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rom recovery partition\Показатели\"/>
    </mc:Choice>
  </mc:AlternateContent>
  <workbookProtection workbookAlgorithmName="SHA-512" workbookHashValue="9BOqdtAqd3zPNlTLw8sAj1CoVnda0aTCQtNAThMZMce9yDPR16E9h4KwV10IxnkkNInNgmKH5qUJxiRH63q9sA==" workbookSaltValue="Ti7NK8GgPIrlS0ni6Vpknw==" workbookSpinCount="100000" lockStructure="1"/>
  <bookViews>
    <workbookView xWindow="0" yWindow="0" windowWidth="25200" windowHeight="11850" activeTab="1"/>
  </bookViews>
  <sheets>
    <sheet name="MЗ Q2" sheetId="1" r:id="rId1"/>
    <sheet name="НЗОК Q2" sheetId="2" r:id="rId2"/>
  </sheets>
  <externalReferences>
    <externalReference r:id="rId3"/>
  </externalReferences>
  <definedNames>
    <definedName name="_xlnm._FilterDatabase" localSheetId="0" hidden="1">'MЗ Q2'!$A$3:$CD$68</definedName>
    <definedName name="_xlnm._FilterDatabase" localSheetId="1" hidden="1">'НЗОК Q2'!$A$7:$AI$410</definedName>
    <definedName name="_xlnm.Print_Area" localSheetId="0">'MЗ Q2'!$A$1:$CB$68</definedName>
    <definedName name="_xlnm.Print_Area" localSheetId="1">'НЗОК Q2'!$A$1:$L$410</definedName>
    <definedName name="_xlnm.Print_Titles" localSheetId="0">'MЗ Q2'!$A:$A</definedName>
    <definedName name="_xlnm.Print_Titles" localSheetId="1">'НЗОК Q2'!$3:$7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0" i="2" l="1"/>
  <c r="L409" i="2"/>
  <c r="L408" i="2"/>
  <c r="L406" i="2" s="1"/>
  <c r="L407" i="2"/>
  <c r="K406" i="2"/>
  <c r="J406" i="2"/>
  <c r="I406" i="2"/>
  <c r="H406" i="2"/>
  <c r="G406" i="2"/>
  <c r="F406" i="2"/>
  <c r="E406" i="2"/>
  <c r="L405" i="2"/>
  <c r="L404" i="2"/>
  <c r="L403" i="2"/>
  <c r="L402" i="2"/>
  <c r="L401" i="2"/>
  <c r="L400" i="2"/>
  <c r="L399" i="2"/>
  <c r="K399" i="2"/>
  <c r="J399" i="2"/>
  <c r="I399" i="2"/>
  <c r="H399" i="2"/>
  <c r="G399" i="2"/>
  <c r="F399" i="2"/>
  <c r="E399" i="2"/>
  <c r="L398" i="2"/>
  <c r="L397" i="2"/>
  <c r="L396" i="2"/>
  <c r="L395" i="2"/>
  <c r="L394" i="2"/>
  <c r="L393" i="2"/>
  <c r="L392" i="2"/>
  <c r="L391" i="2"/>
  <c r="L390" i="2"/>
  <c r="L388" i="2" s="1"/>
  <c r="L389" i="2"/>
  <c r="K388" i="2"/>
  <c r="J388" i="2"/>
  <c r="I388" i="2"/>
  <c r="H388" i="2"/>
  <c r="G388" i="2"/>
  <c r="F388" i="2"/>
  <c r="E388" i="2"/>
  <c r="L387" i="2"/>
  <c r="L386" i="2"/>
  <c r="L385" i="2"/>
  <c r="L383" i="2" s="1"/>
  <c r="L384" i="2"/>
  <c r="K383" i="2"/>
  <c r="J383" i="2"/>
  <c r="I383" i="2"/>
  <c r="H383" i="2"/>
  <c r="G383" i="2"/>
  <c r="F383" i="2"/>
  <c r="E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 s="1"/>
  <c r="K367" i="2"/>
  <c r="J367" i="2"/>
  <c r="I367" i="2"/>
  <c r="H367" i="2"/>
  <c r="G367" i="2"/>
  <c r="F367" i="2"/>
  <c r="E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 s="1"/>
  <c r="K353" i="2"/>
  <c r="J353" i="2"/>
  <c r="I353" i="2"/>
  <c r="H353" i="2"/>
  <c r="G353" i="2"/>
  <c r="F353" i="2"/>
  <c r="E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 s="1"/>
  <c r="K271" i="2"/>
  <c r="J271" i="2"/>
  <c r="I271" i="2"/>
  <c r="H271" i="2"/>
  <c r="G271" i="2"/>
  <c r="F271" i="2"/>
  <c r="E271" i="2"/>
  <c r="L270" i="2"/>
  <c r="L269" i="2"/>
  <c r="L268" i="2"/>
  <c r="L267" i="2"/>
  <c r="L266" i="2"/>
  <c r="L265" i="2"/>
  <c r="L264" i="2"/>
  <c r="L263" i="2" s="1"/>
  <c r="K263" i="2"/>
  <c r="J263" i="2"/>
  <c r="I263" i="2"/>
  <c r="H263" i="2"/>
  <c r="G263" i="2"/>
  <c r="F263" i="2"/>
  <c r="E263" i="2"/>
  <c r="L262" i="2"/>
  <c r="L261" i="2"/>
  <c r="L260" i="2"/>
  <c r="L259" i="2"/>
  <c r="L258" i="2"/>
  <c r="L257" i="2"/>
  <c r="L256" i="2"/>
  <c r="L255" i="2"/>
  <c r="L254" i="2"/>
  <c r="L253" i="2" s="1"/>
  <c r="K253" i="2"/>
  <c r="J253" i="2"/>
  <c r="I253" i="2"/>
  <c r="H253" i="2"/>
  <c r="G253" i="2"/>
  <c r="F253" i="2"/>
  <c r="E253" i="2"/>
  <c r="L252" i="2"/>
  <c r="L251" i="2"/>
  <c r="L250" i="2"/>
  <c r="L249" i="2" s="1"/>
  <c r="K249" i="2"/>
  <c r="J249" i="2"/>
  <c r="I249" i="2"/>
  <c r="H249" i="2"/>
  <c r="G249" i="2"/>
  <c r="F249" i="2"/>
  <c r="E249" i="2"/>
  <c r="L248" i="2"/>
  <c r="L247" i="2"/>
  <c r="L246" i="2"/>
  <c r="L245" i="2"/>
  <c r="L244" i="2"/>
  <c r="L243" i="2"/>
  <c r="L242" i="2"/>
  <c r="L241" i="2"/>
  <c r="L240" i="2" s="1"/>
  <c r="K240" i="2"/>
  <c r="J240" i="2"/>
  <c r="I240" i="2"/>
  <c r="H240" i="2"/>
  <c r="G240" i="2"/>
  <c r="F240" i="2"/>
  <c r="E240" i="2"/>
  <c r="L239" i="2"/>
  <c r="L238" i="2"/>
  <c r="L237" i="2"/>
  <c r="L236" i="2"/>
  <c r="L235" i="2" s="1"/>
  <c r="K235" i="2"/>
  <c r="J235" i="2"/>
  <c r="I235" i="2"/>
  <c r="H235" i="2"/>
  <c r="G235" i="2"/>
  <c r="F235" i="2"/>
  <c r="E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 s="1"/>
  <c r="K190" i="2"/>
  <c r="J190" i="2"/>
  <c r="I190" i="2"/>
  <c r="H190" i="2"/>
  <c r="G190" i="2"/>
  <c r="F190" i="2"/>
  <c r="E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1" i="2" s="1"/>
  <c r="L174" i="2"/>
  <c r="L173" i="2"/>
  <c r="L172" i="2"/>
  <c r="K171" i="2"/>
  <c r="J171" i="2"/>
  <c r="I171" i="2"/>
  <c r="H171" i="2"/>
  <c r="G171" i="2"/>
  <c r="F171" i="2"/>
  <c r="E171" i="2"/>
  <c r="L170" i="2"/>
  <c r="L169" i="2"/>
  <c r="L168" i="2"/>
  <c r="L167" i="2"/>
  <c r="L166" i="2"/>
  <c r="L165" i="2" s="1"/>
  <c r="K165" i="2"/>
  <c r="J165" i="2"/>
  <c r="I165" i="2"/>
  <c r="H165" i="2"/>
  <c r="G165" i="2"/>
  <c r="F165" i="2"/>
  <c r="E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0" i="2" s="1"/>
  <c r="L152" i="2"/>
  <c r="L151" i="2"/>
  <c r="K150" i="2"/>
  <c r="J150" i="2"/>
  <c r="I150" i="2"/>
  <c r="H150" i="2"/>
  <c r="G150" i="2"/>
  <c r="F150" i="2"/>
  <c r="E150" i="2"/>
  <c r="L149" i="2"/>
  <c r="L148" i="2"/>
  <c r="L147" i="2"/>
  <c r="L146" i="2"/>
  <c r="L145" i="2"/>
  <c r="L144" i="2"/>
  <c r="L143" i="2" s="1"/>
  <c r="K143" i="2"/>
  <c r="J143" i="2"/>
  <c r="I143" i="2"/>
  <c r="H143" i="2"/>
  <c r="G143" i="2"/>
  <c r="F143" i="2"/>
  <c r="E143" i="2"/>
  <c r="L142" i="2"/>
  <c r="L141" i="2"/>
  <c r="L140" i="2"/>
  <c r="L139" i="2"/>
  <c r="L136" i="2" s="1"/>
  <c r="L138" i="2"/>
  <c r="L137" i="2"/>
  <c r="K136" i="2"/>
  <c r="J136" i="2"/>
  <c r="I136" i="2"/>
  <c r="H136" i="2"/>
  <c r="G136" i="2"/>
  <c r="F136" i="2"/>
  <c r="E136" i="2"/>
  <c r="L135" i="2"/>
  <c r="L134" i="2"/>
  <c r="L133" i="2"/>
  <c r="L132" i="2"/>
  <c r="L131" i="2"/>
  <c r="L130" i="2"/>
  <c r="L128" i="2" s="1"/>
  <c r="L129" i="2"/>
  <c r="K128" i="2"/>
  <c r="J128" i="2"/>
  <c r="I128" i="2"/>
  <c r="H128" i="2"/>
  <c r="G128" i="2"/>
  <c r="F128" i="2"/>
  <c r="E128" i="2"/>
  <c r="L127" i="2"/>
  <c r="L126" i="2"/>
  <c r="L125" i="2"/>
  <c r="L122" i="2" s="1"/>
  <c r="L124" i="2"/>
  <c r="L123" i="2"/>
  <c r="K122" i="2"/>
  <c r="J122" i="2"/>
  <c r="I122" i="2"/>
  <c r="H122" i="2"/>
  <c r="G122" i="2"/>
  <c r="F122" i="2"/>
  <c r="E122" i="2"/>
  <c r="L121" i="2"/>
  <c r="L120" i="2"/>
  <c r="L119" i="2"/>
  <c r="L118" i="2"/>
  <c r="L117" i="2"/>
  <c r="L116" i="2"/>
  <c r="L114" i="2" s="1"/>
  <c r="L115" i="2"/>
  <c r="K114" i="2"/>
  <c r="J114" i="2"/>
  <c r="I114" i="2"/>
  <c r="H114" i="2"/>
  <c r="G114" i="2"/>
  <c r="F114" i="2"/>
  <c r="E114" i="2"/>
  <c r="L113" i="2"/>
  <c r="L112" i="2"/>
  <c r="L111" i="2"/>
  <c r="L109" i="2" s="1"/>
  <c r="L110" i="2"/>
  <c r="K109" i="2"/>
  <c r="J109" i="2"/>
  <c r="I109" i="2"/>
  <c r="H109" i="2"/>
  <c r="G109" i="2"/>
  <c r="F109" i="2"/>
  <c r="E109" i="2"/>
  <c r="L108" i="2"/>
  <c r="L107" i="2"/>
  <c r="L106" i="2"/>
  <c r="L105" i="2"/>
  <c r="L104" i="2"/>
  <c r="L103" i="2"/>
  <c r="L102" i="2"/>
  <c r="L101" i="2"/>
  <c r="L100" i="2"/>
  <c r="L99" i="2"/>
  <c r="L98" i="2"/>
  <c r="L96" i="2" s="1"/>
  <c r="L97" i="2"/>
  <c r="K96" i="2"/>
  <c r="J96" i="2"/>
  <c r="I96" i="2"/>
  <c r="H96" i="2"/>
  <c r="G96" i="2"/>
  <c r="F96" i="2"/>
  <c r="E96" i="2"/>
  <c r="L95" i="2"/>
  <c r="L94" i="2"/>
  <c r="L93" i="2"/>
  <c r="K93" i="2"/>
  <c r="J93" i="2"/>
  <c r="I93" i="2"/>
  <c r="H93" i="2"/>
  <c r="H7" i="2" s="1"/>
  <c r="G93" i="2"/>
  <c r="F93" i="2"/>
  <c r="E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 s="1"/>
  <c r="K79" i="2"/>
  <c r="J79" i="2"/>
  <c r="I79" i="2"/>
  <c r="I7" i="2" s="1"/>
  <c r="H79" i="2"/>
  <c r="G79" i="2"/>
  <c r="F79" i="2"/>
  <c r="E79" i="2"/>
  <c r="E7" i="2" s="1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3" i="2" s="1"/>
  <c r="L54" i="2"/>
  <c r="K53" i="2"/>
  <c r="J53" i="2"/>
  <c r="I53" i="2"/>
  <c r="H53" i="2"/>
  <c r="G53" i="2"/>
  <c r="F53" i="2"/>
  <c r="E53" i="2"/>
  <c r="L52" i="2"/>
  <c r="L51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0" i="2"/>
  <c r="L29" i="2"/>
  <c r="L28" i="2"/>
  <c r="L27" i="2"/>
  <c r="L26" i="2"/>
  <c r="L25" i="2"/>
  <c r="L24" i="2"/>
  <c r="L22" i="2" s="1"/>
  <c r="L23" i="2"/>
  <c r="K22" i="2"/>
  <c r="J22" i="2"/>
  <c r="J7" i="2" s="1"/>
  <c r="I22" i="2"/>
  <c r="H22" i="2"/>
  <c r="G22" i="2"/>
  <c r="F22" i="2"/>
  <c r="F7" i="2" s="1"/>
  <c r="E22" i="2"/>
  <c r="L21" i="2"/>
  <c r="L20" i="2"/>
  <c r="L19" i="2"/>
  <c r="L18" i="2"/>
  <c r="L17" i="2"/>
  <c r="L16" i="2"/>
  <c r="L15" i="2"/>
  <c r="L14" i="2"/>
  <c r="L13" i="2"/>
  <c r="L12" i="2"/>
  <c r="L11" i="2"/>
  <c r="L8" i="2" s="1"/>
  <c r="L10" i="2"/>
  <c r="L9" i="2"/>
  <c r="K8" i="2"/>
  <c r="J8" i="2"/>
  <c r="I8" i="2"/>
  <c r="H8" i="2"/>
  <c r="G8" i="2"/>
  <c r="F8" i="2"/>
  <c r="E8" i="2"/>
  <c r="K7" i="2"/>
  <c r="G7" i="2"/>
  <c r="L7" i="2" l="1"/>
  <c r="BZ68" i="1"/>
  <c r="CB68" i="1" s="1"/>
  <c r="BY68" i="1"/>
  <c r="BW68" i="1"/>
  <c r="BX68" i="1" s="1"/>
  <c r="BV68" i="1"/>
  <c r="BU68" i="1"/>
  <c r="BT68" i="1"/>
  <c r="BQ68" i="1"/>
  <c r="BH68" i="1"/>
  <c r="BJ68" i="1" s="1"/>
  <c r="BG68" i="1"/>
  <c r="BF68" i="1"/>
  <c r="BE68" i="1"/>
  <c r="AU68" i="1"/>
  <c r="AT68" i="1"/>
  <c r="AS68" i="1"/>
  <c r="AP68" i="1"/>
  <c r="AM68" i="1"/>
  <c r="AO68" i="1" s="1"/>
  <c r="AL68" i="1"/>
  <c r="AK68" i="1"/>
  <c r="AG68" i="1"/>
  <c r="AF68" i="1"/>
  <c r="AB68" i="1"/>
  <c r="AA68" i="1"/>
  <c r="Z68" i="1"/>
  <c r="V68" i="1"/>
  <c r="U68" i="1"/>
  <c r="T68" i="1"/>
  <c r="N68" i="1"/>
  <c r="H68" i="1"/>
  <c r="J68" i="1" s="1"/>
  <c r="CB67" i="1"/>
  <c r="CA67" i="1"/>
  <c r="BZ67" i="1"/>
  <c r="BY67" i="1"/>
  <c r="BX67" i="1"/>
  <c r="BW67" i="1"/>
  <c r="BT67" i="1"/>
  <c r="BQ67" i="1"/>
  <c r="BS67" i="1" s="1"/>
  <c r="BJ67" i="1"/>
  <c r="BI67" i="1"/>
  <c r="BH67" i="1"/>
  <c r="BG67" i="1"/>
  <c r="BF67" i="1"/>
  <c r="BE67" i="1"/>
  <c r="AS67" i="1"/>
  <c r="AP67" i="1"/>
  <c r="AR67" i="1" s="1"/>
  <c r="AO67" i="1"/>
  <c r="AM67" i="1"/>
  <c r="AN67" i="1" s="1"/>
  <c r="AL67" i="1"/>
  <c r="AK67" i="1"/>
  <c r="AK6" i="1" s="1"/>
  <c r="AG67" i="1"/>
  <c r="AF67" i="1"/>
  <c r="AB67" i="1"/>
  <c r="AA67" i="1"/>
  <c r="Z67" i="1"/>
  <c r="T67" i="1"/>
  <c r="N67" i="1"/>
  <c r="P67" i="1" s="1"/>
  <c r="J67" i="1"/>
  <c r="H67" i="1"/>
  <c r="I67" i="1" s="1"/>
  <c r="CB66" i="1"/>
  <c r="CA66" i="1"/>
  <c r="BZ66" i="1"/>
  <c r="BW66" i="1"/>
  <c r="BT66" i="1"/>
  <c r="BV66" i="1" s="1"/>
  <c r="BS66" i="1"/>
  <c r="BQ66" i="1"/>
  <c r="BR66" i="1" s="1"/>
  <c r="BJ66" i="1"/>
  <c r="BI66" i="1"/>
  <c r="BH66" i="1"/>
  <c r="BE66" i="1"/>
  <c r="AS66" i="1"/>
  <c r="AU66" i="1" s="1"/>
  <c r="AR66" i="1"/>
  <c r="AP66" i="1"/>
  <c r="AQ66" i="1" s="1"/>
  <c r="AO66" i="1"/>
  <c r="AN66" i="1"/>
  <c r="AM66" i="1"/>
  <c r="AL66" i="1"/>
  <c r="AK66" i="1"/>
  <c r="AG66" i="1"/>
  <c r="AF66" i="1"/>
  <c r="Z66" i="1"/>
  <c r="T66" i="1"/>
  <c r="V66" i="1" s="1"/>
  <c r="P66" i="1"/>
  <c r="N66" i="1"/>
  <c r="O66" i="1" s="1"/>
  <c r="J66" i="1"/>
  <c r="I66" i="1"/>
  <c r="H66" i="1"/>
  <c r="BZ65" i="1"/>
  <c r="BW65" i="1"/>
  <c r="BY65" i="1" s="1"/>
  <c r="BV65" i="1"/>
  <c r="BT65" i="1"/>
  <c r="BU65" i="1" s="1"/>
  <c r="BS65" i="1"/>
  <c r="BR65" i="1"/>
  <c r="BQ65" i="1"/>
  <c r="BH65" i="1"/>
  <c r="BE65" i="1"/>
  <c r="BG65" i="1" s="1"/>
  <c r="AU65" i="1"/>
  <c r="AS65" i="1"/>
  <c r="AT65" i="1" s="1"/>
  <c r="AR65" i="1"/>
  <c r="AQ65" i="1"/>
  <c r="AP65" i="1"/>
  <c r="AM65" i="1"/>
  <c r="AL65" i="1"/>
  <c r="AK65" i="1"/>
  <c r="AG65" i="1"/>
  <c r="AF65" i="1"/>
  <c r="AF6" i="1" s="1"/>
  <c r="Z65" i="1"/>
  <c r="AB65" i="1" s="1"/>
  <c r="V65" i="1"/>
  <c r="T65" i="1"/>
  <c r="U65" i="1" s="1"/>
  <c r="P65" i="1"/>
  <c r="O65" i="1"/>
  <c r="N65" i="1"/>
  <c r="H65" i="1"/>
  <c r="BZ64" i="1"/>
  <c r="CB64" i="1" s="1"/>
  <c r="BY64" i="1"/>
  <c r="BW64" i="1"/>
  <c r="BX64" i="1" s="1"/>
  <c r="BV64" i="1"/>
  <c r="BU64" i="1"/>
  <c r="BT64" i="1"/>
  <c r="BQ64" i="1"/>
  <c r="BH64" i="1"/>
  <c r="BJ64" i="1" s="1"/>
  <c r="BG64" i="1"/>
  <c r="BE64" i="1"/>
  <c r="BF64" i="1" s="1"/>
  <c r="AU64" i="1"/>
  <c r="AT64" i="1"/>
  <c r="AS64" i="1"/>
  <c r="AP64" i="1"/>
  <c r="AM64" i="1"/>
  <c r="AO64" i="1" s="1"/>
  <c r="AL64" i="1"/>
  <c r="AK64" i="1"/>
  <c r="AG64" i="1"/>
  <c r="AF64" i="1"/>
  <c r="AB64" i="1"/>
  <c r="Z64" i="1"/>
  <c r="AA64" i="1" s="1"/>
  <c r="V64" i="1"/>
  <c r="U64" i="1"/>
  <c r="T64" i="1"/>
  <c r="N64" i="1"/>
  <c r="H64" i="1"/>
  <c r="J64" i="1" s="1"/>
  <c r="CB63" i="1"/>
  <c r="BZ63" i="1"/>
  <c r="CA63" i="1" s="1"/>
  <c r="BY63" i="1"/>
  <c r="BX63" i="1"/>
  <c r="BW63" i="1"/>
  <c r="BT63" i="1"/>
  <c r="BQ63" i="1"/>
  <c r="BS63" i="1" s="1"/>
  <c r="BJ63" i="1"/>
  <c r="BH63" i="1"/>
  <c r="BI63" i="1" s="1"/>
  <c r="BG63" i="1"/>
  <c r="BF63" i="1"/>
  <c r="BE63" i="1"/>
  <c r="AS63" i="1"/>
  <c r="AP63" i="1"/>
  <c r="AR63" i="1" s="1"/>
  <c r="AO63" i="1"/>
  <c r="AM63" i="1"/>
  <c r="AN63" i="1" s="1"/>
  <c r="AL63" i="1"/>
  <c r="AK63" i="1"/>
  <c r="AG63" i="1"/>
  <c r="AF63" i="1"/>
  <c r="AB63" i="1"/>
  <c r="AA63" i="1"/>
  <c r="Z63" i="1"/>
  <c r="T63" i="1"/>
  <c r="N63" i="1"/>
  <c r="P63" i="1" s="1"/>
  <c r="J63" i="1"/>
  <c r="H63" i="1"/>
  <c r="I63" i="1" s="1"/>
  <c r="CB62" i="1"/>
  <c r="CA62" i="1"/>
  <c r="BZ62" i="1"/>
  <c r="BW62" i="1"/>
  <c r="BT62" i="1"/>
  <c r="BV62" i="1" s="1"/>
  <c r="BS62" i="1"/>
  <c r="BQ62" i="1"/>
  <c r="BR62" i="1" s="1"/>
  <c r="BJ62" i="1"/>
  <c r="BI62" i="1"/>
  <c r="BH62" i="1"/>
  <c r="BE62" i="1"/>
  <c r="AS62" i="1"/>
  <c r="AU62" i="1" s="1"/>
  <c r="AR62" i="1"/>
  <c r="AP62" i="1"/>
  <c r="AQ62" i="1" s="1"/>
  <c r="AO62" i="1"/>
  <c r="AN62" i="1"/>
  <c r="AM62" i="1"/>
  <c r="AL62" i="1"/>
  <c r="AK62" i="1"/>
  <c r="AG62" i="1"/>
  <c r="AG6" i="1" s="1"/>
  <c r="AF62" i="1"/>
  <c r="Z62" i="1"/>
  <c r="T62" i="1"/>
  <c r="V62" i="1" s="1"/>
  <c r="P62" i="1"/>
  <c r="N62" i="1"/>
  <c r="O62" i="1" s="1"/>
  <c r="J62" i="1"/>
  <c r="I62" i="1"/>
  <c r="H62" i="1"/>
  <c r="BZ61" i="1"/>
  <c r="BW61" i="1"/>
  <c r="BY61" i="1" s="1"/>
  <c r="BV61" i="1"/>
  <c r="BT61" i="1"/>
  <c r="BU61" i="1" s="1"/>
  <c r="BS61" i="1"/>
  <c r="BR61" i="1"/>
  <c r="BQ61" i="1"/>
  <c r="BH61" i="1"/>
  <c r="BE61" i="1"/>
  <c r="BG61" i="1" s="1"/>
  <c r="AU61" i="1"/>
  <c r="AS61" i="1"/>
  <c r="AT61" i="1" s="1"/>
  <c r="AR61" i="1"/>
  <c r="AQ61" i="1"/>
  <c r="AP61" i="1"/>
  <c r="AM61" i="1"/>
  <c r="AL61" i="1"/>
  <c r="AK61" i="1"/>
  <c r="AG61" i="1"/>
  <c r="AF61" i="1"/>
  <c r="Z61" i="1"/>
  <c r="AB61" i="1" s="1"/>
  <c r="V61" i="1"/>
  <c r="T61" i="1"/>
  <c r="U61" i="1" s="1"/>
  <c r="P61" i="1"/>
  <c r="O61" i="1"/>
  <c r="N61" i="1"/>
  <c r="H61" i="1"/>
  <c r="BZ60" i="1"/>
  <c r="CB60" i="1" s="1"/>
  <c r="BY60" i="1"/>
  <c r="BW60" i="1"/>
  <c r="BX60" i="1" s="1"/>
  <c r="BV60" i="1"/>
  <c r="BU60" i="1"/>
  <c r="BT60" i="1"/>
  <c r="BQ60" i="1"/>
  <c r="BH60" i="1"/>
  <c r="BG60" i="1"/>
  <c r="BE60" i="1"/>
  <c r="BF60" i="1" s="1"/>
  <c r="AU60" i="1"/>
  <c r="AT60" i="1"/>
  <c r="AS60" i="1"/>
  <c r="AQ60" i="1"/>
  <c r="AP60" i="1"/>
  <c r="AR60" i="1" s="1"/>
  <c r="AM60" i="1"/>
  <c r="AL60" i="1"/>
  <c r="AK60" i="1"/>
  <c r="AG60" i="1"/>
  <c r="AF60" i="1"/>
  <c r="AB60" i="1"/>
  <c r="AA60" i="1"/>
  <c r="Z60" i="1"/>
  <c r="V60" i="1"/>
  <c r="U60" i="1"/>
  <c r="T60" i="1"/>
  <c r="O60" i="1"/>
  <c r="N60" i="1"/>
  <c r="P60" i="1" s="1"/>
  <c r="H60" i="1"/>
  <c r="CB59" i="1"/>
  <c r="CA59" i="1"/>
  <c r="BZ59" i="1"/>
  <c r="BY59" i="1"/>
  <c r="BX59" i="1"/>
  <c r="BW59" i="1"/>
  <c r="BT59" i="1"/>
  <c r="BV59" i="1" s="1"/>
  <c r="BQ59" i="1"/>
  <c r="BJ59" i="1"/>
  <c r="BI59" i="1"/>
  <c r="BH59" i="1"/>
  <c r="BG59" i="1"/>
  <c r="BF59" i="1"/>
  <c r="BE59" i="1"/>
  <c r="AS59" i="1"/>
  <c r="AP59" i="1"/>
  <c r="AO59" i="1"/>
  <c r="AN59" i="1"/>
  <c r="AM59" i="1"/>
  <c r="AL59" i="1"/>
  <c r="AK59" i="1"/>
  <c r="AG59" i="1"/>
  <c r="AF59" i="1"/>
  <c r="AB59" i="1"/>
  <c r="AA59" i="1"/>
  <c r="Z59" i="1"/>
  <c r="U59" i="1"/>
  <c r="T59" i="1"/>
  <c r="V59" i="1" s="1"/>
  <c r="N59" i="1"/>
  <c r="J59" i="1"/>
  <c r="I59" i="1"/>
  <c r="H59" i="1"/>
  <c r="CB58" i="1"/>
  <c r="CA58" i="1"/>
  <c r="BZ58" i="1"/>
  <c r="BX58" i="1"/>
  <c r="BW58" i="1"/>
  <c r="BY58" i="1" s="1"/>
  <c r="BT58" i="1"/>
  <c r="BS58" i="1"/>
  <c r="BR58" i="1"/>
  <c r="BQ58" i="1"/>
  <c r="BJ58" i="1"/>
  <c r="BI58" i="1"/>
  <c r="BH58" i="1"/>
  <c r="BE58" i="1"/>
  <c r="BG58" i="1" s="1"/>
  <c r="AS58" i="1"/>
  <c r="AR58" i="1"/>
  <c r="AQ58" i="1"/>
  <c r="AP58" i="1"/>
  <c r="AO58" i="1"/>
  <c r="AN58" i="1"/>
  <c r="AM58" i="1"/>
  <c r="AL58" i="1"/>
  <c r="AK58" i="1"/>
  <c r="AG58" i="1"/>
  <c r="AF58" i="1"/>
  <c r="Z58" i="1"/>
  <c r="T58" i="1"/>
  <c r="P58" i="1"/>
  <c r="O58" i="1"/>
  <c r="N58" i="1"/>
  <c r="J58" i="1"/>
  <c r="I58" i="1"/>
  <c r="H58" i="1"/>
  <c r="CA57" i="1"/>
  <c r="BZ57" i="1"/>
  <c r="CB57" i="1" s="1"/>
  <c r="BW57" i="1"/>
  <c r="BV57" i="1"/>
  <c r="BU57" i="1"/>
  <c r="BT57" i="1"/>
  <c r="BS57" i="1"/>
  <c r="BR57" i="1"/>
  <c r="BQ57" i="1"/>
  <c r="BI57" i="1"/>
  <c r="BH57" i="1"/>
  <c r="BJ57" i="1" s="1"/>
  <c r="BE57" i="1"/>
  <c r="AU57" i="1"/>
  <c r="AT57" i="1"/>
  <c r="AS57" i="1"/>
  <c r="AR57" i="1"/>
  <c r="AQ57" i="1"/>
  <c r="AP57" i="1"/>
  <c r="AM57" i="1"/>
  <c r="AO57" i="1" s="1"/>
  <c r="AL57" i="1"/>
  <c r="AK57" i="1"/>
  <c r="AG57" i="1"/>
  <c r="AF57" i="1"/>
  <c r="Z57" i="1"/>
  <c r="V57" i="1"/>
  <c r="U57" i="1"/>
  <c r="T57" i="1"/>
  <c r="P57" i="1"/>
  <c r="O57" i="1"/>
  <c r="N57" i="1"/>
  <c r="H57" i="1"/>
  <c r="BZ56" i="1"/>
  <c r="BY56" i="1"/>
  <c r="BX56" i="1"/>
  <c r="BW56" i="1"/>
  <c r="BV56" i="1"/>
  <c r="BU56" i="1"/>
  <c r="BT56" i="1"/>
  <c r="BR56" i="1"/>
  <c r="BQ56" i="1"/>
  <c r="BS56" i="1" s="1"/>
  <c r="BH56" i="1"/>
  <c r="BG56" i="1"/>
  <c r="BF56" i="1"/>
  <c r="BE56" i="1"/>
  <c r="AS56" i="1"/>
  <c r="AQ56" i="1"/>
  <c r="AP56" i="1"/>
  <c r="AR56" i="1" s="1"/>
  <c r="AM56" i="1"/>
  <c r="AL56" i="1"/>
  <c r="AK56" i="1"/>
  <c r="AG56" i="1"/>
  <c r="AF56" i="1"/>
  <c r="AB56" i="1"/>
  <c r="AA56" i="1"/>
  <c r="Z56" i="1"/>
  <c r="V56" i="1"/>
  <c r="U56" i="1"/>
  <c r="T56" i="1"/>
  <c r="N56" i="1"/>
  <c r="J56" i="1"/>
  <c r="H56" i="1"/>
  <c r="I56" i="1" s="1"/>
  <c r="CA55" i="1"/>
  <c r="BZ55" i="1"/>
  <c r="CB55" i="1" s="1"/>
  <c r="BW55" i="1"/>
  <c r="BV55" i="1"/>
  <c r="BT55" i="1"/>
  <c r="BU55" i="1" s="1"/>
  <c r="BS55" i="1"/>
  <c r="BR55" i="1"/>
  <c r="BQ55" i="1"/>
  <c r="BI55" i="1"/>
  <c r="BH55" i="1"/>
  <c r="BJ55" i="1" s="1"/>
  <c r="BE55" i="1"/>
  <c r="AU55" i="1"/>
  <c r="AS55" i="1"/>
  <c r="AT55" i="1" s="1"/>
  <c r="AR55" i="1"/>
  <c r="AQ55" i="1"/>
  <c r="AP55" i="1"/>
  <c r="AN55" i="1"/>
  <c r="AM55" i="1"/>
  <c r="AO55" i="1" s="1"/>
  <c r="AL55" i="1"/>
  <c r="AK55" i="1"/>
  <c r="AG55" i="1"/>
  <c r="AF55" i="1"/>
  <c r="Z55" i="1"/>
  <c r="V55" i="1"/>
  <c r="T55" i="1"/>
  <c r="U55" i="1" s="1"/>
  <c r="P55" i="1"/>
  <c r="O55" i="1"/>
  <c r="N55" i="1"/>
  <c r="I55" i="1"/>
  <c r="H55" i="1"/>
  <c r="J55" i="1" s="1"/>
  <c r="BZ54" i="1"/>
  <c r="BY54" i="1"/>
  <c r="BW54" i="1"/>
  <c r="BX54" i="1" s="1"/>
  <c r="BV54" i="1"/>
  <c r="BU54" i="1"/>
  <c r="BT54" i="1"/>
  <c r="BR54" i="1"/>
  <c r="BQ54" i="1"/>
  <c r="BS54" i="1" s="1"/>
  <c r="BH54" i="1"/>
  <c r="BG54" i="1"/>
  <c r="BE54" i="1"/>
  <c r="BF54" i="1" s="1"/>
  <c r="AU54" i="1"/>
  <c r="AT54" i="1"/>
  <c r="AS54" i="1"/>
  <c r="AQ54" i="1"/>
  <c r="AP54" i="1"/>
  <c r="AR54" i="1" s="1"/>
  <c r="AM54" i="1"/>
  <c r="AL54" i="1"/>
  <c r="AK54" i="1"/>
  <c r="AG54" i="1"/>
  <c r="AF54" i="1"/>
  <c r="AB54" i="1"/>
  <c r="Z54" i="1"/>
  <c r="AA54" i="1" s="1"/>
  <c r="V54" i="1"/>
  <c r="U54" i="1"/>
  <c r="T54" i="1"/>
  <c r="O54" i="1"/>
  <c r="N54" i="1"/>
  <c r="P54" i="1" s="1"/>
  <c r="H54" i="1"/>
  <c r="CB53" i="1"/>
  <c r="BZ53" i="1"/>
  <c r="CA53" i="1" s="1"/>
  <c r="BY53" i="1"/>
  <c r="BX53" i="1"/>
  <c r="BW53" i="1"/>
  <c r="BU53" i="1"/>
  <c r="BT53" i="1"/>
  <c r="BV53" i="1" s="1"/>
  <c r="BQ53" i="1"/>
  <c r="BJ53" i="1"/>
  <c r="BH53" i="1"/>
  <c r="BI53" i="1" s="1"/>
  <c r="BG53" i="1"/>
  <c r="BF53" i="1"/>
  <c r="BE53" i="1"/>
  <c r="AT53" i="1"/>
  <c r="AS53" i="1"/>
  <c r="AU53" i="1" s="1"/>
  <c r="AP53" i="1"/>
  <c r="AO53" i="1"/>
  <c r="AM53" i="1"/>
  <c r="AN53" i="1" s="1"/>
  <c r="AL53" i="1"/>
  <c r="AK53" i="1"/>
  <c r="AG53" i="1"/>
  <c r="AF53" i="1"/>
  <c r="AB53" i="1"/>
  <c r="AA53" i="1"/>
  <c r="Z53" i="1"/>
  <c r="U53" i="1"/>
  <c r="T53" i="1"/>
  <c r="V53" i="1" s="1"/>
  <c r="N53" i="1"/>
  <c r="J53" i="1"/>
  <c r="H53" i="1"/>
  <c r="I53" i="1" s="1"/>
  <c r="CB52" i="1"/>
  <c r="CA52" i="1"/>
  <c r="BZ52" i="1"/>
  <c r="BX52" i="1"/>
  <c r="BW52" i="1"/>
  <c r="BY52" i="1" s="1"/>
  <c r="BT52" i="1"/>
  <c r="BS52" i="1"/>
  <c r="BQ52" i="1"/>
  <c r="BR52" i="1" s="1"/>
  <c r="BJ52" i="1"/>
  <c r="BI52" i="1"/>
  <c r="BH52" i="1"/>
  <c r="BF52" i="1"/>
  <c r="BE52" i="1"/>
  <c r="BG52" i="1" s="1"/>
  <c r="AS52" i="1"/>
  <c r="AR52" i="1"/>
  <c r="AP52" i="1"/>
  <c r="AQ52" i="1" s="1"/>
  <c r="AO52" i="1"/>
  <c r="AN52" i="1"/>
  <c r="AM52" i="1"/>
  <c r="AL52" i="1"/>
  <c r="AK52" i="1"/>
  <c r="AG52" i="1"/>
  <c r="AF52" i="1"/>
  <c r="AA52" i="1"/>
  <c r="Z52" i="1"/>
  <c r="AB52" i="1" s="1"/>
  <c r="T52" i="1"/>
  <c r="P52" i="1"/>
  <c r="N52" i="1"/>
  <c r="O52" i="1" s="1"/>
  <c r="J52" i="1"/>
  <c r="I52" i="1"/>
  <c r="H52" i="1"/>
  <c r="CA51" i="1"/>
  <c r="BZ51" i="1"/>
  <c r="CB51" i="1" s="1"/>
  <c r="BW51" i="1"/>
  <c r="BV51" i="1"/>
  <c r="BT51" i="1"/>
  <c r="BU51" i="1" s="1"/>
  <c r="BS51" i="1"/>
  <c r="BR51" i="1"/>
  <c r="BQ51" i="1"/>
  <c r="BI51" i="1"/>
  <c r="BH51" i="1"/>
  <c r="BJ51" i="1" s="1"/>
  <c r="BE51" i="1"/>
  <c r="AU51" i="1"/>
  <c r="AS51" i="1"/>
  <c r="AT51" i="1" s="1"/>
  <c r="AR51" i="1"/>
  <c r="AQ51" i="1"/>
  <c r="AP51" i="1"/>
  <c r="AN51" i="1"/>
  <c r="AM51" i="1"/>
  <c r="AO51" i="1" s="1"/>
  <c r="AL51" i="1"/>
  <c r="AK51" i="1"/>
  <c r="AG51" i="1"/>
  <c r="AF51" i="1"/>
  <c r="Z51" i="1"/>
  <c r="V51" i="1"/>
  <c r="T51" i="1"/>
  <c r="U51" i="1" s="1"/>
  <c r="P51" i="1"/>
  <c r="M51" i="1"/>
  <c r="N51" i="1" s="1"/>
  <c r="O51" i="1" s="1"/>
  <c r="J51" i="1"/>
  <c r="I51" i="1"/>
  <c r="H51" i="1"/>
  <c r="CA50" i="1"/>
  <c r="BZ50" i="1"/>
  <c r="CB50" i="1" s="1"/>
  <c r="BW50" i="1"/>
  <c r="BV50" i="1"/>
  <c r="BT50" i="1"/>
  <c r="BU50" i="1" s="1"/>
  <c r="BS50" i="1"/>
  <c r="BR50" i="1"/>
  <c r="BQ50" i="1"/>
  <c r="BI50" i="1"/>
  <c r="BH50" i="1"/>
  <c r="BJ50" i="1" s="1"/>
  <c r="BE50" i="1"/>
  <c r="AU50" i="1"/>
  <c r="AS50" i="1"/>
  <c r="AT50" i="1" s="1"/>
  <c r="AR50" i="1"/>
  <c r="AQ50" i="1"/>
  <c r="AP50" i="1"/>
  <c r="AN50" i="1"/>
  <c r="AM50" i="1"/>
  <c r="AO50" i="1" s="1"/>
  <c r="AL50" i="1"/>
  <c r="AK50" i="1"/>
  <c r="AG50" i="1"/>
  <c r="AF50" i="1"/>
  <c r="Z50" i="1"/>
  <c r="V50" i="1"/>
  <c r="T50" i="1"/>
  <c r="U50" i="1" s="1"/>
  <c r="P50" i="1"/>
  <c r="O50" i="1"/>
  <c r="N50" i="1"/>
  <c r="I50" i="1"/>
  <c r="H50" i="1"/>
  <c r="J50" i="1" s="1"/>
  <c r="BZ49" i="1"/>
  <c r="BY49" i="1"/>
  <c r="BW49" i="1"/>
  <c r="BX49" i="1" s="1"/>
  <c r="BV49" i="1"/>
  <c r="BU49" i="1"/>
  <c r="BT49" i="1"/>
  <c r="BR49" i="1"/>
  <c r="BQ49" i="1"/>
  <c r="BS49" i="1" s="1"/>
  <c r="BH49" i="1"/>
  <c r="BG49" i="1"/>
  <c r="BE49" i="1"/>
  <c r="BF49" i="1" s="1"/>
  <c r="AU49" i="1"/>
  <c r="AT49" i="1"/>
  <c r="AS49" i="1"/>
  <c r="AP49" i="1"/>
  <c r="AM49" i="1"/>
  <c r="AL49" i="1"/>
  <c r="AK49" i="1"/>
  <c r="AG49" i="1"/>
  <c r="AF49" i="1"/>
  <c r="AB49" i="1"/>
  <c r="Z49" i="1"/>
  <c r="AA49" i="1" s="1"/>
  <c r="V49" i="1"/>
  <c r="U49" i="1"/>
  <c r="T49" i="1"/>
  <c r="N49" i="1"/>
  <c r="H49" i="1"/>
  <c r="CB48" i="1"/>
  <c r="BZ48" i="1"/>
  <c r="CA48" i="1" s="1"/>
  <c r="BY48" i="1"/>
  <c r="BX48" i="1"/>
  <c r="BW48" i="1"/>
  <c r="BT48" i="1"/>
  <c r="BQ48" i="1"/>
  <c r="BJ48" i="1"/>
  <c r="BH48" i="1"/>
  <c r="BI48" i="1" s="1"/>
  <c r="BG48" i="1"/>
  <c r="BF48" i="1"/>
  <c r="BE48" i="1"/>
  <c r="AS48" i="1"/>
  <c r="AP48" i="1"/>
  <c r="AO48" i="1"/>
  <c r="AM48" i="1"/>
  <c r="AN48" i="1" s="1"/>
  <c r="AL48" i="1"/>
  <c r="AK48" i="1"/>
  <c r="AG48" i="1"/>
  <c r="AF48" i="1"/>
  <c r="AB48" i="1"/>
  <c r="AA48" i="1"/>
  <c r="Z48" i="1"/>
  <c r="T48" i="1"/>
  <c r="N48" i="1"/>
  <c r="J48" i="1"/>
  <c r="H48" i="1"/>
  <c r="I48" i="1" s="1"/>
  <c r="CB47" i="1"/>
  <c r="CA47" i="1"/>
  <c r="BZ47" i="1"/>
  <c r="BW47" i="1"/>
  <c r="BT47" i="1"/>
  <c r="BS47" i="1"/>
  <c r="BQ47" i="1"/>
  <c r="BR47" i="1" s="1"/>
  <c r="BJ47" i="1"/>
  <c r="BI47" i="1"/>
  <c r="BH47" i="1"/>
  <c r="BE47" i="1"/>
  <c r="AS47" i="1"/>
  <c r="AR47" i="1"/>
  <c r="AP47" i="1"/>
  <c r="AQ47" i="1" s="1"/>
  <c r="AO47" i="1"/>
  <c r="AN47" i="1"/>
  <c r="AM47" i="1"/>
  <c r="AL47" i="1"/>
  <c r="AK47" i="1"/>
  <c r="AG47" i="1"/>
  <c r="AF47" i="1"/>
  <c r="Z47" i="1"/>
  <c r="T47" i="1"/>
  <c r="P47" i="1"/>
  <c r="N47" i="1"/>
  <c r="O47" i="1" s="1"/>
  <c r="J47" i="1"/>
  <c r="I47" i="1"/>
  <c r="H47" i="1"/>
  <c r="BZ46" i="1"/>
  <c r="BW46" i="1"/>
  <c r="BV46" i="1"/>
  <c r="BT46" i="1"/>
  <c r="BU46" i="1" s="1"/>
  <c r="BS46" i="1"/>
  <c r="BR46" i="1"/>
  <c r="BQ46" i="1"/>
  <c r="BH46" i="1"/>
  <c r="BE46" i="1"/>
  <c r="AU46" i="1"/>
  <c r="AS46" i="1"/>
  <c r="AT46" i="1" s="1"/>
  <c r="AR46" i="1"/>
  <c r="AQ46" i="1"/>
  <c r="AP46" i="1"/>
  <c r="AM46" i="1"/>
  <c r="AL46" i="1"/>
  <c r="AK46" i="1"/>
  <c r="AG46" i="1"/>
  <c r="AF46" i="1"/>
  <c r="Z46" i="1"/>
  <c r="V46" i="1"/>
  <c r="T46" i="1"/>
  <c r="U46" i="1" s="1"/>
  <c r="P46" i="1"/>
  <c r="O46" i="1"/>
  <c r="N46" i="1"/>
  <c r="H46" i="1"/>
  <c r="BZ45" i="1"/>
  <c r="BY45" i="1"/>
  <c r="BW45" i="1"/>
  <c r="BX45" i="1" s="1"/>
  <c r="BV45" i="1"/>
  <c r="BU45" i="1"/>
  <c r="BT45" i="1"/>
  <c r="BQ45" i="1"/>
  <c r="BH45" i="1"/>
  <c r="BG45" i="1"/>
  <c r="BE45" i="1"/>
  <c r="BF45" i="1" s="1"/>
  <c r="AU45" i="1"/>
  <c r="AT45" i="1"/>
  <c r="AS45" i="1"/>
  <c r="AP45" i="1"/>
  <c r="AM45" i="1"/>
  <c r="AL45" i="1"/>
  <c r="AK45" i="1"/>
  <c r="AG45" i="1"/>
  <c r="AF45" i="1"/>
  <c r="AB45" i="1"/>
  <c r="Z45" i="1"/>
  <c r="AA45" i="1" s="1"/>
  <c r="V45" i="1"/>
  <c r="U45" i="1"/>
  <c r="T45" i="1"/>
  <c r="N45" i="1"/>
  <c r="H45" i="1"/>
  <c r="CB44" i="1"/>
  <c r="BZ44" i="1"/>
  <c r="CA44" i="1" s="1"/>
  <c r="BY44" i="1"/>
  <c r="BX44" i="1"/>
  <c r="BW44" i="1"/>
  <c r="BT44" i="1"/>
  <c r="BQ44" i="1"/>
  <c r="BJ44" i="1"/>
  <c r="BH44" i="1"/>
  <c r="BI44" i="1" s="1"/>
  <c r="BG44" i="1"/>
  <c r="BF44" i="1"/>
  <c r="BE44" i="1"/>
  <c r="AS44" i="1"/>
  <c r="AQ44" i="1"/>
  <c r="AP44" i="1"/>
  <c r="AR44" i="1" s="1"/>
  <c r="AM44" i="1"/>
  <c r="AL44" i="1"/>
  <c r="AK44" i="1"/>
  <c r="AG44" i="1"/>
  <c r="AF44" i="1"/>
  <c r="AB44" i="1"/>
  <c r="AA44" i="1"/>
  <c r="Z44" i="1"/>
  <c r="V44" i="1"/>
  <c r="U44" i="1"/>
  <c r="T44" i="1"/>
  <c r="O44" i="1"/>
  <c r="N44" i="1"/>
  <c r="P44" i="1" s="1"/>
  <c r="H44" i="1"/>
  <c r="CB43" i="1"/>
  <c r="CA43" i="1"/>
  <c r="BZ43" i="1"/>
  <c r="BY43" i="1"/>
  <c r="BX43" i="1"/>
  <c r="BW43" i="1"/>
  <c r="BU43" i="1"/>
  <c r="BT43" i="1"/>
  <c r="BV43" i="1" s="1"/>
  <c r="BQ43" i="1"/>
  <c r="BJ43" i="1"/>
  <c r="BI43" i="1"/>
  <c r="BH43" i="1"/>
  <c r="BG43" i="1"/>
  <c r="BF43" i="1"/>
  <c r="BE43" i="1"/>
  <c r="AT43" i="1"/>
  <c r="AS43" i="1"/>
  <c r="AU43" i="1" s="1"/>
  <c r="AP43" i="1"/>
  <c r="AO43" i="1"/>
  <c r="AN43" i="1"/>
  <c r="AM43" i="1"/>
  <c r="AL43" i="1"/>
  <c r="AK43" i="1"/>
  <c r="AG43" i="1"/>
  <c r="AF43" i="1"/>
  <c r="AB43" i="1"/>
  <c r="AA43" i="1"/>
  <c r="Z43" i="1"/>
  <c r="U43" i="1"/>
  <c r="T43" i="1"/>
  <c r="V43" i="1" s="1"/>
  <c r="N43" i="1"/>
  <c r="J43" i="1"/>
  <c r="I43" i="1"/>
  <c r="H43" i="1"/>
  <c r="CB42" i="1"/>
  <c r="CA42" i="1"/>
  <c r="BZ42" i="1"/>
  <c r="BX42" i="1"/>
  <c r="BW42" i="1"/>
  <c r="BY42" i="1" s="1"/>
  <c r="BT42" i="1"/>
  <c r="BS42" i="1"/>
  <c r="BR42" i="1"/>
  <c r="BQ42" i="1"/>
  <c r="BJ42" i="1"/>
  <c r="BI42" i="1"/>
  <c r="BH42" i="1"/>
  <c r="BF42" i="1"/>
  <c r="BE42" i="1"/>
  <c r="BG42" i="1" s="1"/>
  <c r="AS42" i="1"/>
  <c r="AR42" i="1"/>
  <c r="AQ42" i="1"/>
  <c r="AP42" i="1"/>
  <c r="AO42" i="1"/>
  <c r="AN42" i="1"/>
  <c r="AM42" i="1"/>
  <c r="AL42" i="1"/>
  <c r="AK42" i="1"/>
  <c r="AG42" i="1"/>
  <c r="AF42" i="1"/>
  <c r="AA42" i="1"/>
  <c r="Z42" i="1"/>
  <c r="AB42" i="1" s="1"/>
  <c r="T42" i="1"/>
  <c r="P42" i="1"/>
  <c r="O42" i="1"/>
  <c r="N42" i="1"/>
  <c r="J42" i="1"/>
  <c r="I42" i="1"/>
  <c r="H42" i="1"/>
  <c r="CA41" i="1"/>
  <c r="BZ41" i="1"/>
  <c r="CB41" i="1" s="1"/>
  <c r="BW41" i="1"/>
  <c r="BV41" i="1"/>
  <c r="BU41" i="1"/>
  <c r="BT41" i="1"/>
  <c r="BS41" i="1"/>
  <c r="BR41" i="1"/>
  <c r="BQ41" i="1"/>
  <c r="BI41" i="1"/>
  <c r="BH41" i="1"/>
  <c r="BJ41" i="1" s="1"/>
  <c r="BE41" i="1"/>
  <c r="AU41" i="1"/>
  <c r="AT41" i="1"/>
  <c r="AS41" i="1"/>
  <c r="AR41" i="1"/>
  <c r="AQ41" i="1"/>
  <c r="AP41" i="1"/>
  <c r="AN41" i="1"/>
  <c r="AM41" i="1"/>
  <c r="AO41" i="1" s="1"/>
  <c r="AL41" i="1"/>
  <c r="AK41" i="1"/>
  <c r="AG41" i="1"/>
  <c r="AF41" i="1"/>
  <c r="Z41" i="1"/>
  <c r="V41" i="1"/>
  <c r="U41" i="1"/>
  <c r="T41" i="1"/>
  <c r="P41" i="1"/>
  <c r="O41" i="1"/>
  <c r="N41" i="1"/>
  <c r="I41" i="1"/>
  <c r="H41" i="1"/>
  <c r="J41" i="1" s="1"/>
  <c r="BZ40" i="1"/>
  <c r="BY40" i="1"/>
  <c r="BX40" i="1"/>
  <c r="BW40" i="1"/>
  <c r="BV40" i="1"/>
  <c r="BU40" i="1"/>
  <c r="BT40" i="1"/>
  <c r="BR40" i="1"/>
  <c r="BQ40" i="1"/>
  <c r="BS40" i="1" s="1"/>
  <c r="BH40" i="1"/>
  <c r="BG40" i="1"/>
  <c r="BF40" i="1"/>
  <c r="BE40" i="1"/>
  <c r="AU40" i="1"/>
  <c r="AT40" i="1"/>
  <c r="AS40" i="1"/>
  <c r="AQ40" i="1"/>
  <c r="AP40" i="1"/>
  <c r="AR40" i="1" s="1"/>
  <c r="AM40" i="1"/>
  <c r="AL40" i="1"/>
  <c r="AK40" i="1"/>
  <c r="AG40" i="1"/>
  <c r="AF40" i="1"/>
  <c r="AB40" i="1"/>
  <c r="AA40" i="1"/>
  <c r="Z40" i="1"/>
  <c r="V40" i="1"/>
  <c r="U40" i="1"/>
  <c r="T40" i="1"/>
  <c r="O40" i="1"/>
  <c r="N40" i="1"/>
  <c r="P40" i="1" s="1"/>
  <c r="H40" i="1"/>
  <c r="CB39" i="1"/>
  <c r="CA39" i="1"/>
  <c r="BZ39" i="1"/>
  <c r="BY39" i="1"/>
  <c r="BX39" i="1"/>
  <c r="BW39" i="1"/>
  <c r="BU39" i="1"/>
  <c r="BT39" i="1"/>
  <c r="BV39" i="1" s="1"/>
  <c r="BQ39" i="1"/>
  <c r="BJ39" i="1"/>
  <c r="BI39" i="1"/>
  <c r="BH39" i="1"/>
  <c r="BG39" i="1"/>
  <c r="BF39" i="1"/>
  <c r="BE39" i="1"/>
  <c r="AT39" i="1"/>
  <c r="AS39" i="1"/>
  <c r="AU39" i="1" s="1"/>
  <c r="AP39" i="1"/>
  <c r="AO39" i="1"/>
  <c r="AN39" i="1"/>
  <c r="AM39" i="1"/>
  <c r="AL39" i="1"/>
  <c r="AK39" i="1"/>
  <c r="AG39" i="1"/>
  <c r="AF39" i="1"/>
  <c r="AB39" i="1"/>
  <c r="AA39" i="1"/>
  <c r="Z39" i="1"/>
  <c r="U39" i="1"/>
  <c r="T39" i="1"/>
  <c r="V39" i="1" s="1"/>
  <c r="N39" i="1"/>
  <c r="J39" i="1"/>
  <c r="I39" i="1"/>
  <c r="H39" i="1"/>
  <c r="CB38" i="1"/>
  <c r="CA38" i="1"/>
  <c r="BZ38" i="1"/>
  <c r="BX38" i="1"/>
  <c r="BW38" i="1"/>
  <c r="BY38" i="1" s="1"/>
  <c r="BT38" i="1"/>
  <c r="BS38" i="1"/>
  <c r="BR38" i="1"/>
  <c r="BQ38" i="1"/>
  <c r="BJ38" i="1"/>
  <c r="BI38" i="1"/>
  <c r="BH38" i="1"/>
  <c r="BF38" i="1"/>
  <c r="BE38" i="1"/>
  <c r="BG38" i="1" s="1"/>
  <c r="AS38" i="1"/>
  <c r="AR38" i="1"/>
  <c r="AQ38" i="1"/>
  <c r="AP38" i="1"/>
  <c r="AO38" i="1"/>
  <c r="AN38" i="1"/>
  <c r="AM38" i="1"/>
  <c r="AL38" i="1"/>
  <c r="AK38" i="1"/>
  <c r="AG38" i="1"/>
  <c r="AF38" i="1"/>
  <c r="AA38" i="1"/>
  <c r="Z38" i="1"/>
  <c r="AB38" i="1" s="1"/>
  <c r="T38" i="1"/>
  <c r="P38" i="1"/>
  <c r="O38" i="1"/>
  <c r="N38" i="1"/>
  <c r="J38" i="1"/>
  <c r="I38" i="1"/>
  <c r="H38" i="1"/>
  <c r="CA37" i="1"/>
  <c r="BZ37" i="1"/>
  <c r="CB37" i="1" s="1"/>
  <c r="BW37" i="1"/>
  <c r="BV37" i="1"/>
  <c r="BU37" i="1"/>
  <c r="BT37" i="1"/>
  <c r="BS37" i="1"/>
  <c r="BR37" i="1"/>
  <c r="BQ37" i="1"/>
  <c r="BI37" i="1"/>
  <c r="BH37" i="1"/>
  <c r="BJ37" i="1" s="1"/>
  <c r="BE37" i="1"/>
  <c r="AU37" i="1"/>
  <c r="AT37" i="1"/>
  <c r="AS37" i="1"/>
  <c r="AR37" i="1"/>
  <c r="AQ37" i="1"/>
  <c r="AP37" i="1"/>
  <c r="AN37" i="1"/>
  <c r="AM37" i="1"/>
  <c r="AO37" i="1" s="1"/>
  <c r="AL37" i="1"/>
  <c r="AK37" i="1"/>
  <c r="AG37" i="1"/>
  <c r="AF37" i="1"/>
  <c r="Z37" i="1"/>
  <c r="V37" i="1"/>
  <c r="U37" i="1"/>
  <c r="T37" i="1"/>
  <c r="P37" i="1"/>
  <c r="O37" i="1"/>
  <c r="N37" i="1"/>
  <c r="I37" i="1"/>
  <c r="H37" i="1"/>
  <c r="J37" i="1" s="1"/>
  <c r="BZ36" i="1"/>
  <c r="BY36" i="1"/>
  <c r="BX36" i="1"/>
  <c r="BW36" i="1"/>
  <c r="BV36" i="1"/>
  <c r="BU36" i="1"/>
  <c r="BT36" i="1"/>
  <c r="BR36" i="1"/>
  <c r="BQ36" i="1"/>
  <c r="BS36" i="1" s="1"/>
  <c r="BH36" i="1"/>
  <c r="BG36" i="1"/>
  <c r="BF36" i="1"/>
  <c r="BE36" i="1"/>
  <c r="AU36" i="1"/>
  <c r="AT36" i="1"/>
  <c r="AS36" i="1"/>
  <c r="AQ36" i="1"/>
  <c r="AP36" i="1"/>
  <c r="AR36" i="1" s="1"/>
  <c r="AM36" i="1"/>
  <c r="AL36" i="1"/>
  <c r="AK36" i="1"/>
  <c r="AG36" i="1"/>
  <c r="AF36" i="1"/>
  <c r="AF5" i="1" s="1"/>
  <c r="AB36" i="1"/>
  <c r="AA36" i="1"/>
  <c r="Z36" i="1"/>
  <c r="V36" i="1"/>
  <c r="U36" i="1"/>
  <c r="T36" i="1"/>
  <c r="O36" i="1"/>
  <c r="N36" i="1"/>
  <c r="P36" i="1" s="1"/>
  <c r="H36" i="1"/>
  <c r="CB35" i="1"/>
  <c r="CA35" i="1"/>
  <c r="BZ35" i="1"/>
  <c r="BY35" i="1"/>
  <c r="BX35" i="1"/>
  <c r="BW35" i="1"/>
  <c r="BU35" i="1"/>
  <c r="BT35" i="1"/>
  <c r="BV35" i="1" s="1"/>
  <c r="BQ35" i="1"/>
  <c r="BJ35" i="1"/>
  <c r="BI35" i="1"/>
  <c r="BH35" i="1"/>
  <c r="BG35" i="1"/>
  <c r="BF35" i="1"/>
  <c r="BE35" i="1"/>
  <c r="AT35" i="1"/>
  <c r="AS35" i="1"/>
  <c r="AU35" i="1" s="1"/>
  <c r="AP35" i="1"/>
  <c r="AO35" i="1"/>
  <c r="AN35" i="1"/>
  <c r="AM35" i="1"/>
  <c r="AL35" i="1"/>
  <c r="AK35" i="1"/>
  <c r="AG35" i="1"/>
  <c r="AF35" i="1"/>
  <c r="AB35" i="1"/>
  <c r="AA35" i="1"/>
  <c r="Z35" i="1"/>
  <c r="U35" i="1"/>
  <c r="T35" i="1"/>
  <c r="V35" i="1" s="1"/>
  <c r="N35" i="1"/>
  <c r="J35" i="1"/>
  <c r="I35" i="1"/>
  <c r="H35" i="1"/>
  <c r="CB34" i="1"/>
  <c r="CA34" i="1"/>
  <c r="BZ34" i="1"/>
  <c r="BX34" i="1"/>
  <c r="BW34" i="1"/>
  <c r="BY34" i="1" s="1"/>
  <c r="BT34" i="1"/>
  <c r="BS34" i="1"/>
  <c r="BR34" i="1"/>
  <c r="BQ34" i="1"/>
  <c r="BJ34" i="1"/>
  <c r="BI34" i="1"/>
  <c r="BH34" i="1"/>
  <c r="BF34" i="1"/>
  <c r="BE34" i="1"/>
  <c r="BG34" i="1" s="1"/>
  <c r="AS34" i="1"/>
  <c r="AR34" i="1"/>
  <c r="AQ34" i="1"/>
  <c r="AP34" i="1"/>
  <c r="AO34" i="1"/>
  <c r="AN34" i="1"/>
  <c r="AM34" i="1"/>
  <c r="AL34" i="1"/>
  <c r="AK34" i="1"/>
  <c r="AG34" i="1"/>
  <c r="AF34" i="1"/>
  <c r="AA34" i="1"/>
  <c r="Z34" i="1"/>
  <c r="AB34" i="1" s="1"/>
  <c r="T34" i="1"/>
  <c r="P34" i="1"/>
  <c r="O34" i="1"/>
  <c r="N34" i="1"/>
  <c r="J34" i="1"/>
  <c r="I34" i="1"/>
  <c r="H34" i="1"/>
  <c r="AL33" i="1"/>
  <c r="AK33" i="1"/>
  <c r="AG33" i="1"/>
  <c r="AF33" i="1"/>
  <c r="CA32" i="1"/>
  <c r="BZ32" i="1"/>
  <c r="CB32" i="1" s="1"/>
  <c r="BW32" i="1"/>
  <c r="BV32" i="1"/>
  <c r="BU32" i="1"/>
  <c r="BT32" i="1"/>
  <c r="BS32" i="1"/>
  <c r="BR32" i="1"/>
  <c r="BQ32" i="1"/>
  <c r="BI32" i="1"/>
  <c r="BH32" i="1"/>
  <c r="BJ32" i="1" s="1"/>
  <c r="BE32" i="1"/>
  <c r="AU32" i="1"/>
  <c r="AT32" i="1"/>
  <c r="AS32" i="1"/>
  <c r="AR32" i="1"/>
  <c r="AQ32" i="1"/>
  <c r="AP32" i="1"/>
  <c r="AN32" i="1"/>
  <c r="AM32" i="1"/>
  <c r="AO32" i="1" s="1"/>
  <c r="AL32" i="1"/>
  <c r="AK32" i="1"/>
  <c r="AG32" i="1"/>
  <c r="AF32" i="1"/>
  <c r="Z32" i="1"/>
  <c r="V32" i="1"/>
  <c r="U32" i="1"/>
  <c r="T32" i="1"/>
  <c r="P32" i="1"/>
  <c r="O32" i="1"/>
  <c r="N32" i="1"/>
  <c r="I32" i="1"/>
  <c r="H32" i="1"/>
  <c r="J32" i="1" s="1"/>
  <c r="BZ31" i="1"/>
  <c r="BY31" i="1"/>
  <c r="BX31" i="1"/>
  <c r="BW31" i="1"/>
  <c r="BV31" i="1"/>
  <c r="BU31" i="1"/>
  <c r="BT31" i="1"/>
  <c r="BR31" i="1"/>
  <c r="BQ31" i="1"/>
  <c r="BS31" i="1" s="1"/>
  <c r="BH31" i="1"/>
  <c r="BG31" i="1"/>
  <c r="BF31" i="1"/>
  <c r="BE31" i="1"/>
  <c r="AU31" i="1"/>
  <c r="AT31" i="1"/>
  <c r="AS31" i="1"/>
  <c r="AQ31" i="1"/>
  <c r="AP31" i="1"/>
  <c r="AR31" i="1" s="1"/>
  <c r="AM31" i="1"/>
  <c r="AL31" i="1"/>
  <c r="AK31" i="1"/>
  <c r="AG31" i="1"/>
  <c r="AF31" i="1"/>
  <c r="AB31" i="1"/>
  <c r="AA31" i="1"/>
  <c r="Z31" i="1"/>
  <c r="V31" i="1"/>
  <c r="U31" i="1"/>
  <c r="T31" i="1"/>
  <c r="O31" i="1"/>
  <c r="N31" i="1"/>
  <c r="P31" i="1" s="1"/>
  <c r="H31" i="1"/>
  <c r="CB30" i="1"/>
  <c r="CA30" i="1"/>
  <c r="BZ30" i="1"/>
  <c r="BY30" i="1"/>
  <c r="BX30" i="1"/>
  <c r="BW30" i="1"/>
  <c r="BU30" i="1"/>
  <c r="BT30" i="1"/>
  <c r="BV30" i="1" s="1"/>
  <c r="BQ30" i="1"/>
  <c r="BJ30" i="1"/>
  <c r="BI30" i="1"/>
  <c r="BH30" i="1"/>
  <c r="BG30" i="1"/>
  <c r="BF30" i="1"/>
  <c r="BE30" i="1"/>
  <c r="AT30" i="1"/>
  <c r="AS30" i="1"/>
  <c r="AU30" i="1" s="1"/>
  <c r="AP30" i="1"/>
  <c r="AO30" i="1"/>
  <c r="AN30" i="1"/>
  <c r="AM30" i="1"/>
  <c r="AL30" i="1"/>
  <c r="AL5" i="1" s="1"/>
  <c r="AK30" i="1"/>
  <c r="AG30" i="1"/>
  <c r="AF30" i="1"/>
  <c r="AB30" i="1"/>
  <c r="AA30" i="1"/>
  <c r="Z30" i="1"/>
  <c r="U30" i="1"/>
  <c r="T30" i="1"/>
  <c r="V30" i="1" s="1"/>
  <c r="N30" i="1"/>
  <c r="J30" i="1"/>
  <c r="I30" i="1"/>
  <c r="H30" i="1"/>
  <c r="CB29" i="1"/>
  <c r="CA29" i="1"/>
  <c r="BZ29" i="1"/>
  <c r="BX29" i="1"/>
  <c r="BW29" i="1"/>
  <c r="BY29" i="1" s="1"/>
  <c r="BT29" i="1"/>
  <c r="BS29" i="1"/>
  <c r="BR29" i="1"/>
  <c r="BQ29" i="1"/>
  <c r="BJ29" i="1"/>
  <c r="BI29" i="1"/>
  <c r="BH29" i="1"/>
  <c r="BF29" i="1"/>
  <c r="BE29" i="1"/>
  <c r="BG29" i="1" s="1"/>
  <c r="AS29" i="1"/>
  <c r="AR29" i="1"/>
  <c r="AQ29" i="1"/>
  <c r="AP29" i="1"/>
  <c r="AO29" i="1"/>
  <c r="AN29" i="1"/>
  <c r="AM29" i="1"/>
  <c r="AL29" i="1"/>
  <c r="AK29" i="1"/>
  <c r="AG29" i="1"/>
  <c r="AF29" i="1"/>
  <c r="Z29" i="1"/>
  <c r="AB29" i="1" s="1"/>
  <c r="T29" i="1"/>
  <c r="P29" i="1"/>
  <c r="O29" i="1"/>
  <c r="N29" i="1"/>
  <c r="J29" i="1"/>
  <c r="I29" i="1"/>
  <c r="H29" i="1"/>
  <c r="BZ28" i="1"/>
  <c r="CB28" i="1" s="1"/>
  <c r="BW28" i="1"/>
  <c r="BV28" i="1"/>
  <c r="BU28" i="1"/>
  <c r="BT28" i="1"/>
  <c r="BS28" i="1"/>
  <c r="BR28" i="1"/>
  <c r="BQ28" i="1"/>
  <c r="BI28" i="1"/>
  <c r="BH28" i="1"/>
  <c r="BJ28" i="1" s="1"/>
  <c r="BE28" i="1"/>
  <c r="AU28" i="1"/>
  <c r="AT28" i="1"/>
  <c r="AS28" i="1"/>
  <c r="AR28" i="1"/>
  <c r="AQ28" i="1"/>
  <c r="AP28" i="1"/>
  <c r="AN28" i="1"/>
  <c r="AM28" i="1"/>
  <c r="AO28" i="1" s="1"/>
  <c r="AL28" i="1"/>
  <c r="AK28" i="1"/>
  <c r="AG28" i="1"/>
  <c r="AF28" i="1"/>
  <c r="Z28" i="1"/>
  <c r="V28" i="1"/>
  <c r="U28" i="1"/>
  <c r="T28" i="1"/>
  <c r="P28" i="1"/>
  <c r="O28" i="1"/>
  <c r="N28" i="1"/>
  <c r="I28" i="1"/>
  <c r="H28" i="1"/>
  <c r="J28" i="1" s="1"/>
  <c r="BZ27" i="1"/>
  <c r="BY27" i="1"/>
  <c r="BX27" i="1"/>
  <c r="BW27" i="1"/>
  <c r="BV27" i="1"/>
  <c r="BU27" i="1"/>
  <c r="BT27" i="1"/>
  <c r="BQ27" i="1"/>
  <c r="BS27" i="1" s="1"/>
  <c r="BH27" i="1"/>
  <c r="BG27" i="1"/>
  <c r="BF27" i="1"/>
  <c r="BE27" i="1"/>
  <c r="AU27" i="1"/>
  <c r="AT27" i="1"/>
  <c r="AS27" i="1"/>
  <c r="AQ27" i="1"/>
  <c r="AP27" i="1"/>
  <c r="AR27" i="1" s="1"/>
  <c r="AM27" i="1"/>
  <c r="AL27" i="1"/>
  <c r="AK27" i="1"/>
  <c r="AG27" i="1"/>
  <c r="AF27" i="1"/>
  <c r="AB27" i="1"/>
  <c r="AA27" i="1"/>
  <c r="Z27" i="1"/>
  <c r="V27" i="1"/>
  <c r="U27" i="1"/>
  <c r="T27" i="1"/>
  <c r="O27" i="1"/>
  <c r="N27" i="1"/>
  <c r="P27" i="1" s="1"/>
  <c r="H27" i="1"/>
  <c r="CB26" i="1"/>
  <c r="CA26" i="1"/>
  <c r="BZ26" i="1"/>
  <c r="BY26" i="1"/>
  <c r="BX26" i="1"/>
  <c r="BW26" i="1"/>
  <c r="BU26" i="1"/>
  <c r="BT26" i="1"/>
  <c r="BV26" i="1" s="1"/>
  <c r="BQ26" i="1"/>
  <c r="BJ26" i="1"/>
  <c r="BI26" i="1"/>
  <c r="BH26" i="1"/>
  <c r="BG26" i="1"/>
  <c r="BF26" i="1"/>
  <c r="BE26" i="1"/>
  <c r="AS26" i="1"/>
  <c r="AU26" i="1" s="1"/>
  <c r="AP26" i="1"/>
  <c r="AO26" i="1"/>
  <c r="AN26" i="1"/>
  <c r="AM26" i="1"/>
  <c r="AL26" i="1"/>
  <c r="AK26" i="1"/>
  <c r="AG26" i="1"/>
  <c r="AF26" i="1"/>
  <c r="AB26" i="1"/>
  <c r="AA26" i="1"/>
  <c r="Z26" i="1"/>
  <c r="U26" i="1"/>
  <c r="T26" i="1"/>
  <c r="V26" i="1" s="1"/>
  <c r="N26" i="1"/>
  <c r="J26" i="1"/>
  <c r="I26" i="1"/>
  <c r="H26" i="1"/>
  <c r="CB25" i="1"/>
  <c r="CA25" i="1"/>
  <c r="BZ25" i="1"/>
  <c r="BX25" i="1"/>
  <c r="BW25" i="1"/>
  <c r="BY25" i="1" s="1"/>
  <c r="BT25" i="1"/>
  <c r="BS25" i="1"/>
  <c r="BR25" i="1"/>
  <c r="BQ25" i="1"/>
  <c r="BJ25" i="1"/>
  <c r="BI25" i="1"/>
  <c r="BH25" i="1"/>
  <c r="BF25" i="1"/>
  <c r="BE25" i="1"/>
  <c r="BG25" i="1" s="1"/>
  <c r="AS25" i="1"/>
  <c r="AR25" i="1"/>
  <c r="AQ25" i="1"/>
  <c r="AP25" i="1"/>
  <c r="AO25" i="1"/>
  <c r="AN25" i="1"/>
  <c r="AM25" i="1"/>
  <c r="AL25" i="1"/>
  <c r="AK25" i="1"/>
  <c r="AG25" i="1"/>
  <c r="AF25" i="1"/>
  <c r="Z25" i="1"/>
  <c r="AB25" i="1" s="1"/>
  <c r="T25" i="1"/>
  <c r="P25" i="1"/>
  <c r="O25" i="1"/>
  <c r="N25" i="1"/>
  <c r="J25" i="1"/>
  <c r="I25" i="1"/>
  <c r="H25" i="1"/>
  <c r="CA24" i="1"/>
  <c r="BZ24" i="1"/>
  <c r="CB24" i="1" s="1"/>
  <c r="BW24" i="1"/>
  <c r="BV24" i="1"/>
  <c r="BU24" i="1"/>
  <c r="BT24" i="1"/>
  <c r="BS24" i="1"/>
  <c r="BR24" i="1"/>
  <c r="BQ24" i="1"/>
  <c r="BI24" i="1"/>
  <c r="BH24" i="1"/>
  <c r="BJ24" i="1" s="1"/>
  <c r="BE24" i="1"/>
  <c r="AU24" i="1"/>
  <c r="AT24" i="1"/>
  <c r="AS24" i="1"/>
  <c r="AR24" i="1"/>
  <c r="AQ24" i="1"/>
  <c r="AP24" i="1"/>
  <c r="AN24" i="1"/>
  <c r="AM24" i="1"/>
  <c r="AO24" i="1" s="1"/>
  <c r="AL24" i="1"/>
  <c r="AK24" i="1"/>
  <c r="AG24" i="1"/>
  <c r="AF24" i="1"/>
  <c r="Z24" i="1"/>
  <c r="V24" i="1"/>
  <c r="U24" i="1"/>
  <c r="T24" i="1"/>
  <c r="P24" i="1"/>
  <c r="O24" i="1"/>
  <c r="N24" i="1"/>
  <c r="H24" i="1"/>
  <c r="J24" i="1" s="1"/>
  <c r="CB23" i="1"/>
  <c r="BZ23" i="1"/>
  <c r="CA23" i="1" s="1"/>
  <c r="BY23" i="1"/>
  <c r="BX23" i="1"/>
  <c r="BW23" i="1"/>
  <c r="BT23" i="1"/>
  <c r="BV23" i="1" s="1"/>
  <c r="BR23" i="1"/>
  <c r="BQ23" i="1"/>
  <c r="BS23" i="1" s="1"/>
  <c r="BH23" i="1"/>
  <c r="BI23" i="1" s="1"/>
  <c r="BG23" i="1"/>
  <c r="BF23" i="1"/>
  <c r="BE23" i="1"/>
  <c r="AU23" i="1"/>
  <c r="AT23" i="1"/>
  <c r="AS23" i="1"/>
  <c r="AP23" i="1"/>
  <c r="AR23" i="1" s="1"/>
  <c r="AO23" i="1"/>
  <c r="AM23" i="1"/>
  <c r="AN23" i="1" s="1"/>
  <c r="AL23" i="1"/>
  <c r="AK23" i="1"/>
  <c r="AG23" i="1"/>
  <c r="AF23" i="1"/>
  <c r="AB23" i="1"/>
  <c r="AA23" i="1"/>
  <c r="Z23" i="1"/>
  <c r="T23" i="1"/>
  <c r="V23" i="1" s="1"/>
  <c r="O23" i="1"/>
  <c r="N23" i="1"/>
  <c r="P23" i="1" s="1"/>
  <c r="H23" i="1"/>
  <c r="I23" i="1" s="1"/>
  <c r="CB22" i="1"/>
  <c r="CA22" i="1"/>
  <c r="BZ22" i="1"/>
  <c r="BY22" i="1"/>
  <c r="BX22" i="1"/>
  <c r="BW22" i="1"/>
  <c r="BT22" i="1"/>
  <c r="BV22" i="1" s="1"/>
  <c r="BS22" i="1"/>
  <c r="BQ22" i="1"/>
  <c r="BR22" i="1" s="1"/>
  <c r="BJ22" i="1"/>
  <c r="BI22" i="1"/>
  <c r="BH22" i="1"/>
  <c r="BE22" i="1"/>
  <c r="BG22" i="1" s="1"/>
  <c r="AT22" i="1"/>
  <c r="AS22" i="1"/>
  <c r="AU22" i="1" s="1"/>
  <c r="AP22" i="1"/>
  <c r="AQ22" i="1" s="1"/>
  <c r="AO22" i="1"/>
  <c r="AN22" i="1"/>
  <c r="AM22" i="1"/>
  <c r="AL22" i="1"/>
  <c r="AK22" i="1"/>
  <c r="AG22" i="1"/>
  <c r="AF22" i="1"/>
  <c r="AB22" i="1"/>
  <c r="AA22" i="1"/>
  <c r="Z22" i="1"/>
  <c r="T22" i="1"/>
  <c r="V22" i="1" s="1"/>
  <c r="P22" i="1"/>
  <c r="N22" i="1"/>
  <c r="O22" i="1" s="1"/>
  <c r="J22" i="1"/>
  <c r="I22" i="1"/>
  <c r="H22" i="1"/>
  <c r="BZ21" i="1"/>
  <c r="CB21" i="1" s="1"/>
  <c r="BX21" i="1"/>
  <c r="BW21" i="1"/>
  <c r="BY21" i="1" s="1"/>
  <c r="BT21" i="1"/>
  <c r="BU21" i="1" s="1"/>
  <c r="BS21" i="1"/>
  <c r="BR21" i="1"/>
  <c r="BQ21" i="1"/>
  <c r="BJ21" i="1"/>
  <c r="BI21" i="1"/>
  <c r="BH21" i="1"/>
  <c r="BE21" i="1"/>
  <c r="BG21" i="1" s="1"/>
  <c r="AU21" i="1"/>
  <c r="AS21" i="1"/>
  <c r="AT21" i="1" s="1"/>
  <c r="AR21" i="1"/>
  <c r="AQ21" i="1"/>
  <c r="AP21" i="1"/>
  <c r="AM21" i="1"/>
  <c r="AO21" i="1" s="1"/>
  <c r="AL21" i="1"/>
  <c r="AK21" i="1"/>
  <c r="AG21" i="1"/>
  <c r="AF21" i="1"/>
  <c r="AA21" i="1"/>
  <c r="Z21" i="1"/>
  <c r="AB21" i="1" s="1"/>
  <c r="T21" i="1"/>
  <c r="U21" i="1" s="1"/>
  <c r="P21" i="1"/>
  <c r="O21" i="1"/>
  <c r="N21" i="1"/>
  <c r="J21" i="1"/>
  <c r="I21" i="1"/>
  <c r="H21" i="1"/>
  <c r="BZ20" i="1"/>
  <c r="CB20" i="1" s="1"/>
  <c r="BY20" i="1"/>
  <c r="BW20" i="1"/>
  <c r="BX20" i="1" s="1"/>
  <c r="BU20" i="1"/>
  <c r="BT20" i="1"/>
  <c r="BV20" i="1" s="1"/>
  <c r="BQ20" i="1"/>
  <c r="BS20" i="1" s="1"/>
  <c r="BJ20" i="1"/>
  <c r="BI20" i="1"/>
  <c r="BH20" i="1"/>
  <c r="BG20" i="1"/>
  <c r="BF20" i="1"/>
  <c r="BE20" i="1"/>
  <c r="AT20" i="1"/>
  <c r="AS20" i="1"/>
  <c r="AU20" i="1" s="1"/>
  <c r="AP20" i="1"/>
  <c r="AR20" i="1" s="1"/>
  <c r="AO20" i="1"/>
  <c r="AN20" i="1"/>
  <c r="AM20" i="1"/>
  <c r="AL20" i="1"/>
  <c r="AK20" i="1"/>
  <c r="AG20" i="1"/>
  <c r="AF20" i="1"/>
  <c r="AB20" i="1"/>
  <c r="AA20" i="1"/>
  <c r="Z20" i="1"/>
  <c r="U20" i="1"/>
  <c r="T20" i="1"/>
  <c r="V20" i="1" s="1"/>
  <c r="N20" i="1"/>
  <c r="P20" i="1" s="1"/>
  <c r="J20" i="1"/>
  <c r="I20" i="1"/>
  <c r="H20" i="1"/>
  <c r="CB19" i="1"/>
  <c r="CA19" i="1"/>
  <c r="BZ19" i="1"/>
  <c r="BX19" i="1"/>
  <c r="BW19" i="1"/>
  <c r="BY19" i="1" s="1"/>
  <c r="BT19" i="1"/>
  <c r="BV19" i="1" s="1"/>
  <c r="BS19" i="1"/>
  <c r="BR19" i="1"/>
  <c r="BQ19" i="1"/>
  <c r="BJ19" i="1"/>
  <c r="BI19" i="1"/>
  <c r="BH19" i="1"/>
  <c r="BF19" i="1"/>
  <c r="BE19" i="1"/>
  <c r="BG19" i="1" s="1"/>
  <c r="AS19" i="1"/>
  <c r="AU19" i="1" s="1"/>
  <c r="AR19" i="1"/>
  <c r="AQ19" i="1"/>
  <c r="AP19" i="1"/>
  <c r="AO19" i="1"/>
  <c r="AN19" i="1"/>
  <c r="AM19" i="1"/>
  <c r="AL19" i="1"/>
  <c r="AK19" i="1"/>
  <c r="AG19" i="1"/>
  <c r="AF19" i="1"/>
  <c r="AA19" i="1"/>
  <c r="Z19" i="1"/>
  <c r="AB19" i="1" s="1"/>
  <c r="T19" i="1"/>
  <c r="V19" i="1" s="1"/>
  <c r="P19" i="1"/>
  <c r="O19" i="1"/>
  <c r="N19" i="1"/>
  <c r="J19" i="1"/>
  <c r="I19" i="1"/>
  <c r="H19" i="1"/>
  <c r="CA18" i="1"/>
  <c r="BZ18" i="1"/>
  <c r="CB18" i="1" s="1"/>
  <c r="BW18" i="1"/>
  <c r="BY18" i="1" s="1"/>
  <c r="BV18" i="1"/>
  <c r="BU18" i="1"/>
  <c r="BT18" i="1"/>
  <c r="BS18" i="1"/>
  <c r="BR18" i="1"/>
  <c r="BQ18" i="1"/>
  <c r="BI18" i="1"/>
  <c r="BH18" i="1"/>
  <c r="BJ18" i="1" s="1"/>
  <c r="BE18" i="1"/>
  <c r="BG18" i="1" s="1"/>
  <c r="AU18" i="1"/>
  <c r="AT18" i="1"/>
  <c r="AS18" i="1"/>
  <c r="AR18" i="1"/>
  <c r="AQ18" i="1"/>
  <c r="AP18" i="1"/>
  <c r="AN18" i="1"/>
  <c r="AM18" i="1"/>
  <c r="AO18" i="1" s="1"/>
  <c r="AL18" i="1"/>
  <c r="AK18" i="1"/>
  <c r="AG18" i="1"/>
  <c r="AF18" i="1"/>
  <c r="Z18" i="1"/>
  <c r="AB18" i="1" s="1"/>
  <c r="V18" i="1"/>
  <c r="U18" i="1"/>
  <c r="T18" i="1"/>
  <c r="P18" i="1"/>
  <c r="O18" i="1"/>
  <c r="N18" i="1"/>
  <c r="I18" i="1"/>
  <c r="H18" i="1"/>
  <c r="J18" i="1" s="1"/>
  <c r="BZ17" i="1"/>
  <c r="CB17" i="1" s="1"/>
  <c r="BY17" i="1"/>
  <c r="BX17" i="1"/>
  <c r="BW17" i="1"/>
  <c r="BV17" i="1"/>
  <c r="BU17" i="1"/>
  <c r="BT17" i="1"/>
  <c r="BR17" i="1"/>
  <c r="BQ17" i="1"/>
  <c r="BS17" i="1" s="1"/>
  <c r="BH17" i="1"/>
  <c r="BJ17" i="1" s="1"/>
  <c r="BG17" i="1"/>
  <c r="BF17" i="1"/>
  <c r="BE17" i="1"/>
  <c r="AU17" i="1"/>
  <c r="AT17" i="1"/>
  <c r="AS17" i="1"/>
  <c r="AQ17" i="1"/>
  <c r="AP17" i="1"/>
  <c r="AR17" i="1" s="1"/>
  <c r="AM17" i="1"/>
  <c r="AO17" i="1" s="1"/>
  <c r="AL17" i="1"/>
  <c r="AK17" i="1"/>
  <c r="AG17" i="1"/>
  <c r="AF17" i="1"/>
  <c r="AB17" i="1"/>
  <c r="AA17" i="1"/>
  <c r="Z17" i="1"/>
  <c r="V17" i="1"/>
  <c r="U17" i="1"/>
  <c r="T17" i="1"/>
  <c r="O17" i="1"/>
  <c r="N17" i="1"/>
  <c r="P17" i="1" s="1"/>
  <c r="H17" i="1"/>
  <c r="J17" i="1" s="1"/>
  <c r="CB16" i="1"/>
  <c r="CA16" i="1"/>
  <c r="BZ16" i="1"/>
  <c r="BY16" i="1"/>
  <c r="BX16" i="1"/>
  <c r="BW16" i="1"/>
  <c r="BU16" i="1"/>
  <c r="BT16" i="1"/>
  <c r="BV16" i="1" s="1"/>
  <c r="BQ16" i="1"/>
  <c r="BS16" i="1" s="1"/>
  <c r="BJ16" i="1"/>
  <c r="BI16" i="1"/>
  <c r="BH16" i="1"/>
  <c r="BG16" i="1"/>
  <c r="BF16" i="1"/>
  <c r="BE16" i="1"/>
  <c r="AT16" i="1"/>
  <c r="AS16" i="1"/>
  <c r="AU16" i="1" s="1"/>
  <c r="AP16" i="1"/>
  <c r="AR16" i="1" s="1"/>
  <c r="AO16" i="1"/>
  <c r="AN16" i="1"/>
  <c r="AM16" i="1"/>
  <c r="AL16" i="1"/>
  <c r="AK16" i="1"/>
  <c r="AG16" i="1"/>
  <c r="AF16" i="1"/>
  <c r="AB16" i="1"/>
  <c r="AA16" i="1"/>
  <c r="Z16" i="1"/>
  <c r="U16" i="1"/>
  <c r="T16" i="1"/>
  <c r="V16" i="1" s="1"/>
  <c r="N16" i="1"/>
  <c r="P16" i="1" s="1"/>
  <c r="J16" i="1"/>
  <c r="I16" i="1"/>
  <c r="H16" i="1"/>
  <c r="CB15" i="1"/>
  <c r="CA15" i="1"/>
  <c r="BZ15" i="1"/>
  <c r="BX15" i="1"/>
  <c r="BW15" i="1"/>
  <c r="BY15" i="1" s="1"/>
  <c r="BT15" i="1"/>
  <c r="BV15" i="1" s="1"/>
  <c r="BS15" i="1"/>
  <c r="BR15" i="1"/>
  <c r="BQ15" i="1"/>
  <c r="BJ15" i="1"/>
  <c r="BI15" i="1"/>
  <c r="BH15" i="1"/>
  <c r="BF15" i="1"/>
  <c r="BE15" i="1"/>
  <c r="BG15" i="1" s="1"/>
  <c r="AS15" i="1"/>
  <c r="AU15" i="1" s="1"/>
  <c r="AR15" i="1"/>
  <c r="AQ15" i="1"/>
  <c r="AP15" i="1"/>
  <c r="AO15" i="1"/>
  <c r="AN15" i="1"/>
  <c r="AM15" i="1"/>
  <c r="AL15" i="1"/>
  <c r="AK15" i="1"/>
  <c r="AG15" i="1"/>
  <c r="AF15" i="1"/>
  <c r="AA15" i="1"/>
  <c r="Z15" i="1"/>
  <c r="AB15" i="1" s="1"/>
  <c r="T15" i="1"/>
  <c r="V15" i="1" s="1"/>
  <c r="P15" i="1"/>
  <c r="O15" i="1"/>
  <c r="N15" i="1"/>
  <c r="J15" i="1"/>
  <c r="I15" i="1"/>
  <c r="H15" i="1"/>
  <c r="CA14" i="1"/>
  <c r="BZ14" i="1"/>
  <c r="CB14" i="1" s="1"/>
  <c r="BW14" i="1"/>
  <c r="BY14" i="1" s="1"/>
  <c r="BV14" i="1"/>
  <c r="BU14" i="1"/>
  <c r="BT14" i="1"/>
  <c r="BS14" i="1"/>
  <c r="BR14" i="1"/>
  <c r="BQ14" i="1"/>
  <c r="BI14" i="1"/>
  <c r="BH14" i="1"/>
  <c r="BJ14" i="1" s="1"/>
  <c r="BE14" i="1"/>
  <c r="BG14" i="1" s="1"/>
  <c r="AU14" i="1"/>
  <c r="AT14" i="1"/>
  <c r="AS14" i="1"/>
  <c r="AR14" i="1"/>
  <c r="AQ14" i="1"/>
  <c r="AP14" i="1"/>
  <c r="AN14" i="1"/>
  <c r="AM14" i="1"/>
  <c r="AO14" i="1" s="1"/>
  <c r="AL14" i="1"/>
  <c r="AK14" i="1"/>
  <c r="AG14" i="1"/>
  <c r="AF14" i="1"/>
  <c r="Z14" i="1"/>
  <c r="AB14" i="1" s="1"/>
  <c r="V14" i="1"/>
  <c r="U14" i="1"/>
  <c r="T14" i="1"/>
  <c r="P14" i="1"/>
  <c r="O14" i="1"/>
  <c r="N14" i="1"/>
  <c r="I14" i="1"/>
  <c r="H14" i="1"/>
  <c r="J14" i="1" s="1"/>
  <c r="BZ13" i="1"/>
  <c r="CB13" i="1" s="1"/>
  <c r="BY13" i="1"/>
  <c r="BX13" i="1"/>
  <c r="BW13" i="1"/>
  <c r="BV13" i="1"/>
  <c r="BU13" i="1"/>
  <c r="BT13" i="1"/>
  <c r="BR13" i="1"/>
  <c r="BQ13" i="1"/>
  <c r="BS13" i="1" s="1"/>
  <c r="BH13" i="1"/>
  <c r="BJ13" i="1" s="1"/>
  <c r="BG13" i="1"/>
  <c r="BF13" i="1"/>
  <c r="BE13" i="1"/>
  <c r="AU13" i="1"/>
  <c r="AT13" i="1"/>
  <c r="AS13" i="1"/>
  <c r="AQ13" i="1"/>
  <c r="AP13" i="1"/>
  <c r="AR13" i="1" s="1"/>
  <c r="AM13" i="1"/>
  <c r="AO13" i="1" s="1"/>
  <c r="AL13" i="1"/>
  <c r="AK13" i="1"/>
  <c r="AG13" i="1"/>
  <c r="AF13" i="1"/>
  <c r="AB13" i="1"/>
  <c r="AA13" i="1"/>
  <c r="Z13" i="1"/>
  <c r="V13" i="1"/>
  <c r="U13" i="1"/>
  <c r="T13" i="1"/>
  <c r="O13" i="1"/>
  <c r="N13" i="1"/>
  <c r="P13" i="1" s="1"/>
  <c r="H13" i="1"/>
  <c r="J13" i="1" s="1"/>
  <c r="CB12" i="1"/>
  <c r="CA12" i="1"/>
  <c r="BZ12" i="1"/>
  <c r="BY12" i="1"/>
  <c r="BX12" i="1"/>
  <c r="BW12" i="1"/>
  <c r="BU12" i="1"/>
  <c r="BT12" i="1"/>
  <c r="BV12" i="1" s="1"/>
  <c r="BQ12" i="1"/>
  <c r="BS12" i="1" s="1"/>
  <c r="BJ12" i="1"/>
  <c r="BI12" i="1"/>
  <c r="BH12" i="1"/>
  <c r="BG12" i="1"/>
  <c r="BF12" i="1"/>
  <c r="BE12" i="1"/>
  <c r="AT12" i="1"/>
  <c r="AS12" i="1"/>
  <c r="AU12" i="1" s="1"/>
  <c r="AP12" i="1"/>
  <c r="AR12" i="1" s="1"/>
  <c r="AO12" i="1"/>
  <c r="AN12" i="1"/>
  <c r="AM12" i="1"/>
  <c r="AL12" i="1"/>
  <c r="AK12" i="1"/>
  <c r="AG12" i="1"/>
  <c r="AF12" i="1"/>
  <c r="AB12" i="1"/>
  <c r="AA12" i="1"/>
  <c r="Z12" i="1"/>
  <c r="U12" i="1"/>
  <c r="T12" i="1"/>
  <c r="V12" i="1" s="1"/>
  <c r="N12" i="1"/>
  <c r="P12" i="1" s="1"/>
  <c r="J12" i="1"/>
  <c r="I12" i="1"/>
  <c r="H12" i="1"/>
  <c r="CB11" i="1"/>
  <c r="CA11" i="1"/>
  <c r="BZ11" i="1"/>
  <c r="BX11" i="1"/>
  <c r="BW11" i="1"/>
  <c r="BY11" i="1" s="1"/>
  <c r="BT11" i="1"/>
  <c r="BV11" i="1" s="1"/>
  <c r="BS11" i="1"/>
  <c r="BR11" i="1"/>
  <c r="BQ11" i="1"/>
  <c r="BJ11" i="1"/>
  <c r="BI11" i="1"/>
  <c r="BH11" i="1"/>
  <c r="BF11" i="1"/>
  <c r="BE11" i="1"/>
  <c r="BG11" i="1" s="1"/>
  <c r="AS11" i="1"/>
  <c r="AU11" i="1" s="1"/>
  <c r="AR11" i="1"/>
  <c r="AQ11" i="1"/>
  <c r="AP11" i="1"/>
  <c r="AO11" i="1"/>
  <c r="AN11" i="1"/>
  <c r="AM11" i="1"/>
  <c r="AL11" i="1"/>
  <c r="AK11" i="1"/>
  <c r="AG11" i="1"/>
  <c r="AF11" i="1"/>
  <c r="AA11" i="1"/>
  <c r="Z11" i="1"/>
  <c r="AB11" i="1" s="1"/>
  <c r="T11" i="1"/>
  <c r="V11" i="1" s="1"/>
  <c r="P11" i="1"/>
  <c r="O11" i="1"/>
  <c r="N11" i="1"/>
  <c r="J11" i="1"/>
  <c r="I11" i="1"/>
  <c r="H11" i="1"/>
  <c r="CA10" i="1"/>
  <c r="BZ10" i="1"/>
  <c r="CB10" i="1" s="1"/>
  <c r="BW10" i="1"/>
  <c r="BY10" i="1" s="1"/>
  <c r="BV10" i="1"/>
  <c r="BU10" i="1"/>
  <c r="BT10" i="1"/>
  <c r="BS10" i="1"/>
  <c r="BR10" i="1"/>
  <c r="BQ10" i="1"/>
  <c r="BI10" i="1"/>
  <c r="BH10" i="1"/>
  <c r="BJ10" i="1" s="1"/>
  <c r="BE10" i="1"/>
  <c r="BG10" i="1" s="1"/>
  <c r="AU10" i="1"/>
  <c r="AT10" i="1"/>
  <c r="AS10" i="1"/>
  <c r="AR10" i="1"/>
  <c r="AQ10" i="1"/>
  <c r="AP10" i="1"/>
  <c r="AN10" i="1"/>
  <c r="AM10" i="1"/>
  <c r="AO10" i="1" s="1"/>
  <c r="AL10" i="1"/>
  <c r="AK10" i="1"/>
  <c r="AG10" i="1"/>
  <c r="AG4" i="1" s="1"/>
  <c r="AF10" i="1"/>
  <c r="Z10" i="1"/>
  <c r="AB10" i="1" s="1"/>
  <c r="V10" i="1"/>
  <c r="U10" i="1"/>
  <c r="T10" i="1"/>
  <c r="P10" i="1"/>
  <c r="O10" i="1"/>
  <c r="N10" i="1"/>
  <c r="I10" i="1"/>
  <c r="H10" i="1"/>
  <c r="J10" i="1" s="1"/>
  <c r="BZ9" i="1"/>
  <c r="BZ4" i="1" s="1"/>
  <c r="BY9" i="1"/>
  <c r="BX9" i="1"/>
  <c r="BW9" i="1"/>
  <c r="BV9" i="1"/>
  <c r="BU9" i="1"/>
  <c r="BT9" i="1"/>
  <c r="BR9" i="1"/>
  <c r="BQ9" i="1"/>
  <c r="BS9" i="1" s="1"/>
  <c r="BH9" i="1"/>
  <c r="BJ9" i="1" s="1"/>
  <c r="BG9" i="1"/>
  <c r="BF9" i="1"/>
  <c r="BE9" i="1"/>
  <c r="AU9" i="1"/>
  <c r="AT9" i="1"/>
  <c r="AS9" i="1"/>
  <c r="AQ9" i="1"/>
  <c r="AP9" i="1"/>
  <c r="AR9" i="1" s="1"/>
  <c r="AM9" i="1"/>
  <c r="AO9" i="1" s="1"/>
  <c r="AL9" i="1"/>
  <c r="AK9" i="1"/>
  <c r="AG9" i="1"/>
  <c r="AF9" i="1"/>
  <c r="AF3" i="1" s="1"/>
  <c r="AB9" i="1"/>
  <c r="AA9" i="1"/>
  <c r="Z9" i="1"/>
  <c r="V9" i="1"/>
  <c r="U9" i="1"/>
  <c r="T9" i="1"/>
  <c r="O9" i="1"/>
  <c r="N9" i="1"/>
  <c r="P9" i="1" s="1"/>
  <c r="H9" i="1"/>
  <c r="J9" i="1" s="1"/>
  <c r="CB8" i="1"/>
  <c r="CA8" i="1"/>
  <c r="BZ8" i="1"/>
  <c r="BY8" i="1"/>
  <c r="BX8" i="1"/>
  <c r="BW8" i="1"/>
  <c r="BU8" i="1"/>
  <c r="BT8" i="1"/>
  <c r="BV8" i="1" s="1"/>
  <c r="BQ8" i="1"/>
  <c r="BS8" i="1" s="1"/>
  <c r="BJ8" i="1"/>
  <c r="BI8" i="1"/>
  <c r="BH8" i="1"/>
  <c r="BG8" i="1"/>
  <c r="BF8" i="1"/>
  <c r="BE8" i="1"/>
  <c r="AT8" i="1"/>
  <c r="AS8" i="1"/>
  <c r="AU8" i="1" s="1"/>
  <c r="AP8" i="1"/>
  <c r="AR8" i="1" s="1"/>
  <c r="AO8" i="1"/>
  <c r="AN8" i="1"/>
  <c r="AM8" i="1"/>
  <c r="AL8" i="1"/>
  <c r="AL4" i="1" s="1"/>
  <c r="AK8" i="1"/>
  <c r="AG8" i="1"/>
  <c r="AF8" i="1"/>
  <c r="AB8" i="1"/>
  <c r="AA8" i="1"/>
  <c r="Z8" i="1"/>
  <c r="U8" i="1"/>
  <c r="T8" i="1"/>
  <c r="V8" i="1" s="1"/>
  <c r="N8" i="1"/>
  <c r="P8" i="1" s="1"/>
  <c r="J8" i="1"/>
  <c r="I8" i="1"/>
  <c r="H8" i="1"/>
  <c r="CB7" i="1"/>
  <c r="CA7" i="1"/>
  <c r="BZ7" i="1"/>
  <c r="BX7" i="1"/>
  <c r="BW7" i="1"/>
  <c r="BY7" i="1" s="1"/>
  <c r="BT7" i="1"/>
  <c r="BT3" i="1" s="1"/>
  <c r="BS7" i="1"/>
  <c r="BR7" i="1"/>
  <c r="BQ7" i="1"/>
  <c r="BJ7" i="1"/>
  <c r="BI7" i="1"/>
  <c r="BH7" i="1"/>
  <c r="BF7" i="1"/>
  <c r="BE7" i="1"/>
  <c r="BG7" i="1" s="1"/>
  <c r="AS7" i="1"/>
  <c r="AU7" i="1" s="1"/>
  <c r="AR7" i="1"/>
  <c r="AQ7" i="1"/>
  <c r="AP7" i="1"/>
  <c r="AO7" i="1"/>
  <c r="AN7" i="1"/>
  <c r="AM7" i="1"/>
  <c r="AL7" i="1"/>
  <c r="AK7" i="1"/>
  <c r="AK4" i="1" s="1"/>
  <c r="AG7" i="1"/>
  <c r="AF7" i="1"/>
  <c r="AA7" i="1"/>
  <c r="Z7" i="1"/>
  <c r="AB7" i="1" s="1"/>
  <c r="T7" i="1"/>
  <c r="V7" i="1" s="1"/>
  <c r="P7" i="1"/>
  <c r="O7" i="1"/>
  <c r="N7" i="1"/>
  <c r="J7" i="1"/>
  <c r="I7" i="1"/>
  <c r="H7" i="1"/>
  <c r="BZ6" i="1"/>
  <c r="BW6" i="1"/>
  <c r="BT6" i="1"/>
  <c r="BQ6" i="1"/>
  <c r="BP6" i="1"/>
  <c r="BO6" i="1"/>
  <c r="BN6" i="1"/>
  <c r="BM6" i="1"/>
  <c r="BL6" i="1"/>
  <c r="BK6" i="1"/>
  <c r="BD6" i="1"/>
  <c r="BC6" i="1"/>
  <c r="BB6" i="1"/>
  <c r="BA6" i="1"/>
  <c r="AZ6" i="1"/>
  <c r="AY6" i="1"/>
  <c r="AX6" i="1"/>
  <c r="BE6" i="1" s="1"/>
  <c r="AW6" i="1"/>
  <c r="AV6" i="1"/>
  <c r="AP6" i="1"/>
  <c r="AR6" i="1" s="1"/>
  <c r="AL6" i="1"/>
  <c r="AJ6" i="1"/>
  <c r="AI6" i="1"/>
  <c r="AH6" i="1"/>
  <c r="AE6" i="1"/>
  <c r="AM6" i="1" s="1"/>
  <c r="AD6" i="1"/>
  <c r="AC6" i="1"/>
  <c r="Y6" i="1"/>
  <c r="X6" i="1"/>
  <c r="W6" i="1"/>
  <c r="S6" i="1"/>
  <c r="T6" i="1" s="1"/>
  <c r="R6" i="1"/>
  <c r="Q6" i="1"/>
  <c r="M6" i="1"/>
  <c r="L6" i="1"/>
  <c r="K6" i="1"/>
  <c r="G6" i="1"/>
  <c r="Z6" i="1" s="1"/>
  <c r="F6" i="1"/>
  <c r="E6" i="1"/>
  <c r="D6" i="1"/>
  <c r="B6" i="1"/>
  <c r="AQ6" i="1" s="1"/>
  <c r="BQ5" i="1"/>
  <c r="BP5" i="1"/>
  <c r="BO5" i="1"/>
  <c r="BN5" i="1"/>
  <c r="BM5" i="1"/>
  <c r="BL5" i="1"/>
  <c r="BK5" i="1"/>
  <c r="BD5" i="1"/>
  <c r="BC5" i="1"/>
  <c r="BB5" i="1"/>
  <c r="BA5" i="1"/>
  <c r="AZ5" i="1"/>
  <c r="AY5" i="1"/>
  <c r="AX5" i="1"/>
  <c r="AW5" i="1"/>
  <c r="BH5" i="1" s="1"/>
  <c r="AV5" i="1"/>
  <c r="AS5" i="1"/>
  <c r="AU5" i="1" s="1"/>
  <c r="AK5" i="1"/>
  <c r="AJ5" i="1"/>
  <c r="AI5" i="1"/>
  <c r="AH5" i="1"/>
  <c r="AG5" i="1"/>
  <c r="AE5" i="1"/>
  <c r="AD5" i="1"/>
  <c r="AC5" i="1"/>
  <c r="Y5" i="1"/>
  <c r="Z5" i="1" s="1"/>
  <c r="X5" i="1"/>
  <c r="W5" i="1"/>
  <c r="T5" i="1"/>
  <c r="V5" i="1" s="1"/>
  <c r="S5" i="1"/>
  <c r="R5" i="1"/>
  <c r="Q5" i="1"/>
  <c r="U5" i="1" s="1"/>
  <c r="M5" i="1"/>
  <c r="L5" i="1"/>
  <c r="K5" i="1"/>
  <c r="G5" i="1"/>
  <c r="N5" i="1" s="1"/>
  <c r="F5" i="1"/>
  <c r="E5" i="1"/>
  <c r="D5" i="1"/>
  <c r="H5" i="1" s="1"/>
  <c r="B5" i="1"/>
  <c r="BW4" i="1"/>
  <c r="BP4" i="1"/>
  <c r="BO4" i="1"/>
  <c r="BN4" i="1"/>
  <c r="BM4" i="1"/>
  <c r="BL4" i="1"/>
  <c r="BK4" i="1"/>
  <c r="BD4" i="1"/>
  <c r="BC4" i="1"/>
  <c r="BB4" i="1"/>
  <c r="BA4" i="1"/>
  <c r="AZ4" i="1"/>
  <c r="AY4" i="1"/>
  <c r="AX4" i="1"/>
  <c r="BE4" i="1" s="1"/>
  <c r="AW4" i="1"/>
  <c r="AV4" i="1"/>
  <c r="AP4" i="1"/>
  <c r="AR4" i="1" s="1"/>
  <c r="AJ4" i="1"/>
  <c r="AI4" i="1"/>
  <c r="AH4" i="1"/>
  <c r="AE4" i="1"/>
  <c r="AM4" i="1" s="1"/>
  <c r="AD4" i="1"/>
  <c r="AC4" i="1"/>
  <c r="Y4" i="1"/>
  <c r="X4" i="1"/>
  <c r="W4" i="1"/>
  <c r="S4" i="1"/>
  <c r="T4" i="1" s="1"/>
  <c r="R4" i="1"/>
  <c r="Q4" i="1"/>
  <c r="M4" i="1"/>
  <c r="L4" i="1"/>
  <c r="K4" i="1"/>
  <c r="G4" i="1"/>
  <c r="Z4" i="1" s="1"/>
  <c r="F4" i="1"/>
  <c r="E4" i="1"/>
  <c r="D4" i="1"/>
  <c r="B4" i="1"/>
  <c r="AQ4" i="1" s="1"/>
  <c r="BQ3" i="1"/>
  <c r="BP3" i="1"/>
  <c r="BO3" i="1"/>
  <c r="BN3" i="1"/>
  <c r="BM3" i="1"/>
  <c r="BL3" i="1"/>
  <c r="BK3" i="1"/>
  <c r="BD3" i="1"/>
  <c r="BC3" i="1"/>
  <c r="BB3" i="1"/>
  <c r="BA3" i="1"/>
  <c r="AZ3" i="1"/>
  <c r="AY3" i="1"/>
  <c r="AX3" i="1"/>
  <c r="AW3" i="1"/>
  <c r="BH3" i="1" s="1"/>
  <c r="AV3" i="1"/>
  <c r="AS3" i="1"/>
  <c r="AU3" i="1" s="1"/>
  <c r="AK3" i="1"/>
  <c r="AJ3" i="1"/>
  <c r="AI3" i="1"/>
  <c r="AH3" i="1"/>
  <c r="AG3" i="1"/>
  <c r="AE3" i="1"/>
  <c r="AD3" i="1"/>
  <c r="AC3" i="1"/>
  <c r="Y3" i="1"/>
  <c r="Z3" i="1" s="1"/>
  <c r="X3" i="1"/>
  <c r="W3" i="1"/>
  <c r="T3" i="1"/>
  <c r="V3" i="1" s="1"/>
  <c r="S3" i="1"/>
  <c r="R3" i="1"/>
  <c r="Q3" i="1"/>
  <c r="U3" i="1" s="1"/>
  <c r="M3" i="1"/>
  <c r="L3" i="1"/>
  <c r="K3" i="1"/>
  <c r="G3" i="1"/>
  <c r="N3" i="1" s="1"/>
  <c r="F3" i="1"/>
  <c r="E3" i="1"/>
  <c r="D3" i="1"/>
  <c r="H3" i="1" s="1"/>
  <c r="B3" i="1"/>
  <c r="AB5" i="1" l="1"/>
  <c r="AA5" i="1"/>
  <c r="P3" i="1"/>
  <c r="O3" i="1"/>
  <c r="AB4" i="1"/>
  <c r="AA4" i="1"/>
  <c r="AO4" i="1"/>
  <c r="AN4" i="1"/>
  <c r="BF4" i="1"/>
  <c r="BG4" i="1"/>
  <c r="V6" i="1"/>
  <c r="U6" i="1"/>
  <c r="I3" i="1"/>
  <c r="J3" i="1"/>
  <c r="BJ3" i="1"/>
  <c r="BI3" i="1"/>
  <c r="P5" i="1"/>
  <c r="O5" i="1"/>
  <c r="AB6" i="1"/>
  <c r="AA6" i="1"/>
  <c r="AO6" i="1"/>
  <c r="AN6" i="1"/>
  <c r="BF6" i="1"/>
  <c r="BG6" i="1"/>
  <c r="AB3" i="1"/>
  <c r="AA3" i="1"/>
  <c r="V4" i="1"/>
  <c r="U4" i="1"/>
  <c r="I5" i="1"/>
  <c r="J5" i="1"/>
  <c r="BI5" i="1"/>
  <c r="BJ5" i="1"/>
  <c r="BE3" i="1"/>
  <c r="AB24" i="1"/>
  <c r="AA24" i="1"/>
  <c r="CB27" i="1"/>
  <c r="CA27" i="1"/>
  <c r="V29" i="1"/>
  <c r="U29" i="1"/>
  <c r="P35" i="1"/>
  <c r="O35" i="1"/>
  <c r="AO36" i="1"/>
  <c r="AN36" i="1"/>
  <c r="J40" i="1"/>
  <c r="I40" i="1"/>
  <c r="AB41" i="1"/>
  <c r="AA41" i="1"/>
  <c r="AU42" i="1"/>
  <c r="AT42" i="1"/>
  <c r="J46" i="1"/>
  <c r="I46" i="1"/>
  <c r="P64" i="1"/>
  <c r="O64" i="1"/>
  <c r="AO65" i="1"/>
  <c r="AN65" i="1"/>
  <c r="AL3" i="1"/>
  <c r="AP3" i="1"/>
  <c r="AT3" i="1"/>
  <c r="BZ3" i="1"/>
  <c r="H4" i="1"/>
  <c r="AF4" i="1"/>
  <c r="BH4" i="1"/>
  <c r="BT4" i="1"/>
  <c r="CB4" i="1"/>
  <c r="AP5" i="1"/>
  <c r="AT5" i="1"/>
  <c r="BZ5" i="1"/>
  <c r="H6" i="1"/>
  <c r="BH6" i="1"/>
  <c r="U7" i="1"/>
  <c r="AT7" i="1"/>
  <c r="BU7" i="1"/>
  <c r="O8" i="1"/>
  <c r="AQ8" i="1"/>
  <c r="BR8" i="1"/>
  <c r="I9" i="1"/>
  <c r="AN9" i="1"/>
  <c r="BI9" i="1"/>
  <c r="CA9" i="1"/>
  <c r="AA10" i="1"/>
  <c r="BF10" i="1"/>
  <c r="BX10" i="1"/>
  <c r="BX3" i="1" s="1"/>
  <c r="U11" i="1"/>
  <c r="AT11" i="1"/>
  <c r="BU11" i="1"/>
  <c r="O12" i="1"/>
  <c r="AQ12" i="1"/>
  <c r="BR12" i="1"/>
  <c r="I13" i="1"/>
  <c r="AN13" i="1"/>
  <c r="BI13" i="1"/>
  <c r="CA13" i="1"/>
  <c r="AA14" i="1"/>
  <c r="BF14" i="1"/>
  <c r="BX14" i="1"/>
  <c r="U15" i="1"/>
  <c r="AT15" i="1"/>
  <c r="BU15" i="1"/>
  <c r="O16" i="1"/>
  <c r="AQ16" i="1"/>
  <c r="BR16" i="1"/>
  <c r="I17" i="1"/>
  <c r="AN17" i="1"/>
  <c r="BI17" i="1"/>
  <c r="CA17" i="1"/>
  <c r="AA18" i="1"/>
  <c r="BF18" i="1"/>
  <c r="BX18" i="1"/>
  <c r="U19" i="1"/>
  <c r="AT19" i="1"/>
  <c r="BU19" i="1"/>
  <c r="O20" i="1"/>
  <c r="AQ20" i="1"/>
  <c r="BR20" i="1"/>
  <c r="CA20" i="1"/>
  <c r="V21" i="1"/>
  <c r="AN21" i="1"/>
  <c r="BF21" i="1"/>
  <c r="BV21" i="1"/>
  <c r="CA21" i="1"/>
  <c r="U22" i="1"/>
  <c r="AR22" i="1"/>
  <c r="BF22" i="1"/>
  <c r="BU22" i="1"/>
  <c r="J23" i="1"/>
  <c r="U23" i="1"/>
  <c r="AQ23" i="1"/>
  <c r="BJ23" i="1"/>
  <c r="BU23" i="1"/>
  <c r="I24" i="1"/>
  <c r="BG24" i="1"/>
  <c r="BF24" i="1"/>
  <c r="AA25" i="1"/>
  <c r="BV25" i="1"/>
  <c r="BU25" i="1"/>
  <c r="AT26" i="1"/>
  <c r="J27" i="1"/>
  <c r="I27" i="1"/>
  <c r="BR27" i="1"/>
  <c r="AB28" i="1"/>
  <c r="AA28" i="1"/>
  <c r="CA28" i="1"/>
  <c r="AU29" i="1"/>
  <c r="AT29" i="1"/>
  <c r="BS30" i="1"/>
  <c r="BR30" i="1"/>
  <c r="CB31" i="1"/>
  <c r="CB5" i="1" s="1"/>
  <c r="CA31" i="1"/>
  <c r="V34" i="1"/>
  <c r="U34" i="1"/>
  <c r="AR35" i="1"/>
  <c r="AQ35" i="1"/>
  <c r="BJ36" i="1"/>
  <c r="BI36" i="1"/>
  <c r="BY37" i="1"/>
  <c r="BX37" i="1"/>
  <c r="P39" i="1"/>
  <c r="O39" i="1"/>
  <c r="AO40" i="1"/>
  <c r="AN40" i="1"/>
  <c r="BG41" i="1"/>
  <c r="BF41" i="1"/>
  <c r="BV42" i="1"/>
  <c r="BU42" i="1"/>
  <c r="J44" i="1"/>
  <c r="I44" i="1"/>
  <c r="AU44" i="1"/>
  <c r="AT44" i="1"/>
  <c r="BS45" i="1"/>
  <c r="BR45" i="1"/>
  <c r="CB46" i="1"/>
  <c r="CA46" i="1"/>
  <c r="V48" i="1"/>
  <c r="U48" i="1"/>
  <c r="AR49" i="1"/>
  <c r="AQ49" i="1"/>
  <c r="BE5" i="1"/>
  <c r="AR30" i="1"/>
  <c r="AQ30" i="1"/>
  <c r="BJ31" i="1"/>
  <c r="BI31" i="1"/>
  <c r="BY32" i="1"/>
  <c r="BX32" i="1"/>
  <c r="BG37" i="1"/>
  <c r="BF37" i="1"/>
  <c r="BV38" i="1"/>
  <c r="BU38" i="1"/>
  <c r="BS43" i="1"/>
  <c r="BR43" i="1"/>
  <c r="BV44" i="1"/>
  <c r="BU44" i="1"/>
  <c r="AB47" i="1"/>
  <c r="AA47" i="1"/>
  <c r="AU48" i="1"/>
  <c r="AT48" i="1"/>
  <c r="AU56" i="1"/>
  <c r="AT56" i="1"/>
  <c r="AB58" i="1"/>
  <c r="AA58" i="1"/>
  <c r="BJ61" i="1"/>
  <c r="BI61" i="1"/>
  <c r="BY62" i="1"/>
  <c r="BX62" i="1"/>
  <c r="BG66" i="1"/>
  <c r="BF66" i="1"/>
  <c r="AM3" i="1"/>
  <c r="BW3" i="1"/>
  <c r="AS4" i="1"/>
  <c r="BQ4" i="1"/>
  <c r="AM5" i="1"/>
  <c r="BW5" i="1"/>
  <c r="AS6" i="1"/>
  <c r="BV7" i="1"/>
  <c r="CB9" i="1"/>
  <c r="CB3" i="1" s="1"/>
  <c r="BY24" i="1"/>
  <c r="BY4" i="1" s="1"/>
  <c r="BX24" i="1"/>
  <c r="P26" i="1"/>
  <c r="O26" i="1"/>
  <c r="AO27" i="1"/>
  <c r="AN27" i="1"/>
  <c r="BG28" i="1"/>
  <c r="BF28" i="1"/>
  <c r="AA29" i="1"/>
  <c r="BV29" i="1"/>
  <c r="BV5" i="1" s="1"/>
  <c r="BU29" i="1"/>
  <c r="J31" i="1"/>
  <c r="I31" i="1"/>
  <c r="AB32" i="1"/>
  <c r="AA32" i="1"/>
  <c r="AU34" i="1"/>
  <c r="AT34" i="1"/>
  <c r="BS35" i="1"/>
  <c r="BR35" i="1"/>
  <c r="CB36" i="1"/>
  <c r="CA36" i="1"/>
  <c r="V38" i="1"/>
  <c r="U38" i="1"/>
  <c r="AR39" i="1"/>
  <c r="AQ39" i="1"/>
  <c r="BJ40" i="1"/>
  <c r="BI40" i="1"/>
  <c r="BY41" i="1"/>
  <c r="BX41" i="1"/>
  <c r="P43" i="1"/>
  <c r="O43" i="1"/>
  <c r="AN44" i="1"/>
  <c r="AO44" i="1"/>
  <c r="AR45" i="1"/>
  <c r="AQ45" i="1"/>
  <c r="BJ46" i="1"/>
  <c r="BI46" i="1"/>
  <c r="BY47" i="1"/>
  <c r="BY3" i="1" s="1"/>
  <c r="BX47" i="1"/>
  <c r="P49" i="1"/>
  <c r="O49" i="1"/>
  <c r="AU25" i="1"/>
  <c r="AT25" i="1"/>
  <c r="BS26" i="1"/>
  <c r="BS3" i="1" s="1"/>
  <c r="BR26" i="1"/>
  <c r="N4" i="1"/>
  <c r="BT5" i="1"/>
  <c r="N6" i="1"/>
  <c r="V25" i="1"/>
  <c r="U25" i="1"/>
  <c r="AR26" i="1"/>
  <c r="AQ26" i="1"/>
  <c r="BJ27" i="1"/>
  <c r="BI27" i="1"/>
  <c r="BY28" i="1"/>
  <c r="BX28" i="1"/>
  <c r="P30" i="1"/>
  <c r="O30" i="1"/>
  <c r="AO31" i="1"/>
  <c r="AN31" i="1"/>
  <c r="BG32" i="1"/>
  <c r="BF32" i="1"/>
  <c r="BV34" i="1"/>
  <c r="BU34" i="1"/>
  <c r="J36" i="1"/>
  <c r="I36" i="1"/>
  <c r="AB37" i="1"/>
  <c r="AA37" i="1"/>
  <c r="AU38" i="1"/>
  <c r="AT38" i="1"/>
  <c r="BS39" i="1"/>
  <c r="BR39" i="1"/>
  <c r="CB40" i="1"/>
  <c r="CA40" i="1"/>
  <c r="V42" i="1"/>
  <c r="U42" i="1"/>
  <c r="AR43" i="1"/>
  <c r="AQ43" i="1"/>
  <c r="P45" i="1"/>
  <c r="O45" i="1"/>
  <c r="AO46" i="1"/>
  <c r="AN46" i="1"/>
  <c r="BG47" i="1"/>
  <c r="BF47" i="1"/>
  <c r="BV48" i="1"/>
  <c r="BU48" i="1"/>
  <c r="AB51" i="1"/>
  <c r="AA51" i="1"/>
  <c r="BG51" i="1"/>
  <c r="BF51" i="1"/>
  <c r="BY51" i="1"/>
  <c r="BX51" i="1"/>
  <c r="V52" i="1"/>
  <c r="U52" i="1"/>
  <c r="AU52" i="1"/>
  <c r="AT52" i="1"/>
  <c r="BV52" i="1"/>
  <c r="BU52" i="1"/>
  <c r="P53" i="1"/>
  <c r="O53" i="1"/>
  <c r="AR53" i="1"/>
  <c r="AQ53" i="1"/>
  <c r="BS53" i="1"/>
  <c r="BR53" i="1"/>
  <c r="J54" i="1"/>
  <c r="I54" i="1"/>
  <c r="AO54" i="1"/>
  <c r="AN54" i="1"/>
  <c r="BJ54" i="1"/>
  <c r="BI54" i="1"/>
  <c r="CB54" i="1"/>
  <c r="CA54" i="1"/>
  <c r="AB55" i="1"/>
  <c r="AA55" i="1"/>
  <c r="BG55" i="1"/>
  <c r="BF55" i="1"/>
  <c r="BY55" i="1"/>
  <c r="BX55" i="1"/>
  <c r="BX6" i="1" s="1"/>
  <c r="AN56" i="1"/>
  <c r="AO56" i="1"/>
  <c r="AB57" i="1"/>
  <c r="AA57" i="1"/>
  <c r="BS59" i="1"/>
  <c r="BR59" i="1"/>
  <c r="P56" i="1"/>
  <c r="O56" i="1"/>
  <c r="J57" i="1"/>
  <c r="I57" i="1"/>
  <c r="AU59" i="1"/>
  <c r="AT59" i="1"/>
  <c r="BS44" i="1"/>
  <c r="BR44" i="1"/>
  <c r="J45" i="1"/>
  <c r="I45" i="1"/>
  <c r="AO45" i="1"/>
  <c r="AN45" i="1"/>
  <c r="BJ45" i="1"/>
  <c r="BI45" i="1"/>
  <c r="CB45" i="1"/>
  <c r="CA45" i="1"/>
  <c r="AB46" i="1"/>
  <c r="AA46" i="1"/>
  <c r="BG46" i="1"/>
  <c r="BF46" i="1"/>
  <c r="BY46" i="1"/>
  <c r="BX46" i="1"/>
  <c r="V47" i="1"/>
  <c r="U47" i="1"/>
  <c r="AU47" i="1"/>
  <c r="AT47" i="1"/>
  <c r="BV47" i="1"/>
  <c r="BU47" i="1"/>
  <c r="P48" i="1"/>
  <c r="O48" i="1"/>
  <c r="AR48" i="1"/>
  <c r="AQ48" i="1"/>
  <c r="BS48" i="1"/>
  <c r="BR48" i="1"/>
  <c r="J49" i="1"/>
  <c r="I49" i="1"/>
  <c r="AO49" i="1"/>
  <c r="AN49" i="1"/>
  <c r="BJ49" i="1"/>
  <c r="BI49" i="1"/>
  <c r="CB49" i="1"/>
  <c r="CA49" i="1"/>
  <c r="AB50" i="1"/>
  <c r="AA50" i="1"/>
  <c r="BG50" i="1"/>
  <c r="BF50" i="1"/>
  <c r="BY50" i="1"/>
  <c r="BX50" i="1"/>
  <c r="AU58" i="1"/>
  <c r="AT58" i="1"/>
  <c r="BG57" i="1"/>
  <c r="BF57" i="1"/>
  <c r="BV58" i="1"/>
  <c r="BU58" i="1"/>
  <c r="J60" i="1"/>
  <c r="I60" i="1"/>
  <c r="AO61" i="1"/>
  <c r="AN61" i="1"/>
  <c r="BG62" i="1"/>
  <c r="BF62" i="1"/>
  <c r="BV63" i="1"/>
  <c r="BU63" i="1"/>
  <c r="J65" i="1"/>
  <c r="I65" i="1"/>
  <c r="AB66" i="1"/>
  <c r="AA66" i="1"/>
  <c r="AU67" i="1"/>
  <c r="AT67" i="1"/>
  <c r="BV67" i="1"/>
  <c r="BU67" i="1"/>
  <c r="P68" i="1"/>
  <c r="O68" i="1"/>
  <c r="AR68" i="1"/>
  <c r="AQ68" i="1"/>
  <c r="BS68" i="1"/>
  <c r="BR68" i="1"/>
  <c r="BJ56" i="1"/>
  <c r="BI56" i="1"/>
  <c r="AN57" i="1"/>
  <c r="BY57" i="1"/>
  <c r="BX57" i="1"/>
  <c r="BF58" i="1"/>
  <c r="P59" i="1"/>
  <c r="O59" i="1"/>
  <c r="BU59" i="1"/>
  <c r="AO60" i="1"/>
  <c r="AN60" i="1"/>
  <c r="BJ60" i="1"/>
  <c r="BI60" i="1"/>
  <c r="J61" i="1"/>
  <c r="I61" i="1"/>
  <c r="AB62" i="1"/>
  <c r="AA62" i="1"/>
  <c r="AU63" i="1"/>
  <c r="AT63" i="1"/>
  <c r="BS64" i="1"/>
  <c r="BR64" i="1"/>
  <c r="CB65" i="1"/>
  <c r="CA65" i="1"/>
  <c r="V67" i="1"/>
  <c r="U67" i="1"/>
  <c r="CB56" i="1"/>
  <c r="CA56" i="1"/>
  <c r="V58" i="1"/>
  <c r="U58" i="1"/>
  <c r="AR59" i="1"/>
  <c r="AQ59" i="1"/>
  <c r="BS60" i="1"/>
  <c r="BR60" i="1"/>
  <c r="CB61" i="1"/>
  <c r="CA61" i="1"/>
  <c r="V63" i="1"/>
  <c r="U63" i="1"/>
  <c r="AR64" i="1"/>
  <c r="AQ64" i="1"/>
  <c r="BJ65" i="1"/>
  <c r="BI65" i="1"/>
  <c r="BY66" i="1"/>
  <c r="BX66" i="1"/>
  <c r="CA60" i="1"/>
  <c r="AA61" i="1"/>
  <c r="BF61" i="1"/>
  <c r="BX61" i="1"/>
  <c r="U62" i="1"/>
  <c r="AT62" i="1"/>
  <c r="BU62" i="1"/>
  <c r="O63" i="1"/>
  <c r="AQ63" i="1"/>
  <c r="BR63" i="1"/>
  <c r="I64" i="1"/>
  <c r="AN64" i="1"/>
  <c r="BI64" i="1"/>
  <c r="CA64" i="1"/>
  <c r="AA65" i="1"/>
  <c r="BF65" i="1"/>
  <c r="BX65" i="1"/>
  <c r="U66" i="1"/>
  <c r="AT66" i="1"/>
  <c r="BU66" i="1"/>
  <c r="O67" i="1"/>
  <c r="AQ67" i="1"/>
  <c r="BR67" i="1"/>
  <c r="I68" i="1"/>
  <c r="AN68" i="1"/>
  <c r="BI68" i="1"/>
  <c r="CA68" i="1"/>
  <c r="O4" i="1" l="1"/>
  <c r="P4" i="1"/>
  <c r="BU4" i="1"/>
  <c r="BU3" i="1"/>
  <c r="AR3" i="1"/>
  <c r="AQ3" i="1"/>
  <c r="BG3" i="1"/>
  <c r="BF3" i="1"/>
  <c r="BV6" i="1"/>
  <c r="BY6" i="1"/>
  <c r="CA4" i="1"/>
  <c r="CA3" i="1"/>
  <c r="BR4" i="1"/>
  <c r="BR3" i="1"/>
  <c r="BX4" i="1"/>
  <c r="J4" i="1"/>
  <c r="I4" i="1"/>
  <c r="BU6" i="1"/>
  <c r="AT6" i="1"/>
  <c r="AU6" i="1"/>
  <c r="J6" i="1"/>
  <c r="I6" i="1"/>
  <c r="BR6" i="1"/>
  <c r="CA6" i="1"/>
  <c r="BX5" i="1"/>
  <c r="O6" i="1"/>
  <c r="P6" i="1"/>
  <c r="AN5" i="1"/>
  <c r="AO5" i="1"/>
  <c r="AN3" i="1"/>
  <c r="AO3" i="1"/>
  <c r="BR5" i="1"/>
  <c r="CA5" i="1"/>
  <c r="BS4" i="1"/>
  <c r="AT4" i="1"/>
  <c r="AU4" i="1"/>
  <c r="BS6" i="1"/>
  <c r="CB6" i="1"/>
  <c r="BY5" i="1"/>
  <c r="BU5" i="1"/>
  <c r="BV4" i="1"/>
  <c r="BV3" i="1"/>
  <c r="BG5" i="1"/>
  <c r="BF5" i="1"/>
  <c r="BS5" i="1"/>
  <c r="BJ6" i="1"/>
  <c r="BI6" i="1"/>
  <c r="AR5" i="1"/>
  <c r="AQ5" i="1"/>
  <c r="BJ4" i="1"/>
  <c r="BI4" i="1"/>
</calcChain>
</file>

<file path=xl/sharedStrings.xml><?xml version="1.0" encoding="utf-8"?>
<sst xmlns="http://schemas.openxmlformats.org/spreadsheetml/2006/main" count="1712" uniqueCount="927">
  <si>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</si>
  <si>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</si>
  <si>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</si>
  <si>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</si>
  <si>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</si>
  <si>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</si>
  <si>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</si>
  <si>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</si>
  <si>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</si>
  <si>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</si>
  <si>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</si>
  <si>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</si>
  <si>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</si>
  <si>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</si>
  <si>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</si>
  <si>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</si>
  <si>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</si>
  <si>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</si>
  <si>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</si>
  <si>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</si>
  <si>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</si>
  <si>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</si>
  <si>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</si>
  <si>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</si>
  <si>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Q2 2018</t>
  </si>
  <si>
    <t>Q1 2019</t>
  </si>
  <si>
    <t>Q2 2019</t>
  </si>
  <si>
    <t>Текущо тримесечие</t>
  </si>
  <si>
    <t>Изменение Q2 2019 спрямо Q2 2018</t>
  </si>
  <si>
    <t>Изменение Q1 2019 спрямо Q2 2019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</si>
  <si>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</si>
  <si>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</si>
  <si>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</si>
  <si>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</si>
  <si>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</si>
  <si>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</si>
  <si>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</si>
  <si>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</si>
  <si>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</si>
  <si>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</si>
  <si>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</si>
  <si>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</si>
  <si>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</si>
  <si>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</si>
  <si>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</si>
  <si>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</si>
  <si>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</si>
  <si>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</si>
  <si>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</si>
  <si>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</si>
  <si>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</si>
  <si>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</si>
  <si>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</si>
  <si>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</si>
  <si>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</si>
  <si>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</si>
  <si>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</si>
  <si>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УМБАЛ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</si>
  <si>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</si>
  <si>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</si>
  <si>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</si>
  <si>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</si>
  <si>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</si>
  <si>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</si>
  <si>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</si>
  <si>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</si>
  <si>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</si>
  <si>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</si>
  <si>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</si>
  <si>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</si>
  <si>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</si>
  <si>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</si>
  <si>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</si>
  <si>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</si>
  <si>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</si>
  <si>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</si>
  <si>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</si>
  <si>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</si>
  <si>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</si>
  <si>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</si>
  <si>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</si>
  <si>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СБАЛЛЧХ ЕООД</t>
  </si>
  <si>
    <t>СБДПЛРПФЗ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</si>
  <si>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</si>
  <si>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</si>
  <si>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</si>
  <si>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</si>
  <si>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</si>
  <si>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</si>
  <si>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</si>
  <si>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</si>
  <si>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</si>
  <si>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</si>
  <si>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</si>
  <si>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ЦПЗ-СОФИЯ ЕООД</t>
  </si>
  <si>
    <t>Разходи за издръжка в хил. лв.</t>
  </si>
  <si>
    <t>Лечебни заведения за болнична помощ с над 50% държавно участие в капитала
Към 30.06.2019 г.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</si>
  <si>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за І-во и ІІ-ро тримесечия на 2019 година</t>
  </si>
  <si>
    <t>№ РЗОК</t>
  </si>
  <si>
    <t>Рег.№ ЛЗ</t>
  </si>
  <si>
    <t>ЛЗ за БМП</t>
  </si>
  <si>
    <t>І тримесечие на 2019 година</t>
  </si>
  <si>
    <t>ІІ тримесечие на 2019 година</t>
  </si>
  <si>
    <t>Вид лечебно заведение</t>
  </si>
  <si>
    <t>Брой клинични пътеки</t>
  </si>
  <si>
    <t xml:space="preserve">Общо изплатени средства от НЗОК за БМП </t>
  </si>
  <si>
    <t>Разходи за медицински изделия, прилагани в БМП в лв.</t>
  </si>
  <si>
    <t xml:space="preserve">Разходи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</t>
  </si>
  <si>
    <t xml:space="preserve">ОБЩО               </t>
  </si>
  <si>
    <t>РЗОК Благоевград</t>
  </si>
  <si>
    <t>01</t>
  </si>
  <si>
    <t>0103211001</t>
  </si>
  <si>
    <t xml:space="preserve">МБАЛ Благоевград АД   </t>
  </si>
  <si>
    <t>МБАЛ</t>
  </si>
  <si>
    <t>0103211015</t>
  </si>
  <si>
    <t>МБАЛ "Пулс" АД</t>
  </si>
  <si>
    <t>0140211003</t>
  </si>
  <si>
    <t>МБАЛ Югозападна болница ООД</t>
  </si>
  <si>
    <t>0111211004</t>
  </si>
  <si>
    <t>МБАЛ Ив.Скендеров ЕООД</t>
  </si>
  <si>
    <t>0137211002</t>
  </si>
  <si>
    <t>МБАЛ Разлог ЕООД</t>
  </si>
  <si>
    <t>0103212016</t>
  </si>
  <si>
    <t>СБАЛО Св.Мина  ЕООД</t>
  </si>
  <si>
    <t>СБАЛ</t>
  </si>
  <si>
    <t>0103212017</t>
  </si>
  <si>
    <t>СБАЛПФЗ Бл-град ЕООД</t>
  </si>
  <si>
    <t>0140233007</t>
  </si>
  <si>
    <t>СБР НК фил.Сандански ЕАД</t>
  </si>
  <si>
    <t>СБР</t>
  </si>
  <si>
    <t>0133232006</t>
  </si>
  <si>
    <t>СБР Марикостиново ЕООД</t>
  </si>
  <si>
    <t>0103131013</t>
  </si>
  <si>
    <t>МЦ Визио ЛМ ООД</t>
  </si>
  <si>
    <t>МЦ</t>
  </si>
  <si>
    <t>0103131003</t>
  </si>
  <si>
    <t>МЦ Надежда ООД</t>
  </si>
  <si>
    <t>0133232018</t>
  </si>
  <si>
    <t>СБР Петрич ЕООД</t>
  </si>
  <si>
    <t>0111133001</t>
  </si>
  <si>
    <t>МДЦ Неврокоп ООД</t>
  </si>
  <si>
    <t>МДЦ</t>
  </si>
  <si>
    <t>РЗОК Бургас</t>
  </si>
  <si>
    <t>02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</si>
  <si>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</si>
  <si>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</si>
  <si>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</si>
  <si>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</si>
  <si>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</si>
  <si>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</si>
  <si>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</si>
  <si>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</si>
  <si>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</si>
  <si>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</si>
  <si>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</si>
  <si>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</si>
  <si>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</si>
  <si>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</si>
  <si>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</si>
  <si>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</si>
  <si>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0290211001</t>
  </si>
  <si>
    <t>МБАЛ "Сърце и мозък "ЕАД</t>
  </si>
  <si>
    <t>0204212010</t>
  </si>
  <si>
    <t>СБАЛПФЗ - Бургас ЕООД</t>
  </si>
  <si>
    <t>0204212025</t>
  </si>
  <si>
    <t xml:space="preserve"> СОБАЛ-Бургас  ООД</t>
  </si>
  <si>
    <t>0204212028</t>
  </si>
  <si>
    <t>Аджибадем Сити Клиник СБАЛК Бургас   ООД</t>
  </si>
  <si>
    <t>0204232016</t>
  </si>
  <si>
    <t xml:space="preserve"> СБР - БМБ  ЕАД</t>
  </si>
  <si>
    <t>0204333012</t>
  </si>
  <si>
    <t xml:space="preserve"> ЦКВЗ - Бургас  ЕООД</t>
  </si>
  <si>
    <t>Диспансер</t>
  </si>
  <si>
    <t>0204334013</t>
  </si>
  <si>
    <t xml:space="preserve"> КОЦ - Бургас  ЕООД</t>
  </si>
  <si>
    <t>КОЦ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</si>
  <si>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</si>
  <si>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</si>
  <si>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</si>
  <si>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</si>
  <si>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</si>
  <si>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</si>
  <si>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</si>
  <si>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</si>
  <si>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</si>
  <si>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</si>
  <si>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</si>
  <si>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</si>
  <si>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ДЦ</t>
  </si>
  <si>
    <t>0217211004</t>
  </si>
  <si>
    <t xml:space="preserve"> МБАЛ - Поморие  ЕООД</t>
  </si>
  <si>
    <t>0217233017</t>
  </si>
  <si>
    <t xml:space="preserve"> СБР - НК -ф.Поморие  ЕАД</t>
  </si>
  <si>
    <t>0204331011</t>
  </si>
  <si>
    <t>ЦПЗ проф.д-р Иван Темков - Бургас</t>
  </si>
  <si>
    <t>0204131010</t>
  </si>
  <si>
    <t>МЦ св.София - Бургас</t>
  </si>
  <si>
    <t>0204134004</t>
  </si>
  <si>
    <t>ВДКЦ-Бургас</t>
  </si>
  <si>
    <t>ДКЦ</t>
  </si>
  <si>
    <t>0204134005</t>
  </si>
  <si>
    <t>ДКЦ Ел Масри</t>
  </si>
  <si>
    <t>0204391034</t>
  </si>
  <si>
    <t>НефроЛайф България-Специализирани центрове по хемодиализа ООД</t>
  </si>
  <si>
    <t>0204391033</t>
  </si>
  <si>
    <t>ДЦ "ЕлМасри" ООД</t>
  </si>
  <si>
    <t>0204131030</t>
  </si>
  <si>
    <t>АМЦСМП“ОЧНА КЛИНИКА д-р ХУБАНОВ“ЕООД</t>
  </si>
  <si>
    <t>РЗОК Варна</t>
  </si>
  <si>
    <t>03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</si>
  <si>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</si>
  <si>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</si>
  <si>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</si>
  <si>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</si>
  <si>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</si>
  <si>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</si>
  <si>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</si>
  <si>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</si>
  <si>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</si>
  <si>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</si>
  <si>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0306134011</t>
  </si>
  <si>
    <t>ДКЦ Младост - М Варна 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</si>
  <si>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</si>
  <si>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</si>
  <si>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</si>
  <si>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</si>
  <si>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</si>
  <si>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</si>
  <si>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</si>
  <si>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</si>
  <si>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</si>
  <si>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</si>
  <si>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</si>
  <si>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</si>
  <si>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</si>
  <si>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</si>
  <si>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</si>
  <si>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</si>
  <si>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0306211030</t>
  </si>
  <si>
    <t xml:space="preserve"> "МБАЛ  Майчин дом - Варна" ЕООД           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</si>
  <si>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</si>
  <si>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</si>
  <si>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</si>
  <si>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</si>
  <si>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</si>
  <si>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</si>
  <si>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</si>
  <si>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</si>
  <si>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</si>
  <si>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</si>
  <si>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0306253028</t>
  </si>
  <si>
    <t>МИ-МВР-ФИЛИАЛ ВАРНА "БДПЛР"</t>
  </si>
  <si>
    <t>БДПЛР</t>
  </si>
  <si>
    <t>0306391031</t>
  </si>
  <si>
    <t>ДЦ ВИРТУС МЕДИКАЛ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</si>
  <si>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</si>
  <si>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</si>
  <si>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</si>
  <si>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</si>
  <si>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</si>
  <si>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</si>
  <si>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 xml:space="preserve"> РЗОК Велико Търново</t>
  </si>
  <si>
    <t>04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</si>
  <si>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</si>
  <si>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</si>
  <si>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</si>
  <si>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</si>
  <si>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</si>
  <si>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</si>
  <si>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</si>
  <si>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</si>
  <si>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</si>
  <si>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</si>
  <si>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</si>
  <si>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</si>
  <si>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</si>
  <si>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</si>
  <si>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</si>
  <si>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</si>
  <si>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</si>
  <si>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МБАЛ "Св. Иван Рилски" ЕООД - Горна Оряховица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</si>
  <si>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</si>
  <si>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</si>
  <si>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</si>
  <si>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</si>
  <si>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СБПЛР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</si>
  <si>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</si>
  <si>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</si>
  <si>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</si>
  <si>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</si>
  <si>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РЗОК Видин</t>
  </si>
  <si>
    <t>05</t>
  </si>
  <si>
    <t>0509211001</t>
  </si>
  <si>
    <t>МБАЛ "Света Петка" АД</t>
  </si>
  <si>
    <t>0501211002</t>
  </si>
  <si>
    <t>МБАЛ Проф. д-р Г. Златарски ЕООД Белоградчик</t>
  </si>
  <si>
    <t>РЗОК Враца</t>
  </si>
  <si>
    <t>06</t>
  </si>
  <si>
    <t>0608211003</t>
  </si>
  <si>
    <t>МБАЛ Бяла Слатина 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</si>
  <si>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</si>
  <si>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</si>
  <si>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</si>
  <si>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</si>
  <si>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0610211020</t>
  </si>
  <si>
    <t>МБАЛ Вива Медика   ООД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</si>
  <si>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</si>
  <si>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</si>
  <si>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</si>
  <si>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</si>
  <si>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</si>
  <si>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</si>
  <si>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</si>
  <si>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</si>
  <si>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</si>
  <si>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</si>
  <si>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</si>
  <si>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</si>
  <si>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</si>
  <si>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</si>
  <si>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</si>
  <si>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</si>
  <si>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РЗОК Габрово</t>
  </si>
  <si>
    <t>07</t>
  </si>
  <si>
    <t>0705211001</t>
  </si>
  <si>
    <t>МБАЛ "Д-р Тота Венкова" АД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</si>
  <si>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</si>
  <si>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</si>
  <si>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</si>
  <si>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</si>
  <si>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</si>
  <si>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</si>
  <si>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РЗОК Добрич</t>
  </si>
  <si>
    <t>08</t>
  </si>
  <si>
    <t>0828211001</t>
  </si>
  <si>
    <t>МБАЛ Добрич АД</t>
  </si>
  <si>
    <t>0803211002</t>
  </si>
  <si>
    <t>МБАЛ Балчик ЕООД</t>
  </si>
  <si>
    <t>0817211003</t>
  </si>
  <si>
    <t>МБАЛ Каварна ЕООД</t>
  </si>
  <si>
    <t>0803232008</t>
  </si>
  <si>
    <t>СБР Тузлата ЕООД</t>
  </si>
  <si>
    <t>0828134001</t>
  </si>
  <si>
    <t>ДКЦ 1 Добрич ООД</t>
  </si>
  <si>
    <t>0828134002</t>
  </si>
  <si>
    <t>ДКЦ 2 - Добрич ЕООД</t>
  </si>
  <si>
    <t>0828391015</t>
  </si>
  <si>
    <t>ДЦ Диалхелп" ЕООД</t>
  </si>
  <si>
    <t>РЗОК Кърджали</t>
  </si>
  <si>
    <t>09</t>
  </si>
  <si>
    <t>0921211003</t>
  </si>
  <si>
    <t>МБАЛ Д-р С. Ростовцев ЕООД Момчилград</t>
  </si>
  <si>
    <t>0916211009</t>
  </si>
  <si>
    <t>МБАЛ - Кърджали  ООД</t>
  </si>
  <si>
    <t>0902211002</t>
  </si>
  <si>
    <t>МБАЛ Ардино ЕООД</t>
  </si>
  <si>
    <t>0915211004</t>
  </si>
  <si>
    <t>МБАЛ  Живот+ ЕООД  Крумовград</t>
  </si>
  <si>
    <t>0916211001</t>
  </si>
  <si>
    <t xml:space="preserve">МБАЛ Д-р Атанас Дафовски АД Кърджали </t>
  </si>
  <si>
    <t>РЗОК Кюстендил</t>
  </si>
  <si>
    <t>10</t>
  </si>
  <si>
    <t>1029211001</t>
  </si>
  <si>
    <t>МБАЛ "Д-р Н. Василиев" АД</t>
  </si>
  <si>
    <t>1029233006</t>
  </si>
  <si>
    <t>СБР-НК ЕАД ф. Кюстендил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</si>
  <si>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</si>
  <si>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</si>
  <si>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</si>
  <si>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</si>
  <si>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</si>
  <si>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</si>
  <si>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1041232010</t>
  </si>
  <si>
    <t xml:space="preserve">СБР-Сапарева баня АД </t>
  </si>
  <si>
    <t>1048131001</t>
  </si>
  <si>
    <t>"МЦ Асклепий"ООД</t>
  </si>
  <si>
    <t>РЗОК Ловеч</t>
  </si>
  <si>
    <t>11</t>
  </si>
  <si>
    <t>1118211001</t>
  </si>
  <si>
    <t>МБАЛ Ловеч</t>
  </si>
  <si>
    <t>1134211002</t>
  </si>
  <si>
    <t>МБАЛ Троян</t>
  </si>
  <si>
    <t>1133211003</t>
  </si>
  <si>
    <t>МБАЛ Тетевен</t>
  </si>
  <si>
    <t>1119211004</t>
  </si>
  <si>
    <t>МБАЛ Луковит</t>
  </si>
  <si>
    <t>1134212005</t>
  </si>
  <si>
    <t>СБАЛББ Троян</t>
  </si>
  <si>
    <t>1118211010</t>
  </si>
  <si>
    <t>МБАЛ"Кардиолайф"ООД</t>
  </si>
  <si>
    <t>РЗОК Монтана</t>
  </si>
  <si>
    <t>12</t>
  </si>
  <si>
    <t>1202211002</t>
  </si>
  <si>
    <t>МБАЛ ЕООД гр. Берковица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</si>
  <si>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</si>
  <si>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</si>
  <si>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</si>
  <si>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</si>
  <si>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</si>
  <si>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</si>
  <si>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</si>
  <si>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</si>
  <si>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</si>
  <si>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</si>
  <si>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РЗОК Пазарджик</t>
  </si>
  <si>
    <t>13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</si>
  <si>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</si>
  <si>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</si>
  <si>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</si>
  <si>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</si>
  <si>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</si>
  <si>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</si>
  <si>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1308221016</t>
  </si>
  <si>
    <t>МБПЛР "Вита" ЕООД гр.Велинград</t>
  </si>
  <si>
    <t>МБПЛР</t>
  </si>
  <si>
    <t>1308233008</t>
  </si>
  <si>
    <t>"СБР-НК" ЕАД филиал Велинград</t>
  </si>
  <si>
    <t>1319211001</t>
  </si>
  <si>
    <t>"МБАЛ-Пазарджик" АД гр.Пазарджик</t>
  </si>
  <si>
    <t>1319211005</t>
  </si>
  <si>
    <t>"МБАЛ-Ескулап" ООД гр.Пазарджик</t>
  </si>
  <si>
    <t>1319211012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</si>
  <si>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</si>
  <si>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</si>
  <si>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</si>
  <si>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</si>
  <si>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</si>
  <si>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</si>
  <si>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</si>
  <si>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</si>
  <si>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</si>
  <si>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</si>
  <si>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</si>
  <si>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</si>
  <si>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</si>
  <si>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РЗОК Перник</t>
  </si>
  <si>
    <t>14</t>
  </si>
  <si>
    <t>1432211001</t>
  </si>
  <si>
    <t>МБАЛ "Рахила Ангелова"АД-Перник</t>
  </si>
  <si>
    <t>1432212005</t>
  </si>
  <si>
    <t>СБАЛББ-ЕООД-Перник</t>
  </si>
  <si>
    <t>1432252010</t>
  </si>
  <si>
    <t>СБПЛР-ЕООД-Перник</t>
  </si>
  <si>
    <t>1432212011</t>
  </si>
  <si>
    <t>"СБАЛ по Кардиология-Перник"ООД</t>
  </si>
  <si>
    <t>1432391012</t>
  </si>
  <si>
    <t>Диализен център-Перник</t>
  </si>
  <si>
    <t>РЗОК Плевен</t>
  </si>
  <si>
    <t>15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</si>
  <si>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</si>
  <si>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</si>
  <si>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</si>
  <si>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</si>
  <si>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</si>
  <si>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</si>
  <si>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</si>
  <si>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</si>
  <si>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</si>
  <si>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</si>
  <si>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</si>
  <si>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</si>
  <si>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</si>
  <si>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</si>
  <si>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</si>
  <si>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</si>
  <si>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</si>
  <si>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</si>
  <si>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</si>
  <si>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</si>
  <si>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</si>
  <si>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</si>
  <si>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</si>
  <si>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</si>
  <si>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</si>
  <si>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</si>
  <si>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</si>
  <si>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</si>
  <si>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</si>
  <si>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</si>
  <si>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</si>
  <si>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</si>
  <si>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</si>
  <si>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</si>
  <si>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</si>
  <si>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</si>
  <si>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РЗОК Пловдив</t>
  </si>
  <si>
    <t>16</t>
  </si>
  <si>
    <t>1601211005</t>
  </si>
  <si>
    <t>МБАЛ Асеновград ЕООД гр. Асеновград</t>
  </si>
  <si>
    <t>1601221027</t>
  </si>
  <si>
    <t>МБПЛР Света Богородица ЕООД - 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</si>
  <si>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</si>
  <si>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</si>
  <si>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</si>
  <si>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</si>
  <si>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</si>
  <si>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</si>
  <si>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</si>
  <si>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</si>
  <si>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1626131002</t>
  </si>
  <si>
    <t>МЦ Литомед ЕООД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</si>
  <si>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</si>
  <si>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</si>
  <si>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</si>
  <si>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</si>
  <si>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</si>
  <si>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</si>
  <si>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</si>
  <si>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</si>
  <si>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</si>
  <si>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</si>
  <si>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</si>
  <si>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</si>
  <si>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</si>
  <si>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</si>
  <si>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</si>
  <si>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</si>
  <si>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</si>
  <si>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</si>
  <si>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</si>
  <si>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</si>
  <si>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</si>
  <si>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</si>
  <si>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</si>
  <si>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</si>
  <si>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</si>
  <si>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</si>
  <si>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</si>
  <si>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</si>
  <si>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</si>
  <si>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</si>
  <si>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</si>
  <si>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</si>
  <si>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</si>
  <si>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</si>
  <si>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</si>
  <si>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</si>
  <si>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</si>
  <si>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</si>
  <si>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</si>
  <si>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</si>
  <si>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</si>
  <si>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ЦКВЗ Пловдив ЕООД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</si>
  <si>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</si>
  <si>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</si>
  <si>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</si>
  <si>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</si>
  <si>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</si>
  <si>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</si>
  <si>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</si>
  <si>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</si>
  <si>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</si>
  <si>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</si>
  <si>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</si>
  <si>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МБАЛ Първомай ЕООД гр. Първомай</t>
  </si>
  <si>
    <t>1625131001</t>
  </si>
  <si>
    <t>МЦ Св. Елисавета - Раковски ООД</t>
  </si>
  <si>
    <t>1625211008</t>
  </si>
  <si>
    <t>МБАЛ Раковски ЕООД гр. Раковски</t>
  </si>
  <si>
    <t>1626211048</t>
  </si>
  <si>
    <t>МБАЛ Паркхоспитал ЕООД</t>
  </si>
  <si>
    <t>1637232012</t>
  </si>
  <si>
    <t>ВМА БПЛР- гр. Хисаря</t>
  </si>
  <si>
    <t>1637233021</t>
  </si>
  <si>
    <t xml:space="preserve">СБР НК филиал Хисар  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</si>
  <si>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</si>
  <si>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</si>
  <si>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</si>
  <si>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</si>
  <si>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</si>
  <si>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МБПЛ Иван Раев Сопот ЕООД</t>
  </si>
  <si>
    <t>1637251055</t>
  </si>
  <si>
    <t>МБПЛР Витус гр. Хисар</t>
  </si>
  <si>
    <t>1622131088</t>
  </si>
  <si>
    <t>МЦ за очно здраве Виста ООД</t>
  </si>
  <si>
    <t>РЗОК Разград</t>
  </si>
  <si>
    <t>17</t>
  </si>
  <si>
    <t>1726211001</t>
  </si>
  <si>
    <t>МБАЛ Св. Иван Рилски - Разград  АД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</si>
  <si>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</si>
  <si>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</si>
  <si>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</si>
  <si>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</si>
  <si>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</si>
  <si>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</si>
  <si>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РЗОК Русе</t>
  </si>
  <si>
    <t>18</t>
  </si>
  <si>
    <t>1827212015</t>
  </si>
  <si>
    <t>СБАЛК " МЕДИКА-КОР " ЕАД</t>
  </si>
  <si>
    <t>1827212013</t>
  </si>
  <si>
    <t>СБАЛ ПО ФРМ - МЕДИКА - ООД</t>
  </si>
  <si>
    <t>1827212016</t>
  </si>
  <si>
    <t>СБАЛПФЗ - Д-Р ДИМИТЪР ГРАМАТИКОВ - РУСЕ- ЕООД</t>
  </si>
  <si>
    <t>1804211002</t>
  </si>
  <si>
    <t>МБАЛ - ЮЛИЯ ВРЕВСКА - БЯЛА ЕООД</t>
  </si>
  <si>
    <t>1827211001</t>
  </si>
  <si>
    <t>УМБАЛ - КАНЕВ АД</t>
  </si>
  <si>
    <t>1827334009</t>
  </si>
  <si>
    <t>КОМПЛЕКСЕН ОНКОЛОГИЧЕН ЦЕНТЪР - РУСЕ ЕООД</t>
  </si>
  <si>
    <t>1827211019</t>
  </si>
  <si>
    <t>УМБАЛ МЕДИКА РУСЕ ООД</t>
  </si>
  <si>
    <t>1827391020</t>
  </si>
  <si>
    <t>"ДИАЛИЗЕН ЦЕНТЪР РУРИКОМ"ООД</t>
  </si>
  <si>
    <t>РЗОК Силистра</t>
  </si>
  <si>
    <t>19</t>
  </si>
  <si>
    <t>1931211001</t>
  </si>
  <si>
    <t>МБАЛ Силистра АД</t>
  </si>
  <si>
    <t>1934211002</t>
  </si>
  <si>
    <t>МБАЛ Тутракан ЕООД</t>
  </si>
  <si>
    <t>1910211003</t>
  </si>
  <si>
    <t>МБАЛ Дулово ЕООД</t>
  </si>
  <si>
    <t>РЗОК Сливен</t>
  </si>
  <si>
    <t>20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</si>
  <si>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</si>
  <si>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</si>
  <si>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</si>
  <si>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</si>
  <si>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</si>
  <si>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</si>
  <si>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2020211013</t>
  </si>
  <si>
    <t>МБАЛ "Царица Йоанна" ЕООД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</si>
  <si>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</si>
  <si>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</si>
  <si>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</si>
  <si>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</si>
  <si>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</si>
  <si>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</si>
  <si>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2020333008</t>
  </si>
  <si>
    <t>"ЦКВЗ - Сливен" ЕООД</t>
  </si>
  <si>
    <t>2020911006</t>
  </si>
  <si>
    <t>МБАЛ Сливен към ВМА София</t>
  </si>
  <si>
    <t>РЗОК Смолян</t>
  </si>
  <si>
    <t>21</t>
  </si>
  <si>
    <t>2131211001</t>
  </si>
  <si>
    <t>МБАЛ -"Д-р Братан Шукеров"АД  гр.Смолян</t>
  </si>
  <si>
    <t>2116211003</t>
  </si>
  <si>
    <t>МБАЛ"Проф. д-р Константин Чилов"ЕООД-гр.Мадан</t>
  </si>
  <si>
    <t>2111211002</t>
  </si>
  <si>
    <t>МБАЛ"Проф. д-р Асен Шопов"ЕООД-гр.Златоград</t>
  </si>
  <si>
    <t>2109211004</t>
  </si>
  <si>
    <t>"МБАЛ-Девин" ЕАД гр.Девин</t>
  </si>
  <si>
    <t>2102232008</t>
  </si>
  <si>
    <t>"СБР-НК"ЕАД - филиал с. Баните</t>
  </si>
  <si>
    <t>2127232011</t>
  </si>
  <si>
    <t>"СБР-Родопи" ЕООД гр. Рудозем</t>
  </si>
  <si>
    <t>2109232012</t>
  </si>
  <si>
    <t>"СБР-Орфей" ЕООД гр. Девин</t>
  </si>
  <si>
    <t>РЗОК София град</t>
  </si>
  <si>
    <t>22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</si>
  <si>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</si>
  <si>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</si>
  <si>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</si>
  <si>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</si>
  <si>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</si>
  <si>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</si>
  <si>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</si>
  <si>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</si>
  <si>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</si>
  <si>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Св. Екатерина -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</si>
  <si>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</si>
  <si>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</si>
  <si>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</si>
  <si>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</si>
  <si>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</si>
  <si>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</si>
  <si>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</si>
  <si>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</si>
  <si>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</si>
  <si>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</si>
  <si>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</si>
  <si>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</si>
  <si>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</si>
  <si>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</si>
  <si>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</si>
  <si>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</si>
  <si>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</si>
  <si>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</si>
  <si>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</si>
  <si>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</si>
  <si>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</si>
  <si>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</si>
  <si>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</si>
  <si>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</si>
  <si>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</si>
  <si>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</si>
  <si>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</si>
  <si>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</si>
  <si>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</si>
  <si>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</si>
  <si>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</si>
  <si>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</si>
  <si>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</si>
  <si>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</si>
  <si>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</si>
  <si>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</si>
  <si>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</si>
  <si>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</si>
  <si>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</si>
  <si>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</si>
  <si>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</si>
  <si>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</si>
  <si>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</si>
  <si>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</si>
  <si>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</si>
  <si>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</si>
  <si>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</si>
  <si>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</si>
  <si>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</si>
  <si>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</si>
  <si>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</si>
  <si>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</si>
  <si>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</si>
  <si>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</si>
  <si>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</si>
  <si>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</si>
  <si>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2201212016</t>
  </si>
  <si>
    <t>СБАЛЛЧХ - ЕООД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</si>
  <si>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</si>
  <si>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</si>
  <si>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</si>
  <si>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</si>
  <si>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</si>
  <si>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</si>
  <si>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</si>
  <si>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</si>
  <si>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</si>
  <si>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</si>
  <si>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</si>
  <si>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</si>
  <si>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</si>
  <si>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</si>
  <si>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</si>
  <si>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</si>
  <si>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</si>
  <si>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</si>
  <si>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</si>
  <si>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</si>
  <si>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</si>
  <si>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</si>
  <si>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</si>
  <si>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</si>
  <si>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2201211080</t>
  </si>
  <si>
    <t>МБАЛ "Полимед" 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</si>
  <si>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</si>
  <si>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</si>
  <si>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</si>
  <si>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</si>
  <si>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</si>
  <si>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</si>
  <si>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</si>
  <si>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</si>
  <si>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</si>
  <si>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</si>
  <si>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</si>
  <si>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</si>
  <si>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</si>
  <si>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</si>
  <si>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</si>
  <si>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</si>
  <si>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</si>
  <si>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</si>
  <si>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</si>
  <si>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</si>
  <si>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</si>
  <si>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</si>
  <si>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</si>
  <si>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</si>
  <si>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</si>
  <si>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</si>
  <si>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</si>
  <si>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</si>
  <si>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</si>
  <si>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</si>
  <si>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</si>
  <si>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2201391092</t>
  </si>
  <si>
    <t>Диализен център Диалмед ООД</t>
  </si>
  <si>
    <t>2201391101</t>
  </si>
  <si>
    <t>Диализен център Хемомед ЕООД</t>
  </si>
  <si>
    <t>2201911040</t>
  </si>
  <si>
    <t>УБ Лозенец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</si>
  <si>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</si>
  <si>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</si>
  <si>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</si>
  <si>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</si>
  <si>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</si>
  <si>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</si>
  <si>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</si>
  <si>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</si>
  <si>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</si>
  <si>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</si>
  <si>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</si>
  <si>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</si>
  <si>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</si>
  <si>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</si>
  <si>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2212131505</t>
  </si>
  <si>
    <t>МЦ Пентаграм 2012 ООД</t>
  </si>
  <si>
    <t>2218131516</t>
  </si>
  <si>
    <t>МЦ-ГОРНА БАНЯ ЕООД</t>
  </si>
  <si>
    <t>2217134501</t>
  </si>
  <si>
    <t>ДКЦ СВЕТА СОФИЯ-ЕООД</t>
  </si>
  <si>
    <t>2201233087</t>
  </si>
  <si>
    <t>СБР-НК ЕАД-филиал Банкя</t>
  </si>
  <si>
    <t>2201212103</t>
  </si>
  <si>
    <t>"СБАЛ ДЛЧХ - МЕДИКРОН" ООД</t>
  </si>
  <si>
    <t>2204131532</t>
  </si>
  <si>
    <t>МЦ- клиника "Св. Мария Магдалена" ЕООД</t>
  </si>
  <si>
    <t>2201331047</t>
  </si>
  <si>
    <t xml:space="preserve"> ЦПЗ "Проф. Никола Шипковенски" ЕООД</t>
  </si>
  <si>
    <t>2201211059</t>
  </si>
  <si>
    <t>СБАЛГАР- Д-Р МАЛИНОВ ООД</t>
  </si>
  <si>
    <t>РЗОК София област</t>
  </si>
  <si>
    <t>23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</si>
  <si>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</si>
  <si>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</si>
  <si>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</si>
  <si>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</si>
  <si>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</si>
  <si>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</si>
  <si>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</si>
  <si>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</si>
  <si>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</si>
  <si>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</si>
  <si>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</si>
  <si>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</si>
  <si>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</si>
  <si>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</si>
  <si>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</si>
  <si>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</si>
  <si>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</si>
  <si>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</si>
  <si>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</si>
  <si>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</si>
  <si>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</si>
  <si>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</si>
  <si>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</si>
  <si>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</si>
  <si>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</si>
  <si>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</si>
  <si>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РЗОК Стара Загора</t>
  </si>
  <si>
    <t>24</t>
  </si>
  <si>
    <t>2407211005</t>
  </si>
  <si>
    <t>МБАЛ Гълъбово ЕАД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</si>
  <si>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</si>
  <si>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</si>
  <si>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</si>
  <si>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</si>
  <si>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</si>
  <si>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</si>
  <si>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</si>
  <si>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</si>
  <si>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</si>
  <si>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</si>
  <si>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</si>
  <si>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</si>
  <si>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</si>
  <si>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</si>
  <si>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</si>
  <si>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</si>
  <si>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</si>
  <si>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</si>
  <si>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</si>
  <si>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</si>
  <si>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</si>
  <si>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СБАЛПЗ Стара Загора ЕООД</t>
  </si>
  <si>
    <t>2431334012</t>
  </si>
  <si>
    <t>КОЦ Стара Загора ЕООД</t>
  </si>
  <si>
    <t>2431391030</t>
  </si>
  <si>
    <t>Диализен център Виа Диал ООД</t>
  </si>
  <si>
    <t>2436211004</t>
  </si>
  <si>
    <t>МБАЛ Чирпан ЕООД</t>
  </si>
  <si>
    <t>РЗОК Търговище</t>
  </si>
  <si>
    <t>25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</si>
  <si>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</si>
  <si>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</si>
  <si>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</si>
  <si>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</si>
  <si>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</si>
  <si>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</si>
  <si>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</si>
  <si>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</si>
  <si>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РЗОК Хасково</t>
  </si>
  <si>
    <t>26</t>
  </si>
  <si>
    <t>2609211002</t>
  </si>
  <si>
    <t>МБАЛ  Св. Екатерина  ЕООД Димитровград</t>
  </si>
  <si>
    <t>2617212008</t>
  </si>
  <si>
    <t>СБПЛР Любимец  ЕООД</t>
  </si>
  <si>
    <t>2628211004</t>
  </si>
  <si>
    <t>МБАЛ  Свиленград  ЕООД</t>
  </si>
  <si>
    <t>2632212018</t>
  </si>
  <si>
    <t>СБАЛВБ Тополовград  ЕООД</t>
  </si>
  <si>
    <t>2633211003</t>
  </si>
  <si>
    <t>МБАЛ  Харманли  ЕООД</t>
  </si>
  <si>
    <t>2634211001</t>
  </si>
  <si>
    <t>МБАЛ  Хасково АД</t>
  </si>
  <si>
    <t>2634211015</t>
  </si>
  <si>
    <t xml:space="preserve">МБАЛ  Хигия  ООД </t>
  </si>
  <si>
    <t>2634212016</t>
  </si>
  <si>
    <t>СБАЛПФЗ  Хасково  ЕООД</t>
  </si>
  <si>
    <t>2634212017</t>
  </si>
  <si>
    <t>СБАЛО Хасково  ЕООД</t>
  </si>
  <si>
    <t>2634131016</t>
  </si>
  <si>
    <t xml:space="preserve">Очен медицински център Хасково ООД </t>
  </si>
  <si>
    <t>РЗОК Шумен</t>
  </si>
  <si>
    <t>27</t>
  </si>
  <si>
    <t>2730211001</t>
  </si>
  <si>
    <t>"МБАЛ - Шумен" АД</t>
  </si>
  <si>
    <t>2723211002</t>
  </si>
  <si>
    <t>"МБАЛ Велики Преслав" ЕООД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</si>
  <si>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</si>
  <si>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</si>
  <si>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</si>
  <si>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</si>
  <si>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2730212011</t>
  </si>
  <si>
    <t>"СБАЛ по Кардиология Мадара" ЕАД</t>
  </si>
  <si>
    <t>2730134001</t>
  </si>
  <si>
    <t>"ДКЦ І-ШУМЕН" ЕООД</t>
  </si>
  <si>
    <t>РЗОК Ямбол</t>
  </si>
  <si>
    <t>28</t>
  </si>
  <si>
    <t>2826211001</t>
  </si>
  <si>
    <t>МБАЛ "Св. Пантелеймон" АД</t>
  </si>
  <si>
    <t>2807211002</t>
  </si>
  <si>
    <t>2826211008</t>
  </si>
  <si>
    <t>МБАЛ "Св. Йоан Рилски" ООД</t>
  </si>
  <si>
    <t>2826212007</t>
  </si>
  <si>
    <t>СБАЛК Ямбол ЕАД</t>
  </si>
  <si>
    <t>СБПФЗДПЛР "Цар Фердинанд І" ЕООД, с.Искрец</t>
  </si>
  <si>
    <t>Медико-статистическа и финансова информация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</si>
</sst>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л_в_._-;\-* #,##0.00\ _л_в_._-;_-* &quot;-&quot;??\ _л_в_._-;_-@_-"/>
    <numFmt numFmtId="165" formatCode="#&quot; &quot;##0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0" fontId="17" fillId="0" borderId="0"/>
  </cellStyleXfs>
  <cellXfs count="228">
    <xf numFmtId="0" fontId="0" fillId="0" borderId="0" xfId="0"/>
    <xf numFmtId="0" fontId="4" fillId="0" borderId="0" xfId="3" applyFont="1" applyBorder="1" applyProtection="1"/>
    <xf numFmtId="14" fontId="6" fillId="2" borderId="10" xfId="1" applyNumberFormat="1" applyFont="1" applyFill="1" applyBorder="1" applyAlignment="1" applyProtection="1">
      <alignment horizontal="center" vertical="center" wrapText="1"/>
    </xf>
    <xf numFmtId="0" fontId="7" fillId="2" borderId="11" xfId="3" applyFont="1" applyFill="1" applyBorder="1" applyAlignment="1" applyProtection="1">
      <alignment horizontal="center" vertical="center" wrapText="1"/>
    </xf>
    <xf numFmtId="0" fontId="7" fillId="2" borderId="12" xfId="3" applyFont="1" applyFill="1" applyBorder="1" applyAlignment="1" applyProtection="1">
      <alignment horizontal="center" vertical="center" wrapText="1"/>
    </xf>
    <xf numFmtId="14" fontId="6" fillId="2" borderId="13" xfId="1" applyNumberFormat="1" applyFont="1" applyFill="1" applyBorder="1" applyAlignment="1" applyProtection="1">
      <alignment horizontal="center" vertical="center" wrapText="1"/>
    </xf>
    <xf numFmtId="0" fontId="7" fillId="2" borderId="14" xfId="3" applyFont="1" applyFill="1" applyBorder="1" applyAlignment="1" applyProtection="1">
      <alignment horizontal="center" vertical="center" wrapText="1"/>
    </xf>
    <xf numFmtId="0" fontId="7" fillId="2" borderId="15" xfId="3" applyFont="1" applyFill="1" applyBorder="1" applyAlignment="1" applyProtection="1">
      <alignment horizontal="center" vertical="center" wrapText="1"/>
    </xf>
    <xf numFmtId="0" fontId="7" fillId="2" borderId="16" xfId="3" applyFont="1" applyFill="1" applyBorder="1" applyAlignment="1" applyProtection="1">
      <alignment horizontal="center" vertical="center" wrapText="1"/>
    </xf>
    <xf numFmtId="0" fontId="7" fillId="2" borderId="10" xfId="3" applyFont="1" applyFill="1" applyBorder="1" applyAlignment="1" applyProtection="1">
      <alignment horizontal="center" vertical="center" wrapText="1"/>
    </xf>
    <xf numFmtId="14" fontId="6" fillId="2" borderId="17" xfId="1" applyNumberFormat="1" applyFont="1" applyFill="1" applyBorder="1" applyAlignment="1" applyProtection="1">
      <alignment horizontal="center" vertical="center" wrapText="1"/>
    </xf>
    <xf numFmtId="0" fontId="7" fillId="2" borderId="13" xfId="3" applyFont="1" applyFill="1" applyBorder="1" applyAlignment="1" applyProtection="1">
      <alignment horizontal="center" vertical="center" wrapText="1"/>
    </xf>
    <xf numFmtId="0" fontId="7" fillId="2" borderId="18" xfId="3" applyFont="1" applyFill="1" applyBorder="1" applyAlignment="1" applyProtection="1">
      <alignment horizontal="center" vertical="center" wrapText="1"/>
    </xf>
    <xf numFmtId="0" fontId="8" fillId="0" borderId="0" xfId="3" applyFont="1" applyBorder="1" applyProtection="1"/>
    <xf numFmtId="165" fontId="9" fillId="2" borderId="19" xfId="0" applyNumberFormat="1" applyFont="1" applyFill="1" applyBorder="1" applyAlignment="1" applyProtection="1">
      <alignment horizontal="center" wrapText="1"/>
    </xf>
    <xf numFmtId="3" fontId="9" fillId="2" borderId="20" xfId="0" applyNumberFormat="1" applyFont="1" applyFill="1" applyBorder="1" applyAlignment="1" applyProtection="1">
      <alignment horizontal="right" wrapText="1"/>
    </xf>
    <xf numFmtId="3" fontId="9" fillId="2" borderId="21" xfId="0" applyNumberFormat="1" applyFont="1" applyFill="1" applyBorder="1" applyAlignment="1" applyProtection="1">
      <alignment horizontal="right" wrapText="1"/>
    </xf>
    <xf numFmtId="3" fontId="9" fillId="2" borderId="22" xfId="0" applyNumberFormat="1" applyFont="1" applyFill="1" applyBorder="1" applyAlignment="1" applyProtection="1">
      <alignment horizontal="right" wrapText="1"/>
    </xf>
    <xf numFmtId="2" fontId="10" fillId="2" borderId="20" xfId="3" applyNumberFormat="1" applyFont="1" applyFill="1" applyBorder="1" applyAlignment="1" applyProtection="1">
      <alignment horizontal="center" vertical="center"/>
    </xf>
    <xf numFmtId="2" fontId="10" fillId="2" borderId="21" xfId="3" applyNumberFormat="1" applyFont="1" applyFill="1" applyBorder="1" applyAlignment="1" applyProtection="1">
      <alignment horizontal="center" vertical="center"/>
    </xf>
    <xf numFmtId="2" fontId="10" fillId="2" borderId="22" xfId="3" applyNumberFormat="1" applyFont="1" applyFill="1" applyBorder="1" applyAlignment="1" applyProtection="1">
      <alignment horizontal="center" vertical="center"/>
    </xf>
    <xf numFmtId="165" fontId="9" fillId="2" borderId="20" xfId="0" applyNumberFormat="1" applyFont="1" applyFill="1" applyBorder="1" applyAlignment="1" applyProtection="1">
      <alignment horizontal="right" wrapText="1"/>
    </xf>
    <xf numFmtId="165" fontId="9" fillId="2" borderId="21" xfId="0" applyNumberFormat="1" applyFont="1" applyFill="1" applyBorder="1" applyAlignment="1" applyProtection="1">
      <alignment horizontal="right" wrapText="1"/>
    </xf>
    <xf numFmtId="166" fontId="10" fillId="2" borderId="20" xfId="2" applyNumberFormat="1" applyFont="1" applyFill="1" applyBorder="1" applyAlignment="1" applyProtection="1">
      <alignment horizontal="center" vertical="center"/>
    </xf>
    <xf numFmtId="166" fontId="10" fillId="2" borderId="21" xfId="3" applyNumberFormat="1" applyFont="1" applyFill="1" applyBorder="1" applyAlignment="1" applyProtection="1">
      <alignment horizontal="center" vertical="center" wrapText="1"/>
    </xf>
    <xf numFmtId="166" fontId="10" fillId="2" borderId="22" xfId="3" applyNumberFormat="1" applyFont="1" applyFill="1" applyBorder="1" applyAlignment="1" applyProtection="1">
      <alignment horizontal="center" vertical="center" wrapText="1"/>
    </xf>
    <xf numFmtId="165" fontId="9" fillId="2" borderId="22" xfId="0" applyNumberFormat="1" applyFont="1" applyFill="1" applyBorder="1" applyAlignment="1" applyProtection="1">
      <alignment horizontal="right" wrapText="1"/>
    </xf>
    <xf numFmtId="165" fontId="9" fillId="2" borderId="20" xfId="0" applyNumberFormat="1" applyFont="1" applyFill="1" applyBorder="1" applyAlignment="1" applyProtection="1">
      <alignment wrapText="1"/>
    </xf>
    <xf numFmtId="165" fontId="9" fillId="2" borderId="21" xfId="0" applyNumberFormat="1" applyFont="1" applyFill="1" applyBorder="1" applyAlignment="1" applyProtection="1">
      <alignment wrapText="1"/>
    </xf>
    <xf numFmtId="165" fontId="9" fillId="2" borderId="22" xfId="0" applyNumberFormat="1" applyFont="1" applyFill="1" applyBorder="1" applyAlignment="1" applyProtection="1">
      <alignment wrapText="1"/>
    </xf>
    <xf numFmtId="166" fontId="10" fillId="2" borderId="21" xfId="2" applyNumberFormat="1" applyFont="1" applyFill="1" applyBorder="1" applyAlignment="1" applyProtection="1">
      <alignment horizontal="center" vertical="center"/>
    </xf>
    <xf numFmtId="2" fontId="10" fillId="2" borderId="21" xfId="2" applyNumberFormat="1" applyFont="1" applyFill="1" applyBorder="1" applyAlignment="1" applyProtection="1">
      <alignment horizontal="center" vertical="center"/>
    </xf>
    <xf numFmtId="2" fontId="10" fillId="2" borderId="21" xfId="3" applyNumberFormat="1" applyFont="1" applyFill="1" applyBorder="1" applyAlignment="1" applyProtection="1">
      <alignment horizontal="center" vertical="center" wrapText="1"/>
    </xf>
    <xf numFmtId="2" fontId="10" fillId="2" borderId="20" xfId="2" applyNumberFormat="1" applyFont="1" applyFill="1" applyBorder="1" applyAlignment="1" applyProtection="1">
      <alignment horizontal="center" vertical="center"/>
    </xf>
    <xf numFmtId="2" fontId="10" fillId="2" borderId="22" xfId="3" applyNumberFormat="1" applyFont="1" applyFill="1" applyBorder="1" applyAlignment="1" applyProtection="1">
      <alignment horizontal="center" vertical="center" wrapText="1"/>
    </xf>
    <xf numFmtId="165" fontId="9" fillId="2" borderId="21" xfId="0" applyNumberFormat="1" applyFont="1" applyFill="1" applyBorder="1" applyAlignment="1" applyProtection="1">
      <alignment horizontal="left" wrapText="1"/>
    </xf>
    <xf numFmtId="1" fontId="10" fillId="2" borderId="21" xfId="2" applyNumberFormat="1" applyFont="1" applyFill="1" applyBorder="1" applyAlignment="1" applyProtection="1">
      <alignment horizontal="center" vertical="center"/>
    </xf>
    <xf numFmtId="3" fontId="10" fillId="2" borderId="20" xfId="2" applyNumberFormat="1" applyFont="1" applyFill="1" applyBorder="1" applyAlignment="1" applyProtection="1">
      <alignment horizontal="center" vertical="center"/>
    </xf>
    <xf numFmtId="9" fontId="10" fillId="2" borderId="20" xfId="2" applyFont="1" applyFill="1" applyBorder="1" applyAlignment="1" applyProtection="1">
      <alignment horizontal="center" vertical="center"/>
    </xf>
    <xf numFmtId="9" fontId="10" fillId="2" borderId="21" xfId="2" applyFont="1" applyFill="1" applyBorder="1" applyAlignment="1" applyProtection="1">
      <alignment horizontal="center" vertical="center" wrapText="1"/>
    </xf>
    <xf numFmtId="9" fontId="10" fillId="2" borderId="23" xfId="2" applyFont="1" applyFill="1" applyBorder="1" applyAlignment="1" applyProtection="1">
      <alignment horizontal="center" vertical="center" wrapText="1"/>
    </xf>
    <xf numFmtId="0" fontId="11" fillId="2" borderId="0" xfId="3" applyFont="1" applyFill="1" applyBorder="1" applyProtection="1"/>
    <xf numFmtId="165" fontId="9" fillId="2" borderId="24" xfId="0" applyNumberFormat="1" applyFont="1" applyFill="1" applyBorder="1" applyAlignment="1" applyProtection="1">
      <alignment horizontal="right" wrapText="1"/>
    </xf>
    <xf numFmtId="3" fontId="9" fillId="2" borderId="25" xfId="0" applyNumberFormat="1" applyFont="1" applyFill="1" applyBorder="1" applyAlignment="1" applyProtection="1">
      <alignment horizontal="right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9" fillId="2" borderId="26" xfId="0" applyNumberFormat="1" applyFont="1" applyFill="1" applyBorder="1" applyAlignment="1" applyProtection="1">
      <alignment horizontal="right" wrapText="1"/>
    </xf>
    <xf numFmtId="2" fontId="10" fillId="2" borderId="25" xfId="3" applyNumberFormat="1" applyFont="1" applyFill="1" applyBorder="1" applyAlignment="1" applyProtection="1">
      <alignment horizontal="center" vertical="center"/>
    </xf>
    <xf numFmtId="2" fontId="10" fillId="2" borderId="0" xfId="3" applyNumberFormat="1" applyFont="1" applyFill="1" applyBorder="1" applyAlignment="1" applyProtection="1">
      <alignment horizontal="center" vertical="center"/>
    </xf>
    <xf numFmtId="2" fontId="10" fillId="2" borderId="26" xfId="3" applyNumberFormat="1" applyFont="1" applyFill="1" applyBorder="1" applyAlignment="1" applyProtection="1">
      <alignment horizontal="center" vertical="center"/>
    </xf>
    <xf numFmtId="165" fontId="9" fillId="2" borderId="25" xfId="0" applyNumberFormat="1" applyFont="1" applyFill="1" applyBorder="1" applyAlignment="1" applyProtection="1">
      <alignment horizontal="right" wrapText="1"/>
    </xf>
    <xf numFmtId="165" fontId="9" fillId="2" borderId="0" xfId="0" applyNumberFormat="1" applyFont="1" applyFill="1" applyBorder="1" applyAlignment="1" applyProtection="1">
      <alignment horizontal="right" wrapText="1"/>
    </xf>
    <xf numFmtId="166" fontId="10" fillId="2" borderId="25" xfId="2" applyNumberFormat="1" applyFont="1" applyFill="1" applyBorder="1" applyAlignment="1" applyProtection="1">
      <alignment horizontal="center" vertical="center"/>
    </xf>
    <xf numFmtId="166" fontId="10" fillId="2" borderId="0" xfId="2" applyNumberFormat="1" applyFont="1" applyFill="1" applyBorder="1" applyAlignment="1" applyProtection="1">
      <alignment horizontal="center" vertical="center"/>
    </xf>
    <xf numFmtId="166" fontId="10" fillId="2" borderId="26" xfId="2" applyNumberFormat="1" applyFont="1" applyFill="1" applyBorder="1" applyAlignment="1" applyProtection="1">
      <alignment horizontal="center" vertical="center"/>
    </xf>
    <xf numFmtId="165" fontId="9" fillId="2" borderId="26" xfId="0" applyNumberFormat="1" applyFont="1" applyFill="1" applyBorder="1" applyAlignment="1" applyProtection="1">
      <alignment horizontal="right" wrapText="1"/>
    </xf>
    <xf numFmtId="165" fontId="9" fillId="2" borderId="25" xfId="0" applyNumberFormat="1" applyFont="1" applyFill="1" applyBorder="1" applyAlignment="1" applyProtection="1">
      <alignment wrapText="1"/>
    </xf>
    <xf numFmtId="165" fontId="9" fillId="2" borderId="0" xfId="0" applyNumberFormat="1" applyFont="1" applyFill="1" applyBorder="1" applyAlignment="1" applyProtection="1">
      <alignment wrapText="1"/>
    </xf>
    <xf numFmtId="165" fontId="9" fillId="2" borderId="26" xfId="0" applyNumberFormat="1" applyFont="1" applyFill="1" applyBorder="1" applyAlignment="1" applyProtection="1">
      <alignment wrapText="1"/>
    </xf>
    <xf numFmtId="2" fontId="10" fillId="2" borderId="0" xfId="2" applyNumberFormat="1" applyFont="1" applyFill="1" applyBorder="1" applyAlignment="1" applyProtection="1">
      <alignment horizontal="center" vertical="center"/>
    </xf>
    <xf numFmtId="2" fontId="10" fillId="2" borderId="25" xfId="2" applyNumberFormat="1" applyFont="1" applyFill="1" applyBorder="1" applyAlignment="1" applyProtection="1">
      <alignment horizontal="center" vertical="center"/>
    </xf>
    <xf numFmtId="2" fontId="10" fillId="2" borderId="26" xfId="2" applyNumberFormat="1" applyFont="1" applyFill="1" applyBorder="1" applyAlignment="1" applyProtection="1">
      <alignment horizontal="center" vertical="center"/>
    </xf>
    <xf numFmtId="1" fontId="10" fillId="2" borderId="0" xfId="2" applyNumberFormat="1" applyFont="1" applyFill="1" applyBorder="1" applyAlignment="1" applyProtection="1">
      <alignment horizontal="center" vertical="center"/>
    </xf>
    <xf numFmtId="3" fontId="10" fillId="2" borderId="25" xfId="2" applyNumberFormat="1" applyFont="1" applyFill="1" applyBorder="1" applyAlignment="1" applyProtection="1">
      <alignment horizontal="center" vertical="center"/>
    </xf>
    <xf numFmtId="9" fontId="10" fillId="2" borderId="25" xfId="2" applyFont="1" applyFill="1" applyBorder="1" applyAlignment="1" applyProtection="1">
      <alignment horizontal="center" vertical="center"/>
    </xf>
    <xf numFmtId="9" fontId="10" fillId="2" borderId="0" xfId="2" applyFont="1" applyFill="1" applyBorder="1" applyAlignment="1" applyProtection="1">
      <alignment horizontal="center" vertical="center"/>
    </xf>
    <xf numFmtId="9" fontId="10" fillId="2" borderId="27" xfId="2" applyFont="1" applyFill="1" applyBorder="1" applyAlignment="1" applyProtection="1">
      <alignment horizontal="center" vertical="center"/>
    </xf>
    <xf numFmtId="165" fontId="9" fillId="2" borderId="9" xfId="0" applyNumberFormat="1" applyFont="1" applyFill="1" applyBorder="1" applyAlignment="1" applyProtection="1">
      <alignment horizontal="right" wrapText="1"/>
    </xf>
    <xf numFmtId="3" fontId="9" fillId="2" borderId="28" xfId="0" applyNumberFormat="1" applyFont="1" applyFill="1" applyBorder="1" applyAlignment="1" applyProtection="1">
      <alignment horizontal="right" wrapText="1"/>
    </xf>
    <xf numFmtId="3" fontId="9" fillId="2" borderId="29" xfId="0" applyNumberFormat="1" applyFont="1" applyFill="1" applyBorder="1" applyAlignment="1" applyProtection="1">
      <alignment horizontal="right" wrapText="1"/>
    </xf>
    <xf numFmtId="3" fontId="9" fillId="2" borderId="30" xfId="0" applyNumberFormat="1" applyFont="1" applyFill="1" applyBorder="1" applyAlignment="1" applyProtection="1">
      <alignment horizontal="right" wrapText="1"/>
    </xf>
    <xf numFmtId="2" fontId="10" fillId="2" borderId="28" xfId="3" applyNumberFormat="1" applyFont="1" applyFill="1" applyBorder="1" applyAlignment="1" applyProtection="1">
      <alignment horizontal="center" vertical="center"/>
    </xf>
    <xf numFmtId="2" fontId="10" fillId="2" borderId="29" xfId="3" applyNumberFormat="1" applyFont="1" applyFill="1" applyBorder="1" applyAlignment="1" applyProtection="1">
      <alignment horizontal="center" vertical="center"/>
    </xf>
    <xf numFmtId="2" fontId="10" fillId="2" borderId="30" xfId="3" applyNumberFormat="1" applyFont="1" applyFill="1" applyBorder="1" applyAlignment="1" applyProtection="1">
      <alignment horizontal="center" vertical="center"/>
    </xf>
    <xf numFmtId="165" fontId="9" fillId="2" borderId="28" xfId="0" applyNumberFormat="1" applyFont="1" applyFill="1" applyBorder="1" applyAlignment="1" applyProtection="1">
      <alignment horizontal="right" wrapText="1"/>
    </xf>
    <xf numFmtId="165" fontId="9" fillId="2" borderId="29" xfId="0" applyNumberFormat="1" applyFont="1" applyFill="1" applyBorder="1" applyAlignment="1" applyProtection="1">
      <alignment horizontal="right" wrapText="1"/>
    </xf>
    <xf numFmtId="166" fontId="10" fillId="2" borderId="28" xfId="2" applyNumberFormat="1" applyFont="1" applyFill="1" applyBorder="1" applyAlignment="1" applyProtection="1">
      <alignment horizontal="center" vertical="center"/>
    </xf>
    <xf numFmtId="166" fontId="10" fillId="2" borderId="29" xfId="2" applyNumberFormat="1" applyFont="1" applyFill="1" applyBorder="1" applyAlignment="1" applyProtection="1">
      <alignment horizontal="center" vertical="center"/>
    </xf>
    <xf numFmtId="166" fontId="10" fillId="2" borderId="30" xfId="2" applyNumberFormat="1" applyFont="1" applyFill="1" applyBorder="1" applyAlignment="1" applyProtection="1">
      <alignment horizontal="center" vertical="center"/>
    </xf>
    <xf numFmtId="165" fontId="9" fillId="2" borderId="30" xfId="0" applyNumberFormat="1" applyFont="1" applyFill="1" applyBorder="1" applyAlignment="1" applyProtection="1">
      <alignment horizontal="right" wrapText="1"/>
    </xf>
    <xf numFmtId="165" fontId="9" fillId="2" borderId="28" xfId="0" applyNumberFormat="1" applyFont="1" applyFill="1" applyBorder="1" applyAlignment="1" applyProtection="1">
      <alignment wrapText="1"/>
    </xf>
    <xf numFmtId="165" fontId="9" fillId="2" borderId="29" xfId="0" applyNumberFormat="1" applyFont="1" applyFill="1" applyBorder="1" applyAlignment="1" applyProtection="1">
      <alignment wrapText="1"/>
    </xf>
    <xf numFmtId="165" fontId="9" fillId="2" borderId="30" xfId="0" applyNumberFormat="1" applyFont="1" applyFill="1" applyBorder="1" applyAlignment="1" applyProtection="1">
      <alignment wrapText="1"/>
    </xf>
    <xf numFmtId="2" fontId="10" fillId="2" borderId="29" xfId="2" applyNumberFormat="1" applyFont="1" applyFill="1" applyBorder="1" applyAlignment="1" applyProtection="1">
      <alignment horizontal="center" vertical="center"/>
    </xf>
    <xf numFmtId="2" fontId="10" fillId="2" borderId="28" xfId="2" applyNumberFormat="1" applyFont="1" applyFill="1" applyBorder="1" applyAlignment="1" applyProtection="1">
      <alignment horizontal="center" vertical="center"/>
    </xf>
    <xf numFmtId="2" fontId="10" fillId="2" borderId="30" xfId="2" applyNumberFormat="1" applyFont="1" applyFill="1" applyBorder="1" applyAlignment="1" applyProtection="1">
      <alignment horizontal="center" vertical="center"/>
    </xf>
    <xf numFmtId="1" fontId="10" fillId="2" borderId="29" xfId="2" applyNumberFormat="1" applyFont="1" applyFill="1" applyBorder="1" applyAlignment="1" applyProtection="1">
      <alignment horizontal="center" vertical="center"/>
    </xf>
    <xf numFmtId="3" fontId="10" fillId="2" borderId="28" xfId="2" applyNumberFormat="1" applyFont="1" applyFill="1" applyBorder="1" applyAlignment="1" applyProtection="1">
      <alignment horizontal="center" vertical="center"/>
    </xf>
    <xf numFmtId="9" fontId="10" fillId="2" borderId="28" xfId="2" applyFont="1" applyFill="1" applyBorder="1" applyAlignment="1" applyProtection="1">
      <alignment horizontal="center" vertical="center"/>
    </xf>
    <xf numFmtId="9" fontId="10" fillId="2" borderId="29" xfId="2" applyFont="1" applyFill="1" applyBorder="1" applyAlignment="1" applyProtection="1">
      <alignment horizontal="center" vertical="center"/>
    </xf>
    <xf numFmtId="9" fontId="10" fillId="2" borderId="31" xfId="2" applyFont="1" applyFill="1" applyBorder="1" applyAlignment="1" applyProtection="1">
      <alignment horizontal="center" vertical="center"/>
    </xf>
    <xf numFmtId="0" fontId="11" fillId="2" borderId="24" xfId="3" applyFont="1" applyFill="1" applyBorder="1" applyProtection="1"/>
    <xf numFmtId="3" fontId="11" fillId="2" borderId="25" xfId="2" applyNumberFormat="1" applyFont="1" applyFill="1" applyBorder="1" applyAlignment="1" applyProtection="1">
      <alignment horizontal="right" vertical="center"/>
    </xf>
    <xf numFmtId="3" fontId="11" fillId="2" borderId="0" xfId="2" applyNumberFormat="1" applyFont="1" applyFill="1" applyBorder="1" applyAlignment="1" applyProtection="1">
      <alignment horizontal="right" vertical="center"/>
    </xf>
    <xf numFmtId="3" fontId="11" fillId="2" borderId="26" xfId="2" applyNumberFormat="1" applyFont="1" applyFill="1" applyBorder="1" applyAlignment="1" applyProtection="1">
      <alignment horizontal="right" vertical="center"/>
    </xf>
    <xf numFmtId="2" fontId="11" fillId="2" borderId="25" xfId="3" applyNumberFormat="1" applyFont="1" applyFill="1" applyBorder="1" applyAlignment="1" applyProtection="1">
      <alignment horizontal="center" vertical="center"/>
    </xf>
    <xf numFmtId="2" fontId="11" fillId="2" borderId="0" xfId="3" applyNumberFormat="1" applyFont="1" applyFill="1" applyBorder="1" applyAlignment="1" applyProtection="1">
      <alignment horizontal="center" vertical="center"/>
    </xf>
    <xf numFmtId="2" fontId="11" fillId="2" borderId="26" xfId="3" applyNumberFormat="1" applyFont="1" applyFill="1" applyBorder="1" applyAlignment="1" applyProtection="1">
      <alignment horizontal="center" vertical="center"/>
    </xf>
    <xf numFmtId="9" fontId="11" fillId="2" borderId="25" xfId="2" applyFont="1" applyFill="1" applyBorder="1" applyAlignment="1" applyProtection="1">
      <alignment horizontal="center" vertical="center"/>
    </xf>
    <xf numFmtId="9" fontId="11" fillId="2" borderId="0" xfId="2" applyFont="1" applyFill="1" applyBorder="1" applyAlignment="1" applyProtection="1">
      <alignment horizontal="center" vertical="center"/>
    </xf>
    <xf numFmtId="9" fontId="11" fillId="2" borderId="26" xfId="2" applyFont="1" applyFill="1" applyBorder="1" applyAlignment="1" applyProtection="1">
      <alignment horizontal="center" vertical="center"/>
    </xf>
    <xf numFmtId="9" fontId="11" fillId="2" borderId="25" xfId="2" applyNumberFormat="1" applyFont="1" applyFill="1" applyBorder="1" applyAlignment="1" applyProtection="1">
      <alignment horizontal="center" vertical="center"/>
    </xf>
    <xf numFmtId="9" fontId="11" fillId="2" borderId="0" xfId="2" applyNumberFormat="1" applyFont="1" applyFill="1" applyBorder="1" applyAlignment="1" applyProtection="1">
      <alignment horizontal="center" vertical="center"/>
    </xf>
    <xf numFmtId="9" fontId="11" fillId="2" borderId="26" xfId="2" applyNumberFormat="1" applyFont="1" applyFill="1" applyBorder="1" applyAlignment="1" applyProtection="1">
      <alignment horizontal="center" vertical="center"/>
    </xf>
    <xf numFmtId="3" fontId="11" fillId="2" borderId="25" xfId="2" applyNumberFormat="1" applyFont="1" applyFill="1" applyBorder="1" applyAlignment="1" applyProtection="1">
      <alignment vertical="center"/>
    </xf>
    <xf numFmtId="3" fontId="11" fillId="2" borderId="0" xfId="2" applyNumberFormat="1" applyFont="1" applyFill="1" applyBorder="1" applyAlignment="1" applyProtection="1">
      <alignment vertical="center"/>
    </xf>
    <xf numFmtId="3" fontId="11" fillId="2" borderId="26" xfId="2" applyNumberFormat="1" applyFont="1" applyFill="1" applyBorder="1" applyAlignment="1" applyProtection="1">
      <alignment vertical="center"/>
    </xf>
    <xf numFmtId="2" fontId="11" fillId="2" borderId="0" xfId="2" applyNumberFormat="1" applyFont="1" applyFill="1" applyBorder="1" applyAlignment="1" applyProtection="1">
      <alignment horizontal="center" vertical="center"/>
    </xf>
    <xf numFmtId="2" fontId="11" fillId="2" borderId="25" xfId="2" applyNumberFormat="1" applyFont="1" applyFill="1" applyBorder="1" applyAlignment="1" applyProtection="1">
      <alignment horizontal="center" vertical="center"/>
    </xf>
    <xf numFmtId="2" fontId="11" fillId="2" borderId="26" xfId="2" applyNumberFormat="1" applyFont="1" applyFill="1" applyBorder="1" applyAlignment="1" applyProtection="1">
      <alignment horizontal="center" vertical="center"/>
    </xf>
    <xf numFmtId="3" fontId="11" fillId="2" borderId="0" xfId="2" applyNumberFormat="1" applyFont="1" applyFill="1" applyBorder="1" applyAlignment="1" applyProtection="1">
      <alignment horizontal="center" vertical="center"/>
    </xf>
    <xf numFmtId="3" fontId="11" fillId="2" borderId="25" xfId="2" applyNumberFormat="1" applyFont="1" applyFill="1" applyBorder="1" applyAlignment="1" applyProtection="1">
      <alignment horizontal="center" vertical="center"/>
    </xf>
    <xf numFmtId="3" fontId="11" fillId="2" borderId="26" xfId="2" applyNumberFormat="1" applyFont="1" applyFill="1" applyBorder="1" applyAlignment="1" applyProtection="1">
      <alignment horizontal="center" vertical="center"/>
    </xf>
    <xf numFmtId="9" fontId="11" fillId="2" borderId="27" xfId="2" applyNumberFormat="1" applyFont="1" applyFill="1" applyBorder="1" applyAlignment="1" applyProtection="1">
      <alignment horizontal="center" vertical="center"/>
    </xf>
    <xf numFmtId="0" fontId="11" fillId="0" borderId="0" xfId="3" applyFont="1" applyBorder="1" applyProtection="1"/>
    <xf numFmtId="3" fontId="11" fillId="0" borderId="0" xfId="3" applyNumberFormat="1" applyFont="1" applyBorder="1" applyProtection="1"/>
    <xf numFmtId="3" fontId="12" fillId="2" borderId="25" xfId="2" applyNumberFormat="1" applyFont="1" applyFill="1" applyBorder="1" applyAlignment="1" applyProtection="1">
      <alignment horizontal="right" vertical="center"/>
    </xf>
    <xf numFmtId="3" fontId="12" fillId="2" borderId="0" xfId="2" applyNumberFormat="1" applyFont="1" applyFill="1" applyBorder="1" applyAlignment="1" applyProtection="1">
      <alignment horizontal="right" vertical="center"/>
    </xf>
    <xf numFmtId="3" fontId="12" fillId="2" borderId="26" xfId="2" applyNumberFormat="1" applyFont="1" applyFill="1" applyBorder="1" applyAlignment="1" applyProtection="1">
      <alignment horizontal="right" vertical="center"/>
    </xf>
    <xf numFmtId="3" fontId="11" fillId="2" borderId="0" xfId="3" applyNumberFormat="1" applyFont="1" applyFill="1" applyBorder="1" applyProtection="1"/>
    <xf numFmtId="0" fontId="13" fillId="2" borderId="24" xfId="3" applyFont="1" applyFill="1" applyBorder="1" applyProtection="1"/>
    <xf numFmtId="3" fontId="13" fillId="2" borderId="25" xfId="2" applyNumberFormat="1" applyFont="1" applyFill="1" applyBorder="1" applyAlignment="1" applyProtection="1">
      <alignment horizontal="right" vertical="center"/>
    </xf>
    <xf numFmtId="3" fontId="13" fillId="2" borderId="0" xfId="2" applyNumberFormat="1" applyFont="1" applyFill="1" applyBorder="1" applyAlignment="1" applyProtection="1">
      <alignment horizontal="right" vertical="center"/>
    </xf>
    <xf numFmtId="3" fontId="13" fillId="2" borderId="26" xfId="2" applyNumberFormat="1" applyFont="1" applyFill="1" applyBorder="1" applyAlignment="1" applyProtection="1">
      <alignment horizontal="right" vertical="center"/>
    </xf>
    <xf numFmtId="2" fontId="13" fillId="2" borderId="25" xfId="3" applyNumberFormat="1" applyFont="1" applyFill="1" applyBorder="1" applyAlignment="1" applyProtection="1">
      <alignment horizontal="center" vertical="center"/>
    </xf>
    <xf numFmtId="2" fontId="13" fillId="2" borderId="0" xfId="3" applyNumberFormat="1" applyFont="1" applyFill="1" applyBorder="1" applyAlignment="1" applyProtection="1">
      <alignment horizontal="center" vertical="center"/>
    </xf>
    <xf numFmtId="9" fontId="13" fillId="2" borderId="25" xfId="2" applyFont="1" applyFill="1" applyBorder="1" applyAlignment="1" applyProtection="1">
      <alignment horizontal="center" vertical="center"/>
    </xf>
    <xf numFmtId="9" fontId="13" fillId="2" borderId="0" xfId="2" applyFont="1" applyFill="1" applyBorder="1" applyAlignment="1" applyProtection="1">
      <alignment horizontal="center" vertical="center"/>
    </xf>
    <xf numFmtId="9" fontId="13" fillId="2" borderId="25" xfId="2" applyNumberFormat="1" applyFont="1" applyFill="1" applyBorder="1" applyAlignment="1" applyProtection="1">
      <alignment horizontal="center" vertical="center"/>
    </xf>
    <xf numFmtId="9" fontId="13" fillId="2" borderId="0" xfId="2" applyNumberFormat="1" applyFont="1" applyFill="1" applyBorder="1" applyAlignment="1" applyProtection="1">
      <alignment horizontal="center" vertical="center"/>
    </xf>
    <xf numFmtId="3" fontId="13" fillId="2" borderId="25" xfId="2" applyNumberFormat="1" applyFont="1" applyFill="1" applyBorder="1" applyAlignment="1" applyProtection="1">
      <alignment vertical="center"/>
    </xf>
    <xf numFmtId="3" fontId="13" fillId="2" borderId="0" xfId="2" applyNumberFormat="1" applyFont="1" applyFill="1" applyBorder="1" applyAlignment="1" applyProtection="1">
      <alignment vertical="center"/>
    </xf>
    <xf numFmtId="3" fontId="13" fillId="2" borderId="26" xfId="2" applyNumberFormat="1" applyFont="1" applyFill="1" applyBorder="1" applyAlignment="1" applyProtection="1">
      <alignment vertical="center"/>
    </xf>
    <xf numFmtId="3" fontId="13" fillId="2" borderId="0" xfId="2" applyNumberFormat="1" applyFont="1" applyFill="1" applyBorder="1" applyAlignment="1" applyProtection="1">
      <alignment horizontal="center" vertical="center"/>
    </xf>
    <xf numFmtId="3" fontId="13" fillId="2" borderId="25" xfId="2" applyNumberFormat="1" applyFont="1" applyFill="1" applyBorder="1" applyAlignment="1" applyProtection="1">
      <alignment horizontal="center" vertical="center"/>
    </xf>
    <xf numFmtId="2" fontId="13" fillId="2" borderId="0" xfId="2" applyNumberFormat="1" applyFont="1" applyFill="1" applyBorder="1" applyAlignment="1" applyProtection="1">
      <alignment horizontal="center" vertical="center"/>
    </xf>
    <xf numFmtId="0" fontId="13" fillId="2" borderId="0" xfId="3" applyFont="1" applyFill="1" applyBorder="1" applyProtection="1"/>
    <xf numFmtId="0" fontId="12" fillId="2" borderId="24" xfId="3" applyFont="1" applyFill="1" applyBorder="1" applyProtection="1"/>
    <xf numFmtId="2" fontId="12" fillId="2" borderId="25" xfId="3" applyNumberFormat="1" applyFont="1" applyFill="1" applyBorder="1" applyAlignment="1" applyProtection="1">
      <alignment horizontal="center" vertical="center"/>
    </xf>
    <xf numFmtId="2" fontId="12" fillId="2" borderId="0" xfId="3" applyNumberFormat="1" applyFont="1" applyFill="1" applyBorder="1" applyAlignment="1" applyProtection="1">
      <alignment horizontal="center" vertical="center"/>
    </xf>
    <xf numFmtId="9" fontId="12" fillId="2" borderId="25" xfId="2" applyFont="1" applyFill="1" applyBorder="1" applyAlignment="1" applyProtection="1">
      <alignment horizontal="center" vertical="center"/>
    </xf>
    <xf numFmtId="9" fontId="12" fillId="2" borderId="0" xfId="2" applyFont="1" applyFill="1" applyBorder="1" applyAlignment="1" applyProtection="1">
      <alignment horizontal="center" vertical="center"/>
    </xf>
    <xf numFmtId="9" fontId="12" fillId="2" borderId="25" xfId="2" applyNumberFormat="1" applyFont="1" applyFill="1" applyBorder="1" applyAlignment="1" applyProtection="1">
      <alignment horizontal="center" vertical="center"/>
    </xf>
    <xf numFmtId="9" fontId="12" fillId="2" borderId="0" xfId="2" applyNumberFormat="1" applyFont="1" applyFill="1" applyBorder="1" applyAlignment="1" applyProtection="1">
      <alignment horizontal="center" vertical="center"/>
    </xf>
    <xf numFmtId="0" fontId="12" fillId="0" borderId="0" xfId="3" applyFont="1" applyBorder="1" applyProtection="1"/>
    <xf numFmtId="2" fontId="12" fillId="2" borderId="26" xfId="3" applyNumberFormat="1" applyFont="1" applyFill="1" applyBorder="1" applyAlignment="1" applyProtection="1">
      <alignment horizontal="center" vertical="center"/>
    </xf>
    <xf numFmtId="9" fontId="12" fillId="2" borderId="26" xfId="2" applyFont="1" applyFill="1" applyBorder="1" applyAlignment="1" applyProtection="1">
      <alignment horizontal="center" vertical="center"/>
    </xf>
    <xf numFmtId="9" fontId="12" fillId="2" borderId="26" xfId="2" applyNumberFormat="1" applyFont="1" applyFill="1" applyBorder="1" applyAlignment="1" applyProtection="1">
      <alignment horizontal="center" vertical="center"/>
    </xf>
    <xf numFmtId="3" fontId="12" fillId="2" borderId="25" xfId="2" applyNumberFormat="1" applyFont="1" applyFill="1" applyBorder="1" applyAlignment="1" applyProtection="1">
      <alignment vertical="center"/>
    </xf>
    <xf numFmtId="3" fontId="12" fillId="2" borderId="0" xfId="2" applyNumberFormat="1" applyFont="1" applyFill="1" applyBorder="1" applyAlignment="1" applyProtection="1">
      <alignment vertical="center"/>
    </xf>
    <xf numFmtId="3" fontId="12" fillId="2" borderId="26" xfId="2" applyNumberFormat="1" applyFont="1" applyFill="1" applyBorder="1" applyAlignment="1" applyProtection="1">
      <alignment vertical="center"/>
    </xf>
    <xf numFmtId="2" fontId="12" fillId="2" borderId="0" xfId="2" applyNumberFormat="1" applyFont="1" applyFill="1" applyBorder="1" applyAlignment="1" applyProtection="1">
      <alignment horizontal="center" vertical="center"/>
    </xf>
    <xf numFmtId="2" fontId="12" fillId="2" borderId="25" xfId="2" applyNumberFormat="1" applyFont="1" applyFill="1" applyBorder="1" applyAlignment="1" applyProtection="1">
      <alignment horizontal="center" vertical="center"/>
    </xf>
    <xf numFmtId="2" fontId="12" fillId="2" borderId="26" xfId="2" applyNumberFormat="1" applyFont="1" applyFill="1" applyBorder="1" applyAlignment="1" applyProtection="1">
      <alignment horizontal="center" vertical="center"/>
    </xf>
    <xf numFmtId="3" fontId="12" fillId="2" borderId="0" xfId="2" applyNumberFormat="1" applyFont="1" applyFill="1" applyBorder="1" applyAlignment="1" applyProtection="1">
      <alignment horizontal="center" vertical="center"/>
    </xf>
    <xf numFmtId="3" fontId="12" fillId="2" borderId="25" xfId="2" applyNumberFormat="1" applyFont="1" applyFill="1" applyBorder="1" applyAlignment="1" applyProtection="1">
      <alignment horizontal="center" vertical="center"/>
    </xf>
    <xf numFmtId="3" fontId="12" fillId="2" borderId="26" xfId="2" applyNumberFormat="1" applyFont="1" applyFill="1" applyBorder="1" applyAlignment="1" applyProtection="1">
      <alignment horizontal="center" vertical="center"/>
    </xf>
    <xf numFmtId="9" fontId="12" fillId="2" borderId="27" xfId="2" applyNumberFormat="1" applyFont="1" applyFill="1" applyBorder="1" applyAlignment="1" applyProtection="1">
      <alignment horizontal="center" vertical="center"/>
    </xf>
    <xf numFmtId="0" fontId="12" fillId="2" borderId="0" xfId="3" applyFont="1" applyFill="1" applyBorder="1" applyProtection="1"/>
    <xf numFmtId="3" fontId="12" fillId="2" borderId="0" xfId="3" applyNumberFormat="1" applyFont="1" applyFill="1" applyBorder="1" applyProtection="1"/>
    <xf numFmtId="0" fontId="11" fillId="2" borderId="32" xfId="3" applyFont="1" applyFill="1" applyBorder="1" applyProtection="1"/>
    <xf numFmtId="3" fontId="11" fillId="2" borderId="33" xfId="2" applyNumberFormat="1" applyFont="1" applyFill="1" applyBorder="1" applyAlignment="1" applyProtection="1">
      <alignment horizontal="right" vertical="center"/>
    </xf>
    <xf numFmtId="3" fontId="11" fillId="2" borderId="34" xfId="2" applyNumberFormat="1" applyFont="1" applyFill="1" applyBorder="1" applyAlignment="1" applyProtection="1">
      <alignment horizontal="right" vertical="center"/>
    </xf>
    <xf numFmtId="3" fontId="11" fillId="2" borderId="35" xfId="2" applyNumberFormat="1" applyFont="1" applyFill="1" applyBorder="1" applyAlignment="1" applyProtection="1">
      <alignment horizontal="right" vertical="center"/>
    </xf>
    <xf numFmtId="2" fontId="11" fillId="2" borderId="33" xfId="3" applyNumberFormat="1" applyFont="1" applyFill="1" applyBorder="1" applyAlignment="1" applyProtection="1">
      <alignment horizontal="center" vertical="center"/>
    </xf>
    <xf numFmtId="2" fontId="11" fillId="2" borderId="34" xfId="3" applyNumberFormat="1" applyFont="1" applyFill="1" applyBorder="1" applyAlignment="1" applyProtection="1">
      <alignment horizontal="center" vertical="center"/>
    </xf>
    <xf numFmtId="2" fontId="11" fillId="2" borderId="35" xfId="3" applyNumberFormat="1" applyFont="1" applyFill="1" applyBorder="1" applyAlignment="1" applyProtection="1">
      <alignment horizontal="center" vertical="center"/>
    </xf>
    <xf numFmtId="9" fontId="11" fillId="2" borderId="33" xfId="2" applyFont="1" applyFill="1" applyBorder="1" applyAlignment="1" applyProtection="1">
      <alignment horizontal="center" vertical="center"/>
    </xf>
    <xf numFmtId="9" fontId="11" fillId="2" borderId="34" xfId="2" applyFont="1" applyFill="1" applyBorder="1" applyAlignment="1" applyProtection="1">
      <alignment horizontal="center" vertical="center"/>
    </xf>
    <xf numFmtId="9" fontId="11" fillId="2" borderId="35" xfId="2" applyFont="1" applyFill="1" applyBorder="1" applyAlignment="1" applyProtection="1">
      <alignment horizontal="center" vertical="center"/>
    </xf>
    <xf numFmtId="9" fontId="11" fillId="2" borderId="33" xfId="2" applyNumberFormat="1" applyFont="1" applyFill="1" applyBorder="1" applyAlignment="1" applyProtection="1">
      <alignment horizontal="center" vertical="center"/>
    </xf>
    <xf numFmtId="9" fontId="11" fillId="2" borderId="34" xfId="2" applyNumberFormat="1" applyFont="1" applyFill="1" applyBorder="1" applyAlignment="1" applyProtection="1">
      <alignment horizontal="center" vertical="center"/>
    </xf>
    <xf numFmtId="9" fontId="11" fillId="2" borderId="35" xfId="2" applyNumberFormat="1" applyFont="1" applyFill="1" applyBorder="1" applyAlignment="1" applyProtection="1">
      <alignment horizontal="center" vertical="center"/>
    </xf>
    <xf numFmtId="3" fontId="11" fillId="2" borderId="33" xfId="2" applyNumberFormat="1" applyFont="1" applyFill="1" applyBorder="1" applyAlignment="1" applyProtection="1">
      <alignment vertical="center"/>
    </xf>
    <xf numFmtId="3" fontId="11" fillId="2" borderId="34" xfId="2" applyNumberFormat="1" applyFont="1" applyFill="1" applyBorder="1" applyAlignment="1" applyProtection="1">
      <alignment vertical="center"/>
    </xf>
    <xf numFmtId="3" fontId="11" fillId="2" borderId="35" xfId="2" applyNumberFormat="1" applyFont="1" applyFill="1" applyBorder="1" applyAlignment="1" applyProtection="1">
      <alignment vertical="center"/>
    </xf>
    <xf numFmtId="2" fontId="11" fillId="2" borderId="34" xfId="2" applyNumberFormat="1" applyFont="1" applyFill="1" applyBorder="1" applyAlignment="1" applyProtection="1">
      <alignment horizontal="center" vertical="center"/>
    </xf>
    <xf numFmtId="2" fontId="11" fillId="2" borderId="33" xfId="2" applyNumberFormat="1" applyFont="1" applyFill="1" applyBorder="1" applyAlignment="1" applyProtection="1">
      <alignment horizontal="center" vertical="center"/>
    </xf>
    <xf numFmtId="2" fontId="11" fillId="2" borderId="35" xfId="2" applyNumberFormat="1" applyFont="1" applyFill="1" applyBorder="1" applyAlignment="1" applyProtection="1">
      <alignment horizontal="center" vertical="center"/>
    </xf>
    <xf numFmtId="3" fontId="11" fillId="2" borderId="34" xfId="2" applyNumberFormat="1" applyFont="1" applyFill="1" applyBorder="1" applyAlignment="1" applyProtection="1">
      <alignment horizontal="center" vertical="center"/>
    </xf>
    <xf numFmtId="3" fontId="11" fillId="2" borderId="33" xfId="2" applyNumberFormat="1" applyFont="1" applyFill="1" applyBorder="1" applyAlignment="1" applyProtection="1">
      <alignment horizontal="center" vertical="center"/>
    </xf>
    <xf numFmtId="3" fontId="11" fillId="2" borderId="35" xfId="2" applyNumberFormat="1" applyFont="1" applyFill="1" applyBorder="1" applyAlignment="1" applyProtection="1">
      <alignment horizontal="center" vertical="center"/>
    </xf>
    <xf numFmtId="9" fontId="11" fillId="2" borderId="36" xfId="2" applyNumberFormat="1" applyFont="1" applyFill="1" applyBorder="1" applyAlignment="1" applyProtection="1">
      <alignment horizontal="center" vertical="center"/>
    </xf>
    <xf numFmtId="0" fontId="11" fillId="0" borderId="0" xfId="3" applyFont="1" applyBorder="1" applyAlignment="1" applyProtection="1">
      <alignment horizontal="center"/>
    </xf>
    <xf numFmtId="0" fontId="4" fillId="0" borderId="0" xfId="4" applyFont="1" applyFill="1" applyProtection="1"/>
    <xf numFmtId="0" fontId="4" fillId="0" borderId="0" xfId="4" applyFont="1" applyProtection="1"/>
    <xf numFmtId="0" fontId="16" fillId="0" borderId="37" xfId="4" applyFont="1" applyBorder="1" applyAlignment="1" applyProtection="1">
      <alignment horizontal="center" vertical="center" wrapText="1"/>
    </xf>
    <xf numFmtId="3" fontId="4" fillId="0" borderId="0" xfId="4" applyNumberFormat="1" applyFont="1" applyFill="1" applyProtection="1"/>
    <xf numFmtId="1" fontId="18" fillId="3" borderId="37" xfId="5" applyNumberFormat="1" applyFont="1" applyFill="1" applyBorder="1" applyAlignment="1" applyProtection="1">
      <alignment horizontal="right" vertical="center" wrapText="1"/>
    </xf>
    <xf numFmtId="1" fontId="18" fillId="3" borderId="37" xfId="5" applyNumberFormat="1" applyFont="1" applyFill="1" applyBorder="1" applyAlignment="1" applyProtection="1">
      <alignment horizontal="right" vertical="center"/>
    </xf>
    <xf numFmtId="3" fontId="3" fillId="3" borderId="37" xfId="4" applyNumberFormat="1" applyFont="1" applyFill="1" applyBorder="1" applyAlignment="1" applyProtection="1">
      <alignment horizontal="right"/>
    </xf>
    <xf numFmtId="0" fontId="4" fillId="0" borderId="0" xfId="4" applyFont="1" applyFill="1" applyAlignment="1" applyProtection="1">
      <alignment horizontal="right"/>
    </xf>
    <xf numFmtId="0" fontId="4" fillId="0" borderId="0" xfId="4" applyFont="1" applyAlignment="1" applyProtection="1">
      <alignment horizontal="right"/>
    </xf>
    <xf numFmtId="0" fontId="19" fillId="3" borderId="37" xfId="4" applyFont="1" applyFill="1" applyBorder="1" applyAlignment="1" applyProtection="1">
      <alignment vertical="center" wrapText="1"/>
    </xf>
    <xf numFmtId="0" fontId="19" fillId="3" borderId="37" xfId="4" applyFont="1" applyFill="1" applyBorder="1" applyAlignment="1" applyProtection="1">
      <alignment horizontal="center" vertical="center" wrapText="1"/>
    </xf>
    <xf numFmtId="3" fontId="3" fillId="3" borderId="37" xfId="4" applyNumberFormat="1" applyFon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0" fontId="4" fillId="0" borderId="0" xfId="4" applyFont="1" applyAlignment="1" applyProtection="1">
      <alignment vertical="center"/>
    </xf>
    <xf numFmtId="49" fontId="20" fillId="4" borderId="37" xfId="4" applyNumberFormat="1" applyFont="1" applyFill="1" applyBorder="1" applyAlignment="1" applyProtection="1">
      <alignment horizontal="center"/>
    </xf>
    <xf numFmtId="49" fontId="20" fillId="4" borderId="37" xfId="4" applyNumberFormat="1" applyFont="1" applyFill="1" applyBorder="1" applyAlignment="1" applyProtection="1">
      <alignment horizontal="left"/>
    </xf>
    <xf numFmtId="3" fontId="4" fillId="0" borderId="37" xfId="4" applyNumberFormat="1" applyFont="1" applyFill="1" applyBorder="1" applyAlignment="1" applyProtection="1">
      <alignment vertical="center"/>
    </xf>
    <xf numFmtId="1" fontId="18" fillId="3" borderId="37" xfId="4" applyNumberFormat="1" applyFont="1" applyFill="1" applyBorder="1" applyAlignment="1" applyProtection="1">
      <alignment horizontal="center"/>
    </xf>
    <xf numFmtId="49" fontId="17" fillId="0" borderId="37" xfId="4" applyNumberFormat="1" applyFont="1" applyFill="1" applyBorder="1" applyAlignment="1" applyProtection="1">
      <alignment horizontal="center"/>
    </xf>
    <xf numFmtId="1" fontId="17" fillId="0" borderId="37" xfId="4" quotePrefix="1" applyNumberFormat="1" applyFont="1" applyFill="1" applyBorder="1" applyAlignment="1" applyProtection="1">
      <alignment horizontal="center"/>
    </xf>
    <xf numFmtId="1" fontId="17" fillId="0" borderId="37" xfId="4" applyNumberFormat="1" applyFont="1" applyFill="1" applyBorder="1" applyAlignment="1" applyProtection="1"/>
    <xf numFmtId="0" fontId="3" fillId="0" borderId="0" xfId="4" applyFont="1" applyFill="1" applyProtection="1"/>
    <xf numFmtId="0" fontId="3" fillId="0" borderId="0" xfId="4" applyFont="1" applyProtection="1"/>
    <xf numFmtId="1" fontId="17" fillId="0" borderId="37" xfId="4" applyNumberFormat="1" applyFont="1" applyFill="1" applyBorder="1" applyAlignment="1" applyProtection="1">
      <alignment horizontal="center"/>
    </xf>
    <xf numFmtId="0" fontId="3" fillId="3" borderId="0" xfId="4" applyFont="1" applyFill="1" applyProtection="1"/>
    <xf numFmtId="1" fontId="17" fillId="0" borderId="0" xfId="4" applyNumberFormat="1" applyFont="1" applyFill="1" applyBorder="1" applyAlignment="1" applyProtection="1">
      <alignment horizontal="center"/>
    </xf>
    <xf numFmtId="1" fontId="17" fillId="0" borderId="0" xfId="4" applyNumberFormat="1" applyFont="1" applyFill="1" applyBorder="1" applyAlignment="1" applyProtection="1"/>
    <xf numFmtId="3" fontId="4" fillId="0" borderId="0" xfId="4" applyNumberFormat="1" applyFont="1" applyFill="1" applyAlignment="1" applyProtection="1">
      <alignment vertical="center"/>
    </xf>
    <xf numFmtId="1" fontId="17" fillId="0" borderId="0" xfId="4" applyNumberFormat="1" applyFont="1" applyFill="1" applyBorder="1" applyAlignment="1" applyProtection="1">
      <alignment horizontal="left"/>
    </xf>
    <xf numFmtId="0" fontId="3" fillId="2" borderId="3" xfId="3" applyFont="1" applyFill="1" applyBorder="1" applyAlignment="1" applyProtection="1">
      <alignment horizontal="center" vertical="center" wrapText="1"/>
    </xf>
    <xf numFmtId="0" fontId="3" fillId="2" borderId="2" xfId="3" applyFont="1" applyFill="1" applyBorder="1" applyAlignment="1" applyProtection="1">
      <alignment horizontal="center" vertical="center" wrapText="1"/>
    </xf>
    <xf numFmtId="0" fontId="3" fillId="2" borderId="8" xfId="3" applyFont="1" applyFill="1" applyBorder="1" applyAlignment="1" applyProtection="1">
      <alignment horizontal="center" vertical="center" wrapText="1"/>
    </xf>
    <xf numFmtId="0" fontId="3" fillId="2" borderId="4" xfId="3" applyFont="1" applyFill="1" applyBorder="1" applyAlignment="1" applyProtection="1">
      <alignment horizontal="center" vertical="center" wrapText="1"/>
    </xf>
    <xf numFmtId="0" fontId="3" fillId="2" borderId="5" xfId="3" applyFont="1" applyFill="1" applyBorder="1" applyAlignment="1" applyProtection="1">
      <alignment horizontal="center" vertical="center" wrapText="1"/>
    </xf>
    <xf numFmtId="0" fontId="3" fillId="2" borderId="6" xfId="3" applyFont="1" applyFill="1" applyBorder="1" applyAlignment="1" applyProtection="1">
      <alignment horizontal="center" vertical="center" wrapText="1"/>
    </xf>
    <xf numFmtId="0" fontId="3" fillId="2" borderId="7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 wrapText="1"/>
    </xf>
    <xf numFmtId="0" fontId="3" fillId="2" borderId="9" xfId="3" applyFont="1" applyFill="1" applyBorder="1" applyAlignment="1" applyProtection="1">
      <alignment horizontal="center" vertical="center" wrapText="1"/>
    </xf>
    <xf numFmtId="3" fontId="18" fillId="0" borderId="37" xfId="5" applyNumberFormat="1" applyFont="1" applyFill="1" applyBorder="1" applyAlignment="1" applyProtection="1">
      <alignment horizontal="center" vertical="center" wrapText="1"/>
    </xf>
    <xf numFmtId="3" fontId="14" fillId="0" borderId="0" xfId="4" applyNumberFormat="1" applyFont="1" applyFill="1" applyAlignment="1" applyProtection="1">
      <alignment horizontal="center"/>
    </xf>
    <xf numFmtId="3" fontId="15" fillId="0" borderId="0" xfId="4" applyNumberFormat="1" applyFont="1" applyFill="1" applyAlignment="1" applyProtection="1">
      <alignment horizontal="center"/>
    </xf>
    <xf numFmtId="0" fontId="16" fillId="0" borderId="29" xfId="4" applyFont="1" applyBorder="1" applyAlignment="1" applyProtection="1">
      <alignment horizontal="center" vertical="center" wrapText="1"/>
    </xf>
    <xf numFmtId="1" fontId="18" fillId="0" borderId="37" xfId="5" applyNumberFormat="1" applyFont="1" applyFill="1" applyBorder="1" applyAlignment="1" applyProtection="1">
      <alignment horizontal="center" vertical="center" wrapText="1"/>
    </xf>
    <xf numFmtId="1" fontId="18" fillId="0" borderId="37" xfId="5" applyNumberFormat="1" applyFont="1" applyFill="1" applyBorder="1" applyAlignment="1" applyProtection="1">
      <alignment horizontal="center" vertical="center"/>
    </xf>
    <xf numFmtId="0" fontId="16" fillId="0" borderId="37" xfId="4" applyFont="1" applyBorder="1" applyAlignment="1" applyProtection="1">
      <alignment horizontal="center" vertical="center" wrapText="1"/>
    </xf>
  </cellXfs>
  <cellStyles count="6">
    <cellStyle name="Comma" xfId="1" builtinId="3"/>
    <cellStyle name="Normal" xfId="0" builtinId="0"/>
    <cellStyle name="Normal 2" xfId="4"/>
    <cellStyle name="Normal 3" xfId="3"/>
    <cellStyle name="Normal_Payments and Expenditures of Medical care1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c-221\BUDGET\2019g\&#1041;&#1086;&#1083;&#1085;&#1080;&#1094;&#1080;\&#1050;&#1072;&#1089;&#1086;&#1074;&#1086;%20&#1080;&#1079;&#1087;&#1098;&#1083;&#1085;&#1077;&#1085;&#1080;&#1077;%20&#1087;&#1086;%20&#1051;&#1047;%20&#1079;&#1072;%20&#1041;&#1052;&#1055;\&#1050;&#1072;&#1089;&#1086;&#1074;&#1086;%20&#1080;&#1079;&#1087;&#1098;&#1083;&#1085;&#1077;&#1085;&#1080;&#1077;%20&#1079;&#1072;%202019%20&#1079;&#1072;%20&#1041;&#1052;&#1055;%20&#1087;&#1086;%20&#1087;&#1088;&#1080;&#1083;%201%202%20&#1080;%203%20&#1089;%20&#1058;3%20&#1079;&#1072;%20&#1052;&#1048;%20&#1080;%20&#1079;&#1072;%20&#1051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 2 3"/>
      <sheetName val="Приложение 1 2 3 зоп"/>
      <sheetName val="Приложение 1"/>
      <sheetName val="Приложение 2"/>
      <sheetName val="Приложение 3"/>
      <sheetName val="Т3"/>
      <sheetName val="МИ"/>
      <sheetName val="ЛП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>
        <row r="6">
          <cell r="F6">
            <v>156582160.80000001</v>
          </cell>
        </row>
      </sheetData>
      <sheetData sheetId="1" refreshError="1"/>
      <sheetData sheetId="2"/>
      <sheetData sheetId="3"/>
      <sheetData sheetId="4"/>
      <sheetData sheetId="5"/>
      <sheetData sheetId="6">
        <row r="6">
          <cell r="F6">
            <v>9147825.6000000034</v>
          </cell>
        </row>
      </sheetData>
      <sheetData sheetId="7">
        <row r="6">
          <cell r="F6">
            <v>38652739.95000001</v>
          </cell>
        </row>
        <row r="8">
          <cell r="B8" t="str">
            <v>0103211001</v>
          </cell>
          <cell r="C8" t="str">
            <v xml:space="preserve">МБАЛ Благоевград АД   </v>
          </cell>
          <cell r="D8" t="str">
            <v>Смесена държавна-общинска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 t="str">
            <v>0103211015</v>
          </cell>
          <cell r="C9" t="str">
            <v>МБАЛ "Пулс" АД</v>
          </cell>
          <cell r="D9" t="str">
            <v>частна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0140211003</v>
          </cell>
          <cell r="C10" t="str">
            <v>МБАЛ Югозападна болница ООД</v>
          </cell>
          <cell r="D10" t="str">
            <v>общинска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0111211004</v>
          </cell>
          <cell r="C11" t="str">
            <v>МБАЛ Ив.Скендеров ЕООД</v>
          </cell>
          <cell r="D11" t="str">
            <v>общинска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 t="str">
            <v>0137211002</v>
          </cell>
          <cell r="C12" t="str">
            <v>МБАЛ Разлог ЕООД</v>
          </cell>
          <cell r="D12" t="str">
            <v>общинска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 t="str">
            <v>0103212016</v>
          </cell>
          <cell r="C13" t="str">
            <v>СБАЛО Св.Мина  ЕООД</v>
          </cell>
          <cell r="D13" t="str">
            <v>общинска</v>
          </cell>
          <cell r="E13">
            <v>2715619.4799999995</v>
          </cell>
          <cell r="F13">
            <v>366284.82999999996</v>
          </cell>
          <cell r="G13">
            <v>315808.96999999986</v>
          </cell>
          <cell r="H13">
            <v>394033.79999999929</v>
          </cell>
          <cell r="I13">
            <v>294699.34999999998</v>
          </cell>
          <cell r="J13">
            <v>331743.94999999995</v>
          </cell>
          <cell r="K13">
            <v>330633.9200000001</v>
          </cell>
        </row>
        <row r="14">
          <cell r="B14" t="str">
            <v>0103212017</v>
          </cell>
          <cell r="C14" t="str">
            <v>СБАЛПФЗ Бл-град ЕООД</v>
          </cell>
          <cell r="D14" t="str">
            <v>общинска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0140233007</v>
          </cell>
          <cell r="C15" t="str">
            <v>СБР НК фил.Сандански ЕАД</v>
          </cell>
          <cell r="D15" t="str">
            <v>държавна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B16" t="str">
            <v>0133232006</v>
          </cell>
          <cell r="C16" t="str">
            <v>СБР Марикостиново ЕООД</v>
          </cell>
          <cell r="D16" t="str">
            <v>държавна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 t="str">
            <v>0103131013</v>
          </cell>
          <cell r="C17" t="str">
            <v>МЦ Визио ЛМ ООД</v>
          </cell>
          <cell r="D17" t="str">
            <v>частна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B18" t="str">
            <v>0103131003</v>
          </cell>
          <cell r="C18" t="str">
            <v>МЦ Надежда ООД</v>
          </cell>
          <cell r="D18" t="str">
            <v>частна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>0133232018</v>
          </cell>
          <cell r="C19" t="str">
            <v>СБР Петрич ЕООД</v>
          </cell>
          <cell r="D19" t="str">
            <v>частна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B20" t="str">
            <v>0111133001</v>
          </cell>
          <cell r="C20" t="str">
            <v>МДЦ Неврокоп ООД</v>
          </cell>
          <cell r="D20" t="str">
            <v>частна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 t="str">
            <v>РЗОК Бургас</v>
          </cell>
          <cell r="E21">
            <v>17727315.450000003</v>
          </cell>
          <cell r="F21">
            <v>2122058.2299999995</v>
          </cell>
          <cell r="G21">
            <v>2033826.8600000003</v>
          </cell>
          <cell r="H21">
            <v>2284926.6700000009</v>
          </cell>
          <cell r="I21">
            <v>2075012.8000000007</v>
          </cell>
          <cell r="J21">
            <v>2417608.9099999992</v>
          </cell>
          <cell r="K21">
            <v>2198391.0900000003</v>
          </cell>
        </row>
        <row r="22">
          <cell r="B22" t="str">
            <v>0201211002</v>
          </cell>
          <cell r="C22" t="str">
            <v xml:space="preserve"> МБАЛ - Айтос  ЕООД</v>
          </cell>
          <cell r="D22" t="str">
            <v>общинска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 t="str">
            <v>0204131007</v>
          </cell>
          <cell r="C23" t="str">
            <v xml:space="preserve">МЦ  ОКСИКОМ  - Бургас ООД </v>
          </cell>
          <cell r="D23" t="str">
            <v>частна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 t="str">
            <v>0204131018</v>
          </cell>
          <cell r="C24" t="str">
            <v>МЦСП Д-р Иванови-МладостООД</v>
          </cell>
          <cell r="D24" t="str">
            <v>частна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B25" t="str">
            <v>0204211001</v>
          </cell>
          <cell r="C25" t="str">
            <v xml:space="preserve"> УМБАЛ - Бургас  АД</v>
          </cell>
          <cell r="D25" t="str">
            <v>Смесена държавна-общинска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 t="str">
            <v>0204211024</v>
          </cell>
          <cell r="C26" t="str">
            <v>МБАЛ  Лайф Хоспитал  ЕООД</v>
          </cell>
          <cell r="D26" t="str">
            <v>частна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 t="str">
            <v>0204211027</v>
          </cell>
          <cell r="C27" t="str">
            <v xml:space="preserve">УМБАЛ  Дева Мария </v>
          </cell>
          <cell r="D27" t="str">
            <v>частна</v>
          </cell>
          <cell r="E27">
            <v>3516989.8699999992</v>
          </cell>
          <cell r="F27">
            <v>470453.50999999966</v>
          </cell>
          <cell r="G27">
            <v>452218.05999999994</v>
          </cell>
          <cell r="H27">
            <v>491000.94999999995</v>
          </cell>
          <cell r="I27">
            <v>432371.12</v>
          </cell>
          <cell r="J27">
            <v>470132.21000000008</v>
          </cell>
          <cell r="K27">
            <v>384734.38999999984</v>
          </cell>
        </row>
        <row r="28">
          <cell r="B28" t="str">
            <v>0204211031</v>
          </cell>
          <cell r="C28" t="str">
            <v xml:space="preserve"> МБАЛ-Д-р Маджуров  ООД</v>
          </cell>
          <cell r="D28" t="str">
            <v>частна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 t="str">
            <v>0204211032</v>
          </cell>
          <cell r="C29" t="str">
            <v>МБАЛ БУРГАС МЕД ЕООД</v>
          </cell>
          <cell r="D29" t="str">
            <v>частна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0204212010</v>
          </cell>
          <cell r="C30" t="str">
            <v>СБАЛПФЗ - Бургас ЕООД</v>
          </cell>
          <cell r="D30" t="str">
            <v>общинска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B31" t="str">
            <v>0204212025</v>
          </cell>
          <cell r="C31" t="str">
            <v xml:space="preserve"> СОБАЛ-Бургас  ООД</v>
          </cell>
          <cell r="D31" t="str">
            <v>частна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B32" t="str">
            <v>0204212028</v>
          </cell>
          <cell r="C32" t="str">
            <v>Аджибадем Сити Клиник СБАЛК Бургас   ООД</v>
          </cell>
          <cell r="D32" t="str">
            <v>частна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B33" t="str">
            <v>0204232016</v>
          </cell>
          <cell r="C33" t="str">
            <v xml:space="preserve"> СБР - БМБ  ЕАД</v>
          </cell>
          <cell r="D33" t="str">
            <v>държавна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0204333012</v>
          </cell>
          <cell r="C34" t="str">
            <v xml:space="preserve"> ЦКВЗ - Бургас  ЕООД</v>
          </cell>
          <cell r="D34" t="str">
            <v>общинска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0204334013</v>
          </cell>
          <cell r="C35" t="str">
            <v xml:space="preserve"> КОЦ - Бургас  ЕООД</v>
          </cell>
          <cell r="D35" t="str">
            <v>общинска</v>
          </cell>
          <cell r="E35">
            <v>14210325.580000004</v>
          </cell>
          <cell r="F35">
            <v>1651604.72</v>
          </cell>
          <cell r="G35">
            <v>1581608.8000000003</v>
          </cell>
          <cell r="H35">
            <v>1793925.7200000009</v>
          </cell>
          <cell r="I35">
            <v>1642641.6800000009</v>
          </cell>
          <cell r="J35">
            <v>1947476.6999999993</v>
          </cell>
          <cell r="K35">
            <v>1813656.7000000004</v>
          </cell>
        </row>
        <row r="36">
          <cell r="B36" t="str">
            <v>0206211005</v>
          </cell>
          <cell r="C36" t="str">
            <v xml:space="preserve"> МБАЛ-Средец  ЕООД</v>
          </cell>
          <cell r="D36" t="str">
            <v>общинска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 t="str">
            <v>0209211003</v>
          </cell>
          <cell r="C37" t="str">
            <v xml:space="preserve"> МБАЛ - Карнобат  ЕООД</v>
          </cell>
          <cell r="D37" t="str">
            <v>общинска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0215232022</v>
          </cell>
          <cell r="C38" t="str">
            <v xml:space="preserve"> СБР Стайков и фамилия  ЕООД</v>
          </cell>
          <cell r="D38" t="str">
            <v>частна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0215232029</v>
          </cell>
          <cell r="C39" t="str">
            <v>СБР Мари ЕООД</v>
          </cell>
          <cell r="D39" t="str">
            <v>частна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0215232030</v>
          </cell>
          <cell r="C40" t="str">
            <v>СБР Несебър АД</v>
          </cell>
          <cell r="D40" t="str">
            <v>частна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0215391023</v>
          </cell>
          <cell r="C41" t="str">
            <v>ДЦ  Диализа Етропал Бета  ЕООД</v>
          </cell>
          <cell r="D41" t="str">
            <v>частна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0217211004</v>
          </cell>
          <cell r="C42" t="str">
            <v xml:space="preserve"> МБАЛ - Поморие  ЕООД</v>
          </cell>
          <cell r="D42" t="str">
            <v>общинска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 t="str">
            <v>0217233017</v>
          </cell>
          <cell r="C43" t="str">
            <v xml:space="preserve"> СБР - НК -ф.Поморие  ЕАД</v>
          </cell>
          <cell r="D43" t="str">
            <v>държавна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 t="str">
            <v>0204331011</v>
          </cell>
          <cell r="C44" t="str">
            <v>ЦПЗ проф.д-р Иван Темков - Бургас</v>
          </cell>
          <cell r="D44" t="str">
            <v>държавна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 t="str">
            <v>0204131010</v>
          </cell>
          <cell r="C45" t="str">
            <v>МЦ св.София - Бургас</v>
          </cell>
          <cell r="D45" t="str">
            <v>частна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 t="str">
            <v>0204134004</v>
          </cell>
          <cell r="C46" t="str">
            <v>ВДКЦ-Бургас</v>
          </cell>
          <cell r="D46" t="str">
            <v>МО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0204134005</v>
          </cell>
          <cell r="C47" t="str">
            <v>ДКЦ Ел Масри</v>
          </cell>
          <cell r="D47" t="str">
            <v>частна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0204391033</v>
          </cell>
          <cell r="C48" t="str">
            <v>ДЦ "ЕлМасри" ООД</v>
          </cell>
          <cell r="D48" t="str">
            <v>частна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B49" t="str">
            <v>0204131030</v>
          </cell>
          <cell r="C49" t="str">
            <v>АМЦСМП“ОЧНА КЛИНИКА д-р ХУБАНОВ“ЕООД</v>
          </cell>
          <cell r="D49" t="str">
            <v>частна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C50" t="str">
            <v>РЗОК Варна</v>
          </cell>
          <cell r="E50">
            <v>28405777.069999993</v>
          </cell>
          <cell r="F50">
            <v>3373219.620000001</v>
          </cell>
          <cell r="G50">
            <v>3000587.9999999972</v>
          </cell>
          <cell r="H50">
            <v>3513532.8199999984</v>
          </cell>
          <cell r="I50">
            <v>3288385.67</v>
          </cell>
          <cell r="J50">
            <v>3693571.7800000003</v>
          </cell>
          <cell r="K50">
            <v>3754137.0099999993</v>
          </cell>
        </row>
        <row r="51">
          <cell r="B51" t="str">
            <v>0306131010</v>
          </cell>
          <cell r="C51" t="str">
            <v xml:space="preserve">"АМЦСМП- Св.Петка" ООД                           </v>
          </cell>
          <cell r="D51" t="str">
            <v>частна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0306131071</v>
          </cell>
          <cell r="C52" t="str">
            <v>"АМЦСМП - ОМЦ Св. Николай Чудотворец"ЕООД</v>
          </cell>
          <cell r="D52" t="str">
            <v>частна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B53" t="str">
            <v>0306131074</v>
          </cell>
          <cell r="C53" t="str">
            <v xml:space="preserve">"АМЦСМП-Очна клиника Св.Петка" АД                                             </v>
          </cell>
          <cell r="D53" t="str">
            <v>частна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B54" t="str">
            <v>0306131078</v>
          </cell>
          <cell r="C54" t="str">
            <v xml:space="preserve">"Аджибадем Сити Клиник Медицински център  Варна"ЕООД                                             </v>
          </cell>
          <cell r="D54" t="str">
            <v>частна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 t="str">
            <v>0306131117</v>
          </cell>
          <cell r="C55" t="str">
            <v>АМЦСМП - Света Петка Ай Кеър ЕООД</v>
          </cell>
          <cell r="D55" t="str">
            <v>частна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B56" t="str">
            <v>0306134011</v>
          </cell>
          <cell r="C56" t="str">
            <v>ДКЦ Младост - М Варна ООД</v>
          </cell>
          <cell r="D56" t="str">
            <v>частна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B57" t="str">
            <v>0306211001</v>
          </cell>
          <cell r="C57" t="str">
            <v xml:space="preserve">МБАЛ "Света Марина " АД                                                                          </v>
          </cell>
          <cell r="D57" t="str">
            <v>държавна</v>
          </cell>
          <cell r="E57">
            <v>16962612.459999993</v>
          </cell>
          <cell r="F57">
            <v>2085345.1400000008</v>
          </cell>
          <cell r="G57">
            <v>1795146.5999999968</v>
          </cell>
          <cell r="H57">
            <v>2087339.7199999986</v>
          </cell>
          <cell r="I57">
            <v>1909690.9699999993</v>
          </cell>
          <cell r="J57">
            <v>2178333.2000000002</v>
          </cell>
          <cell r="K57">
            <v>2253682.1199999992</v>
          </cell>
        </row>
        <row r="58">
          <cell r="B58" t="str">
            <v>0306211002</v>
          </cell>
          <cell r="C58" t="str">
            <v xml:space="preserve"> "МБАЛ "Света Анна" - Варна" АД                                                                        </v>
          </cell>
          <cell r="D58" t="str">
            <v>Смесена държавна-общинска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B59" t="str">
            <v>0306211013</v>
          </cell>
          <cell r="C59" t="str">
            <v xml:space="preserve">МБАЛ-Варна ЕООД </v>
          </cell>
          <cell r="D59" t="str">
            <v>държавна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0306211021</v>
          </cell>
          <cell r="C60" t="str">
            <v xml:space="preserve"> "МБАЛ Еврохоспитал" ООД                                                         </v>
          </cell>
          <cell r="D60" t="str">
            <v>частна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>0306212007</v>
          </cell>
          <cell r="C61" t="str">
            <v xml:space="preserve"> "СБОБАЛ-Варна "ЕООД                                                                                                                                                                           </v>
          </cell>
          <cell r="D61" t="str">
            <v>общинска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B62" t="str">
            <v>0306212008</v>
          </cell>
          <cell r="C62" t="str">
            <v xml:space="preserve"> СБАГАЛ - проф. д-р Димитър Стаматов-Варна ЕООД                                     </v>
          </cell>
          <cell r="D62" t="str">
            <v>общинска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B63" t="str">
            <v>0306212009</v>
          </cell>
          <cell r="C63" t="str">
            <v xml:space="preserve"> "СХБАЛ ПрофесорТемелков"           </v>
          </cell>
          <cell r="D63" t="str">
            <v>частна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B64" t="str">
            <v>0306212011</v>
          </cell>
          <cell r="C64" t="str">
            <v xml:space="preserve">"СОБАЛ-Доц. Георгиев"  ЕООД           </v>
          </cell>
          <cell r="D64" t="str">
            <v>частна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B65" t="str">
            <v>0306211030</v>
          </cell>
          <cell r="C65" t="str">
            <v xml:space="preserve"> "МБАЛ  Майчин дом - Варна" ЕООД                      </v>
          </cell>
          <cell r="D65" t="str">
            <v>частна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B66" t="str">
            <v>0306212022</v>
          </cell>
          <cell r="C66" t="str">
            <v xml:space="preserve">СБАЛ ПО КАРДИОЛОГИЯ ВАРНА ЕАД </v>
          </cell>
          <cell r="D66" t="str">
            <v>частна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 t="str">
            <v>0306212023</v>
          </cell>
          <cell r="C67" t="str">
            <v xml:space="preserve">"СБАЛ ПО ДЕТСКИ БОЛЕСТИ - Д-Р ЛИСИЧКОВА" ЕООД  </v>
          </cell>
          <cell r="D67" t="str">
            <v>частна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 t="str">
            <v>0306212026</v>
          </cell>
          <cell r="C68" t="str">
            <v xml:space="preserve">"СБАЛОЗ  -Д-р Марко Антонов Марков" ЕООД                                    </v>
          </cell>
          <cell r="D68" t="str">
            <v>държавна</v>
          </cell>
          <cell r="E68">
            <v>11443164.610000001</v>
          </cell>
          <cell r="F68">
            <v>1287874.48</v>
          </cell>
          <cell r="G68">
            <v>1205441.4000000004</v>
          </cell>
          <cell r="H68">
            <v>1426193.0999999999</v>
          </cell>
          <cell r="I68">
            <v>1378694.7000000004</v>
          </cell>
          <cell r="J68">
            <v>1515238.58</v>
          </cell>
          <cell r="K68">
            <v>1500454.8900000001</v>
          </cell>
        </row>
        <row r="69">
          <cell r="B69" t="str">
            <v>0306212027</v>
          </cell>
          <cell r="C69" t="str">
            <v>"СБАЛК Кардиолайф"ООД</v>
          </cell>
          <cell r="D69" t="str">
            <v>частна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 t="str">
            <v>0306232016</v>
          </cell>
          <cell r="C70" t="str">
            <v>"СБР - ВАРНА" АД</v>
          </cell>
          <cell r="D70" t="str">
            <v>частна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B71" t="str">
            <v>0306253028</v>
          </cell>
          <cell r="C71" t="str">
            <v>МИ-МВР-ФИЛИАЛ ВАРНА "БДПЛР"</v>
          </cell>
          <cell r="D71" t="str">
            <v>МВР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 t="str">
            <v>0306391031</v>
          </cell>
          <cell r="C72" t="str">
            <v>ДЦ ВИРТУС МЕДИКАЛ ЕООД</v>
          </cell>
          <cell r="D72" t="str">
            <v>частна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 t="str">
            <v>0306911012</v>
          </cell>
          <cell r="C73" t="str">
            <v xml:space="preserve">"МБАЛ - Варна "към ВМА </v>
          </cell>
          <cell r="D73" t="str">
            <v>МО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B74" t="str">
            <v>0314211005</v>
          </cell>
          <cell r="C74" t="str">
            <v>"МБАЛ- Девня "ЕООД</v>
          </cell>
          <cell r="D74" t="str">
            <v>общинска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B75" t="str">
            <v>0324211004</v>
          </cell>
          <cell r="C75" t="str">
            <v>"МБАЛ " Царица Йоанна" - Провадия " ЕООД</v>
          </cell>
          <cell r="D75" t="str">
            <v>общинска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 xml:space="preserve"> РЗОК Велико Търново</v>
          </cell>
          <cell r="E76">
            <v>4570032.45</v>
          </cell>
          <cell r="F76">
            <v>662134.92000000016</v>
          </cell>
          <cell r="G76">
            <v>509841.67999999976</v>
          </cell>
          <cell r="H76">
            <v>564376.5199999999</v>
          </cell>
          <cell r="I76">
            <v>539428.57999999996</v>
          </cell>
          <cell r="J76">
            <v>517123.23000000004</v>
          </cell>
          <cell r="K76">
            <v>577360.83000000007</v>
          </cell>
        </row>
        <row r="77">
          <cell r="B77" t="str">
            <v>0404211001</v>
          </cell>
          <cell r="C77" t="str">
            <v>МОБАЛ "Д-р Стефан Черкезов" АД - Велико Търново</v>
          </cell>
          <cell r="D77" t="str">
            <v>Смесена държавна-общинска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B78" t="str">
            <v>0404212016</v>
          </cell>
          <cell r="C78" t="str">
            <v>СБАЛ по кардиология - Велико Търново ЕАД</v>
          </cell>
          <cell r="D78" t="str">
            <v>частна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B79" t="str">
            <v>0404212017</v>
          </cell>
          <cell r="C79" t="str">
            <v>СБАЛПФЗ "Д-р Трейман" ЕООД - Велико Търново</v>
          </cell>
          <cell r="D79" t="str">
            <v>общинска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B80" t="str">
            <v>0404232018</v>
          </cell>
          <cell r="C80" t="str">
            <v>СБР по ФРМ - Димина ООД - с. Вонеща вода</v>
          </cell>
          <cell r="D80" t="str">
            <v>частна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B81" t="str">
            <v>0404333010</v>
          </cell>
          <cell r="C81" t="str">
            <v>ЦКВЗ - Велико Търново ЕООД</v>
          </cell>
          <cell r="D81" t="str">
            <v>общинска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B82" t="str">
            <v>0404334009</v>
          </cell>
          <cell r="C82" t="str">
            <v>КОЦ - Велико Търново ЕООД</v>
          </cell>
          <cell r="D82" t="str">
            <v>общинска</v>
          </cell>
          <cell r="E82">
            <v>4570032.45</v>
          </cell>
          <cell r="F82">
            <v>662134.92000000016</v>
          </cell>
          <cell r="G82">
            <v>509841.67999999976</v>
          </cell>
          <cell r="H82">
            <v>564376.5199999999</v>
          </cell>
          <cell r="I82">
            <v>539428.57999999996</v>
          </cell>
          <cell r="J82">
            <v>517123.23000000004</v>
          </cell>
          <cell r="K82">
            <v>577360.83000000007</v>
          </cell>
        </row>
        <row r="83">
          <cell r="B83" t="str">
            <v>0404391019</v>
          </cell>
          <cell r="C83" t="str">
            <v>Частен диализен център - В. Търново ЕООД</v>
          </cell>
          <cell r="D83" t="str">
            <v>частна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B84" t="str">
            <v>0406131002</v>
          </cell>
          <cell r="C84" t="str">
            <v>МЦСМП "Визус" ЕООД - Горна Оряховица</v>
          </cell>
          <cell r="D84" t="str">
            <v>частна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B85" t="str">
            <v>0406211002</v>
          </cell>
          <cell r="C85" t="str">
            <v>МБАЛ "Св. Иван Рилски" ЕООД - Горна Оряховица</v>
          </cell>
          <cell r="D85" t="str">
            <v>общинска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B86" t="str">
            <v>0422211004</v>
          </cell>
          <cell r="C86" t="str">
            <v>МБАЛ - Павликени  ЕООД - Павликени</v>
          </cell>
          <cell r="D86" t="str">
            <v>общинска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B87" t="str">
            <v>0426252021</v>
          </cell>
          <cell r="C87" t="str">
            <v>СБПЛР "Минерални бани" - Полски Тръмбеш</v>
          </cell>
          <cell r="D87" t="str">
            <v>частна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0428211006</v>
          </cell>
          <cell r="C88" t="str">
            <v>МБАЛ "Д-р Димитър Павлович" ЕООД - Свищов</v>
          </cell>
          <cell r="D88" t="str">
            <v>общинска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B89" t="str">
            <v>0428233013</v>
          </cell>
          <cell r="C89" t="str">
            <v xml:space="preserve">СБР-НК-ЕАД-филиал Овча могила </v>
          </cell>
          <cell r="D89" t="str">
            <v>държавна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C90" t="str">
            <v>РЗОК Видин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B91" t="str">
            <v>0509211001</v>
          </cell>
          <cell r="C91" t="str">
            <v>МБАЛ "Света Петка" АД</v>
          </cell>
          <cell r="D91" t="str">
            <v>Смесена държавна-общинска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B92" t="str">
            <v>0501211002</v>
          </cell>
          <cell r="C92" t="str">
            <v>МБАЛ Проф. д-р Г. Златарски ЕООД Белоградчик</v>
          </cell>
          <cell r="D92" t="str">
            <v>общинска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B93" t="str">
            <v>0509391007</v>
          </cell>
          <cell r="C93" t="str">
            <v>ДЦ Екзарх Антим І ЕООД Видин</v>
          </cell>
          <cell r="D93" t="str">
            <v>частна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C94" t="str">
            <v>РЗОК Враца</v>
          </cell>
          <cell r="E94">
            <v>4983760.0000000009</v>
          </cell>
          <cell r="F94">
            <v>632149.10000000009</v>
          </cell>
          <cell r="G94">
            <v>528102.00999999989</v>
          </cell>
          <cell r="H94">
            <v>632706.21</v>
          </cell>
          <cell r="I94">
            <v>562897.32000000018</v>
          </cell>
          <cell r="J94">
            <v>680800.58000000007</v>
          </cell>
          <cell r="K94">
            <v>575617.91000000015</v>
          </cell>
        </row>
        <row r="95">
          <cell r="B95" t="str">
            <v>0608211003</v>
          </cell>
          <cell r="C95" t="str">
            <v>МБАЛ Бяла Слатина  ЕООД</v>
          </cell>
          <cell r="D95" t="str">
            <v>общинска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B96" t="str">
            <v>0610211001</v>
          </cell>
          <cell r="C96" t="str">
            <v>МБАЛ Христо Ботев  АД</v>
          </cell>
          <cell r="D96" t="str">
            <v>Смесена държавна-общинска</v>
          </cell>
          <cell r="E96">
            <v>31978.35</v>
          </cell>
          <cell r="F96">
            <v>3958.57</v>
          </cell>
          <cell r="G96">
            <v>6796.1799999999994</v>
          </cell>
          <cell r="H96">
            <v>2757.71</v>
          </cell>
          <cell r="I96">
            <v>3822.0699999999997</v>
          </cell>
          <cell r="J96">
            <v>4148.92</v>
          </cell>
          <cell r="K96">
            <v>0</v>
          </cell>
        </row>
        <row r="97">
          <cell r="B97" t="str">
            <v>0610211019</v>
          </cell>
          <cell r="C97" t="str">
            <v xml:space="preserve">МБАЛ Първа частна МБАЛ  Враца ЕООД </v>
          </cell>
          <cell r="D97" t="str">
            <v>частна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B98" t="str">
            <v>0610211020</v>
          </cell>
          <cell r="C98" t="str">
            <v>МБАЛ Вива Медика   ООД</v>
          </cell>
          <cell r="D98" t="str">
            <v>частна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0610212016</v>
          </cell>
          <cell r="C99" t="str">
            <v>СОБАЛ Ралчовски  ЕООД</v>
          </cell>
          <cell r="D99" t="str">
            <v>частна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B100" t="str">
            <v>0610212018</v>
          </cell>
          <cell r="C100" t="str">
            <v>СБАЛПФЗ  ВРАЦА ЕООД</v>
          </cell>
          <cell r="D100" t="str">
            <v>държавна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B101" t="str">
            <v>0610333009</v>
          </cell>
          <cell r="C101" t="str">
            <v>ЦКВЗ  Враца ЕООД</v>
          </cell>
          <cell r="D101" t="str">
            <v>общинска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 t="str">
            <v>0610334010</v>
          </cell>
          <cell r="C102" t="str">
            <v>КОЦ  Враца ЕООД</v>
          </cell>
          <cell r="D102" t="str">
            <v>общинска</v>
          </cell>
          <cell r="E102">
            <v>4951781.6500000013</v>
          </cell>
          <cell r="F102">
            <v>628190.53000000014</v>
          </cell>
          <cell r="G102">
            <v>521305.8299999999</v>
          </cell>
          <cell r="H102">
            <v>629948.5</v>
          </cell>
          <cell r="I102">
            <v>559075.25000000023</v>
          </cell>
          <cell r="J102">
            <v>676651.66</v>
          </cell>
          <cell r="K102">
            <v>575617.91000000015</v>
          </cell>
        </row>
        <row r="103">
          <cell r="B103" t="str">
            <v>0620211004</v>
          </cell>
          <cell r="C103" t="str">
            <v xml:space="preserve">МБАЛ Св. Иван Рилски  ЕООД  </v>
          </cell>
          <cell r="D103" t="str">
            <v>общинска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B104" t="str">
            <v>0627211002</v>
          </cell>
          <cell r="C104" t="str">
            <v>МБАЛ Мездра  ЕООД</v>
          </cell>
          <cell r="D104" t="str">
            <v>общинска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B105" t="str">
            <v>0627252021</v>
          </cell>
          <cell r="C105" t="str">
            <v>СБПЛРВБ  МЕЗДРА ЕООД</v>
          </cell>
          <cell r="D105" t="str">
            <v>държавна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 t="str">
            <v>0632222014</v>
          </cell>
          <cell r="C106" t="str">
            <v>СБПЛББ Роман ЕООД</v>
          </cell>
          <cell r="D106" t="str">
            <v>държавна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C107" t="str">
            <v>РЗОК Габрово</v>
          </cell>
          <cell r="E107">
            <v>1597804.87</v>
          </cell>
          <cell r="F107">
            <v>199632.33000000005</v>
          </cell>
          <cell r="G107">
            <v>193751.82999999996</v>
          </cell>
          <cell r="H107">
            <v>204541.08999999994</v>
          </cell>
          <cell r="I107">
            <v>162578.27000000005</v>
          </cell>
          <cell r="J107">
            <v>158780.25999999998</v>
          </cell>
          <cell r="K107">
            <v>220827.66999999995</v>
          </cell>
        </row>
        <row r="108">
          <cell r="B108" t="str">
            <v>0705211001</v>
          </cell>
          <cell r="C108" t="str">
            <v>МБАЛ "Д-р Тота Венкова" АД</v>
          </cell>
          <cell r="D108" t="str">
            <v>Смесена държавна-общинска</v>
          </cell>
          <cell r="E108">
            <v>1597804.87</v>
          </cell>
          <cell r="F108">
            <v>199632.33000000005</v>
          </cell>
          <cell r="G108">
            <v>193751.82999999996</v>
          </cell>
          <cell r="H108">
            <v>204541.08999999994</v>
          </cell>
          <cell r="I108">
            <v>162578.27000000005</v>
          </cell>
          <cell r="J108">
            <v>158780.25999999998</v>
          </cell>
          <cell r="K108">
            <v>220827.66999999995</v>
          </cell>
        </row>
        <row r="109">
          <cell r="B109" t="str">
            <v>0705212005</v>
          </cell>
          <cell r="C109" t="str">
            <v>"СБАЛББ - Габрово" ЕООД</v>
          </cell>
          <cell r="D109" t="str">
            <v>държавна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B110" t="str">
            <v>0729211003</v>
          </cell>
          <cell r="C110" t="str">
            <v>МБАЛ "Д-р Стойчо Христов" ЕООД</v>
          </cell>
          <cell r="D110" t="str">
            <v>общинска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B111" t="str">
            <v>0735211004</v>
          </cell>
          <cell r="C111" t="str">
            <v>МБАЛ "Д-р Теодоси Витанов" ЕООД</v>
          </cell>
          <cell r="D111" t="str">
            <v>общинска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C112" t="str">
            <v>РЗОК Добрич</v>
          </cell>
          <cell r="E112">
            <v>1215727.8899999999</v>
          </cell>
          <cell r="F112">
            <v>149276.09999999998</v>
          </cell>
          <cell r="G112">
            <v>137045.94999999998</v>
          </cell>
          <cell r="H112">
            <v>176897.31000000003</v>
          </cell>
          <cell r="I112">
            <v>171936.13000000003</v>
          </cell>
          <cell r="J112">
            <v>170135.42000000007</v>
          </cell>
          <cell r="K112">
            <v>150621.56999999998</v>
          </cell>
        </row>
        <row r="113">
          <cell r="B113" t="str">
            <v>0828211001</v>
          </cell>
          <cell r="C113" t="str">
            <v>МБАЛ Добрич АД</v>
          </cell>
          <cell r="D113" t="str">
            <v>Смесена държавна-общинска</v>
          </cell>
          <cell r="E113">
            <v>1215727.8899999999</v>
          </cell>
          <cell r="F113">
            <v>149276.09999999998</v>
          </cell>
          <cell r="G113">
            <v>137045.94999999998</v>
          </cell>
          <cell r="H113">
            <v>176897.31000000003</v>
          </cell>
          <cell r="I113">
            <v>171936.13000000003</v>
          </cell>
          <cell r="J113">
            <v>170135.42000000007</v>
          </cell>
          <cell r="K113">
            <v>150621.56999999998</v>
          </cell>
        </row>
        <row r="114">
          <cell r="B114" t="str">
            <v>0803211002</v>
          </cell>
          <cell r="C114" t="str">
            <v>МБАЛ Балчик ЕООД</v>
          </cell>
          <cell r="D114" t="str">
            <v>общинска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B115" t="str">
            <v>0817211003</v>
          </cell>
          <cell r="C115" t="str">
            <v>МБАЛ Каварна ЕООД</v>
          </cell>
          <cell r="D115" t="str">
            <v>общинска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B116" t="str">
            <v>0803232008</v>
          </cell>
          <cell r="C116" t="str">
            <v>СБР Тузлата ЕООД</v>
          </cell>
          <cell r="D116" t="str">
            <v>държавна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 t="str">
            <v>0828134001</v>
          </cell>
          <cell r="C117" t="str">
            <v>ДКЦ 1 Добрич ООД</v>
          </cell>
          <cell r="D117" t="str">
            <v>общинска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 t="str">
            <v>0828134002</v>
          </cell>
          <cell r="C118" t="str">
            <v>ДКЦ 2 - Добрич ЕООД</v>
          </cell>
          <cell r="D118" t="str">
            <v>общинска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0828391015</v>
          </cell>
          <cell r="C119" t="str">
            <v>ДЦ Диалхелп" ЕООД</v>
          </cell>
          <cell r="D119" t="str">
            <v>частна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C120" t="str">
            <v>РЗОК Кърджали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B121" t="str">
            <v>0921211003</v>
          </cell>
          <cell r="C121" t="str">
            <v>МБАЛ Д-р С. Ростовцев ЕООД Момчилград</v>
          </cell>
          <cell r="D121" t="str">
            <v>общинска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B122" t="str">
            <v>0916211009</v>
          </cell>
          <cell r="C122" t="str">
            <v>МБАЛ - Кърджали  ООД</v>
          </cell>
          <cell r="D122" t="str">
            <v>частна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B123" t="str">
            <v>0902211002</v>
          </cell>
          <cell r="C123" t="str">
            <v>МБАЛ Ардино ЕООД</v>
          </cell>
          <cell r="D123" t="str">
            <v>общинска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B124" t="str">
            <v>0915211004</v>
          </cell>
          <cell r="C124" t="str">
            <v>МБАЛ  Живот+ ЕООД  Крумовград</v>
          </cell>
          <cell r="D124" t="str">
            <v>общинска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B125" t="str">
            <v>0916211001</v>
          </cell>
          <cell r="C125" t="str">
            <v xml:space="preserve">МБАЛ Д-р Атанас Дафовски АД Кърджали </v>
          </cell>
          <cell r="D125" t="str">
            <v>Смесена държавна-общинска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C126" t="str">
            <v>РЗОК Кюстендил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B127" t="str">
            <v>1029211001</v>
          </cell>
          <cell r="C127" t="str">
            <v>МБАЛ "Д-р Н. Василиев" АД</v>
          </cell>
          <cell r="D127" t="str">
            <v>Смесена държавна-общинска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B128" t="str">
            <v>1029233006</v>
          </cell>
          <cell r="C128" t="str">
            <v>СБР-НК ЕАД ф. Кюстендил</v>
          </cell>
          <cell r="D128" t="str">
            <v>национална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B129" t="str">
            <v>1048131004</v>
          </cell>
          <cell r="C129" t="str">
            <v>МЦ "Хипократ" ООД</v>
          </cell>
          <cell r="D129" t="str">
            <v>частна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B130" t="str">
            <v>1048211002</v>
          </cell>
          <cell r="C130" t="str">
            <v>МБАЛ "Св. Иван Рилски" ЕООД</v>
          </cell>
          <cell r="D130" t="str">
            <v>общинска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B131" t="str">
            <v>1048211009</v>
          </cell>
          <cell r="C131" t="str">
            <v>МБАЛ "Св. Иван Рилски 2003" ООД</v>
          </cell>
          <cell r="D131" t="str">
            <v>частна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B132" t="str">
            <v>1041232010</v>
          </cell>
          <cell r="C132" t="str">
            <v xml:space="preserve">СБР-Сапарева баня АД </v>
          </cell>
          <cell r="D132" t="str">
            <v>частна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B133" t="str">
            <v>1048131001</v>
          </cell>
          <cell r="C133" t="str">
            <v>"МЦ Асклепий"ООД</v>
          </cell>
          <cell r="D133" t="str">
            <v>частна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C134" t="str">
            <v>РЗОК Ловеч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B135" t="str">
            <v>1118211001</v>
          </cell>
          <cell r="C135" t="str">
            <v>МБАЛ Ловеч</v>
          </cell>
          <cell r="D135" t="str">
            <v>Смесена държавна-общинска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B136" t="str">
            <v>1134211002</v>
          </cell>
          <cell r="C136" t="str">
            <v>МБАЛ Троян</v>
          </cell>
          <cell r="D136" t="str">
            <v>общинска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B137" t="str">
            <v>1133211003</v>
          </cell>
          <cell r="C137" t="str">
            <v>МБАЛ Тетевен</v>
          </cell>
          <cell r="D137" t="str">
            <v>общинска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B138" t="str">
            <v>1119211004</v>
          </cell>
          <cell r="C138" t="str">
            <v>МБАЛ Луковит</v>
          </cell>
          <cell r="D138" t="str">
            <v>общинска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B139" t="str">
            <v>1134212005</v>
          </cell>
          <cell r="C139" t="str">
            <v>СБАЛББ Троян</v>
          </cell>
          <cell r="D139" t="str">
            <v>държавна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B140" t="str">
            <v>1118211010</v>
          </cell>
          <cell r="C140" t="str">
            <v>МБАЛ"Кардиолайф"ООД</v>
          </cell>
          <cell r="D140" t="str">
            <v>частна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C141" t="str">
            <v>РЗОК Монтана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B142" t="str">
            <v>1202211002</v>
          </cell>
          <cell r="C142" t="str">
            <v>МБАЛ ЕООД гр. Берковица</v>
          </cell>
          <cell r="D142" t="str">
            <v>общинска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B143" t="str">
            <v>1212233004</v>
          </cell>
          <cell r="C143" t="str">
            <v>"СБР-НК" ЕАД -филиал "Св.Мина" гр.Вършец</v>
          </cell>
          <cell r="D143" t="str">
            <v>държавна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B144" t="str">
            <v>1224211003</v>
          </cell>
          <cell r="C144" t="str">
            <v>МБАЛ " Св. Николай Чудотворец" - ЕООД гр. Лом</v>
          </cell>
          <cell r="D144" t="str">
            <v>общинска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B145" t="str">
            <v>1229211001</v>
          </cell>
          <cell r="C145" t="str">
            <v>МБАЛ "Д-р Стамен Илиев" АД</v>
          </cell>
          <cell r="D145" t="str">
            <v>Смесена държавна-общинска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B146" t="str">
            <v>1229211008</v>
          </cell>
          <cell r="C146" t="str">
            <v>МБАЛ "Сити клиник - Св.Георги" ЕООД гр.Монтана</v>
          </cell>
          <cell r="D146" t="str">
            <v>частна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B147" t="str">
            <v>1229391010</v>
          </cell>
          <cell r="C147" t="str">
            <v>„ФЪРСТ ДИАЛИЗИС СЪРВИСИЗ БЪЛГАРИЯ“ ЕАД  гр. Монтана</v>
          </cell>
          <cell r="D147" t="str">
            <v>частна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C148" t="str">
            <v>РЗОК Пазарджик</v>
          </cell>
          <cell r="E148">
            <v>10665045.640000004</v>
          </cell>
          <cell r="F148">
            <v>1188361.4000000001</v>
          </cell>
          <cell r="G148">
            <v>1.7462298274040222E-9</v>
          </cell>
          <cell r="H148">
            <v>2359058.5199999996</v>
          </cell>
          <cell r="I148">
            <v>1254728.25</v>
          </cell>
          <cell r="J148">
            <v>1445096.090000001</v>
          </cell>
          <cell r="K148">
            <v>1382797.97</v>
          </cell>
        </row>
        <row r="149">
          <cell r="B149" t="str">
            <v>1308211004</v>
          </cell>
          <cell r="C149" t="str">
            <v>"МБАЛ-Велинград" ЕООД гр.Велинград</v>
          </cell>
          <cell r="D149" t="str">
            <v>общинска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B150" t="str">
            <v>1308211017</v>
          </cell>
          <cell r="C150" t="str">
            <v>"МБАЛ Здраве-Велинград" ЕООД гр.Велинград</v>
          </cell>
          <cell r="D150" t="str">
            <v>частна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B151" t="str">
            <v>1308212012</v>
          </cell>
          <cell r="C151" t="str">
            <v>СБПЛРПФЗ "Св. Петка Българска" ЕООД гр. Велинград</v>
          </cell>
          <cell r="D151" t="str">
            <v>държавна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B152" t="str">
            <v>1308221016</v>
          </cell>
          <cell r="C152" t="str">
            <v>МБПЛР "Вита" ЕООД гр.Велинград</v>
          </cell>
          <cell r="D152" t="str">
            <v>държавна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B153" t="str">
            <v>1308233008</v>
          </cell>
          <cell r="C153" t="str">
            <v>"СБР-НК" ЕАД филиал Велинград</v>
          </cell>
          <cell r="D153" t="str">
            <v>държавна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B154" t="str">
            <v>1319211001</v>
          </cell>
          <cell r="C154" t="str">
            <v>"МБАЛ-Пазарджик" АД гр.Пазарджик</v>
          </cell>
          <cell r="D154" t="str">
            <v>Смесена държавна-общинска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B155" t="str">
            <v>1319211005</v>
          </cell>
          <cell r="C155" t="str">
            <v>"МБАЛ-Ескулап" ООД гр.Пазарджик</v>
          </cell>
          <cell r="D155" t="str">
            <v>частна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B156" t="str">
            <v>1319211012</v>
          </cell>
          <cell r="C156" t="str">
            <v>"МБАЛ-Хигия" АД гр.Пазарджик</v>
          </cell>
          <cell r="D156" t="str">
            <v>частна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B157" t="str">
            <v>1319211014</v>
          </cell>
          <cell r="C157" t="str">
            <v>"МБАЛ Хигия-Север" ООД гр.Пазарджик</v>
          </cell>
          <cell r="D157" t="str">
            <v>частна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B158" t="str">
            <v>1319211015</v>
          </cell>
          <cell r="C158" t="str">
            <v>УМБАЛ "Пълмед" ООД - клон МС Здраве гр.Пазарджик</v>
          </cell>
          <cell r="D158" t="str">
            <v>частна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B159" t="str">
            <v>1319212018</v>
          </cell>
          <cell r="C159" t="str">
            <v>"СБАЛПФЗ-Пазарджик" ЕООД гр.Пазарджик</v>
          </cell>
          <cell r="D159" t="str">
            <v>държавна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B160" t="str">
            <v>1319391019</v>
          </cell>
          <cell r="C160" t="str">
            <v xml:space="preserve">"ДЪЧМЕД ДИАЛИЗА БЪЛГАРИЯ - ДИАЛИЗЕН ЦЕНТЪР" ЕООД гр.Пазарджик </v>
          </cell>
          <cell r="D160" t="str">
            <v>частна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B161" t="str">
            <v>1320211002</v>
          </cell>
          <cell r="C161" t="str">
            <v>"МБАЛ-Уни Хоспитал" ООД гр.Панагюрище</v>
          </cell>
          <cell r="D161" t="str">
            <v>частна</v>
          </cell>
          <cell r="E161">
            <v>10665045.640000004</v>
          </cell>
          <cell r="F161">
            <v>1188361.4000000001</v>
          </cell>
          <cell r="G161">
            <v>1.7462298274040222E-9</v>
          </cell>
          <cell r="H161">
            <v>2359058.5199999996</v>
          </cell>
          <cell r="I161">
            <v>1254728.25</v>
          </cell>
          <cell r="J161">
            <v>1445096.090000001</v>
          </cell>
          <cell r="K161">
            <v>1382797.97</v>
          </cell>
        </row>
        <row r="162">
          <cell r="B162" t="str">
            <v>1321211003</v>
          </cell>
          <cell r="C162" t="str">
            <v>МБАЛ "Проф. Димитър Ранев" ООД гр.Пещера</v>
          </cell>
          <cell r="D162" t="str">
            <v>частна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C163" t="str">
            <v>РЗОК Перник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B164" t="str">
            <v>1432211001</v>
          </cell>
          <cell r="C164" t="str">
            <v>МБАЛ "Рахила Ангелова"АД-Перник</v>
          </cell>
          <cell r="D164" t="str">
            <v>Смесена държавна-общинска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B165" t="str">
            <v>1432212005</v>
          </cell>
          <cell r="C165" t="str">
            <v>СБАЛББ-ЕООД-Перник</v>
          </cell>
          <cell r="D165" t="str">
            <v>държавна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B166" t="str">
            <v>1432252010</v>
          </cell>
          <cell r="C166" t="str">
            <v>СБПЛР-ЕООД-Перник</v>
          </cell>
          <cell r="D166" t="str">
            <v>общинска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B167" t="str">
            <v>1432212011</v>
          </cell>
          <cell r="C167" t="str">
            <v>"СБАЛ по Кардиология-Перник"ООД</v>
          </cell>
          <cell r="D167" t="str">
            <v>частна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B168" t="str">
            <v>1432391012</v>
          </cell>
          <cell r="C168" t="str">
            <v>Диализен център-Перник</v>
          </cell>
          <cell r="D168" t="str">
            <v>частна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C169" t="str">
            <v>РЗОК Плевен</v>
          </cell>
          <cell r="E169">
            <v>18712976.929999996</v>
          </cell>
          <cell r="F169">
            <v>2295869.9900000012</v>
          </cell>
          <cell r="G169">
            <v>2113952.319999998</v>
          </cell>
          <cell r="H169">
            <v>2290919.91</v>
          </cell>
          <cell r="I169">
            <v>2143777.060000001</v>
          </cell>
          <cell r="J169">
            <v>2477347.8599999994</v>
          </cell>
          <cell r="K169">
            <v>2515600.3099999996</v>
          </cell>
        </row>
        <row r="170">
          <cell r="B170" t="str">
            <v>1503211006</v>
          </cell>
          <cell r="C170" t="str">
            <v>МБАЛ - Белене ЕООД</v>
          </cell>
          <cell r="D170" t="str">
            <v>общинска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B171" t="str">
            <v>1508211005</v>
          </cell>
          <cell r="C171" t="str">
            <v>МБАЛ - Гулянци ЕООД</v>
          </cell>
          <cell r="D171" t="str">
            <v>общинска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B172" t="str">
            <v>1516211003</v>
          </cell>
          <cell r="C172" t="str">
            <v>МБАЛ - Левски ЕООД</v>
          </cell>
          <cell r="D172" t="str">
            <v>общинска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B173" t="str">
            <v>1521211004</v>
          </cell>
          <cell r="C173" t="str">
            <v>МБАЛ - Никопол ЕООД</v>
          </cell>
          <cell r="D173" t="str">
            <v>общинска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B174" t="str">
            <v>1524131015</v>
          </cell>
          <cell r="C174" t="str">
            <v>АСМП - МЦ Окулус - Кушинова ЕООД</v>
          </cell>
          <cell r="D174" t="str">
            <v>частна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B175" t="str">
            <v>1524131022</v>
          </cell>
          <cell r="C175" t="str">
            <v>МЦ Св. Марина - ДТ ООД</v>
          </cell>
          <cell r="D175" t="str">
            <v>частна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B176" t="str">
            <v>1524134003</v>
          </cell>
          <cell r="C176" t="str">
            <v>ДКЦ ІІ - Плевен ЕООД</v>
          </cell>
          <cell r="D176" t="str">
            <v>общинска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B177" t="str">
            <v>1524134007</v>
          </cell>
          <cell r="C177" t="str">
            <v>ДКЦ Св. Панталеймон ООД</v>
          </cell>
          <cell r="D177" t="str">
            <v>частна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B178" t="str">
            <v>1524211001</v>
          </cell>
          <cell r="C178" t="str">
            <v>УМБАЛ - Д-р Г. Странски ЕАД</v>
          </cell>
          <cell r="D178" t="str">
            <v>държавна</v>
          </cell>
          <cell r="E178">
            <v>16865164.529999997</v>
          </cell>
          <cell r="F178">
            <v>2042299.8000000019</v>
          </cell>
          <cell r="G178">
            <v>1885789.9299999981</v>
          </cell>
          <cell r="H178">
            <v>2045501.24</v>
          </cell>
          <cell r="I178">
            <v>1966913.6300000011</v>
          </cell>
          <cell r="J178">
            <v>2244789.3399999994</v>
          </cell>
          <cell r="K178">
            <v>2262917.9599999995</v>
          </cell>
        </row>
        <row r="179">
          <cell r="B179" t="str">
            <v>1524211014</v>
          </cell>
          <cell r="C179" t="str">
            <v>МБАЛ - Авис Медика ООД</v>
          </cell>
          <cell r="D179" t="str">
            <v>частна</v>
          </cell>
          <cell r="E179">
            <v>1847812.3999999992</v>
          </cell>
          <cell r="F179">
            <v>253570.18999999927</v>
          </cell>
          <cell r="G179">
            <v>228162.39000000007</v>
          </cell>
          <cell r="H179">
            <v>245418.66999999998</v>
          </cell>
          <cell r="I179">
            <v>176863.43</v>
          </cell>
          <cell r="J179">
            <v>232558.52</v>
          </cell>
          <cell r="K179">
            <v>252682.35</v>
          </cell>
        </row>
        <row r="180">
          <cell r="B180" t="str">
            <v>1524211017</v>
          </cell>
          <cell r="C180" t="str">
            <v>МБАЛ Св. Панталеймон - Плевен ООД</v>
          </cell>
          <cell r="D180" t="str">
            <v>частна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B181" t="str">
            <v>1524211018</v>
          </cell>
          <cell r="C181" t="str">
            <v>МБАЛ Св. Параскева ООД</v>
          </cell>
          <cell r="D181" t="str">
            <v>частна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B182" t="str">
            <v>1524211019</v>
          </cell>
          <cell r="C182" t="str">
            <v>УМБАЛ Св. Марина - Плевен ООД</v>
          </cell>
          <cell r="D182" t="str">
            <v>частна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B183" t="str">
            <v>1524211020</v>
          </cell>
          <cell r="C183" t="str">
            <v>МБАЛ Сърце и мозък ЕАД</v>
          </cell>
          <cell r="D183" t="str">
            <v>частна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B184" t="str">
            <v>1524212015</v>
          </cell>
          <cell r="C184" t="str">
            <v>СБАЛ по кардиология ЕАД</v>
          </cell>
          <cell r="D184" t="str">
            <v>частна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B185" t="str">
            <v>1524911008</v>
          </cell>
          <cell r="C185" t="str">
            <v xml:space="preserve">ВМА - МБАЛ - Плевен </v>
          </cell>
          <cell r="D185" t="str">
            <v>МО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B186" t="str">
            <v>1537211002</v>
          </cell>
          <cell r="C186" t="str">
            <v>МБАЛ - Червен бряг ЕООД</v>
          </cell>
          <cell r="D186" t="str">
            <v>общинска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B187" t="str">
            <v>1539211012</v>
          </cell>
          <cell r="C187" t="str">
            <v>МБАЛ - Кнежа ЕООД</v>
          </cell>
          <cell r="D187" t="str">
            <v>общинска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C188" t="str">
            <v>РЗОК Пловдив</v>
          </cell>
          <cell r="E188">
            <v>53722753.890000001</v>
          </cell>
          <cell r="F188">
            <v>6849247.9399999985</v>
          </cell>
          <cell r="G188">
            <v>6280782.330000001</v>
          </cell>
          <cell r="H188">
            <v>7008924.0699999994</v>
          </cell>
          <cell r="I188">
            <v>6417192.9900000021</v>
          </cell>
          <cell r="J188">
            <v>6736415.8900000006</v>
          </cell>
          <cell r="K188">
            <v>6609194.2500000009</v>
          </cell>
        </row>
        <row r="189">
          <cell r="B189" t="str">
            <v>1601211005</v>
          </cell>
          <cell r="C189" t="str">
            <v>МБАЛ Асеновград ЕООД гр. Асеновград</v>
          </cell>
          <cell r="D189" t="str">
            <v>общинска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B190" t="str">
            <v>1601221027</v>
          </cell>
          <cell r="C190" t="str">
            <v>МБПЛР Света Богородица ЕООД - Нареченски бани</v>
          </cell>
          <cell r="D190" t="str">
            <v>държавна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B191" t="str">
            <v>1601233016</v>
          </cell>
          <cell r="C191" t="str">
            <v>СБР НК филиал Нареченски бани</v>
          </cell>
          <cell r="D191" t="str">
            <v>държавна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B192" t="str">
            <v>1613131004</v>
          </cell>
          <cell r="C192" t="str">
            <v>МЦ Витамед ЕООД Карлово</v>
          </cell>
          <cell r="D192" t="str">
            <v>частна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B193" t="str">
            <v>1613211006</v>
          </cell>
          <cell r="C193" t="str">
            <v>МБАЛ Д-р Киро Попов ЕООД Карлово</v>
          </cell>
          <cell r="D193" t="str">
            <v>общинска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B194" t="str">
            <v>1613232020</v>
          </cell>
          <cell r="C194" t="str">
            <v>СБР НК филиал Баня; Карловско</v>
          </cell>
          <cell r="D194" t="str">
            <v>държавна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B195" t="str">
            <v>1626131002</v>
          </cell>
          <cell r="C195" t="str">
            <v>МЦ Литомед ЕООД</v>
          </cell>
          <cell r="D195" t="str">
            <v>частна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B196" t="str">
            <v>1622211001</v>
          </cell>
          <cell r="C196" t="str">
            <v>УМБАЛ Св. Георги ЕАД Пловдив</v>
          </cell>
          <cell r="D196" t="str">
            <v>държавна</v>
          </cell>
          <cell r="E196">
            <v>13287663.48</v>
          </cell>
          <cell r="F196">
            <v>1551609.2999999996</v>
          </cell>
          <cell r="G196">
            <v>1611993.2600000005</v>
          </cell>
          <cell r="H196">
            <v>1699765.6999999997</v>
          </cell>
          <cell r="I196">
            <v>1597730.82</v>
          </cell>
          <cell r="J196">
            <v>1830932.0000000005</v>
          </cell>
          <cell r="K196">
            <v>1653110.5899999999</v>
          </cell>
        </row>
        <row r="197">
          <cell r="B197" t="str">
            <v>1622211002</v>
          </cell>
          <cell r="C197" t="str">
            <v>УМБАЛ Пловдив АД</v>
          </cell>
          <cell r="D197" t="str">
            <v>Смесена държавна-общинска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B198" t="str">
            <v>1622211003</v>
          </cell>
          <cell r="C198" t="str">
            <v>МБАЛ Св.Мина ЕООД Пловдив</v>
          </cell>
          <cell r="D198" t="str">
            <v>общинска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B199" t="str">
            <v>1622211004</v>
          </cell>
          <cell r="C199" t="str">
            <v>МБАЛ Св. Пантелеймон ЕООД Пловдив</v>
          </cell>
          <cell r="D199" t="str">
            <v>общинска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B200" t="str">
            <v>1622211029</v>
          </cell>
          <cell r="C200" t="str">
            <v>УМБАЛ Каспела ЕООД Пловдив</v>
          </cell>
          <cell r="D200" t="str">
            <v>частна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B201" t="str">
            <v>1622211031</v>
          </cell>
          <cell r="C201" t="str">
            <v>МБАЛ Мед Лайн Клиник AД</v>
          </cell>
          <cell r="D201" t="str">
            <v>частна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B202" t="str">
            <v>1622211036</v>
          </cell>
          <cell r="C202" t="str">
            <v>МБАЛ Тримонциум ООД</v>
          </cell>
          <cell r="D202" t="str">
            <v>частна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B203" t="str">
            <v>1622211037</v>
          </cell>
          <cell r="C203" t="str">
            <v>УМБАЛ  Пълмед Пловдив  ООД</v>
          </cell>
          <cell r="D203" t="str">
            <v>частна</v>
          </cell>
          <cell r="E203">
            <v>5509294.3499999996</v>
          </cell>
          <cell r="F203">
            <v>677972.11999999988</v>
          </cell>
          <cell r="G203">
            <v>623792.59000000008</v>
          </cell>
          <cell r="H203">
            <v>693486.29999999993</v>
          </cell>
          <cell r="I203">
            <v>682355.39000000025</v>
          </cell>
          <cell r="J203">
            <v>621069.17999999993</v>
          </cell>
          <cell r="K203">
            <v>697654.76999999967</v>
          </cell>
        </row>
        <row r="204">
          <cell r="B204" t="str">
            <v>1622211039</v>
          </cell>
          <cell r="C204" t="str">
            <v>МБАЛ  Св. Каридад ЕАД</v>
          </cell>
          <cell r="D204" t="str">
            <v>частна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B205" t="str">
            <v>1622211042</v>
          </cell>
          <cell r="C205" t="str">
            <v>МБАЛ Централ онко хоспитал</v>
          </cell>
          <cell r="D205" t="str">
            <v>частна</v>
          </cell>
          <cell r="E205">
            <v>6853625.0100000016</v>
          </cell>
          <cell r="F205">
            <v>913812.58000000054</v>
          </cell>
          <cell r="G205">
            <v>814829.63000000059</v>
          </cell>
          <cell r="H205">
            <v>840725.63</v>
          </cell>
          <cell r="I205">
            <v>798535.6100000001</v>
          </cell>
          <cell r="J205">
            <v>856129.80000000016</v>
          </cell>
          <cell r="K205">
            <v>749039.2300000001</v>
          </cell>
        </row>
        <row r="206">
          <cell r="B206" t="str">
            <v>1622211044</v>
          </cell>
          <cell r="C206" t="str">
            <v>МБАЛ МК Свети Иван Рилски ЕООД</v>
          </cell>
          <cell r="D206" t="str">
            <v>частна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B207" t="str">
            <v>1622211045</v>
          </cell>
          <cell r="C207" t="str">
            <v>УМБАЛ Еврохоспитал Пловдив ООД</v>
          </cell>
          <cell r="D207" t="str">
            <v>частна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B208" t="str">
            <v>1622211049</v>
          </cell>
          <cell r="C208" t="str">
            <v>МБАЛ Уро Медикс ООД Пловдив</v>
          </cell>
          <cell r="D208" t="str">
            <v>частна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B209" t="str">
            <v>1622211053</v>
          </cell>
          <cell r="C209" t="str">
            <v>МБАЛ  Св.Св. Козма и Дамян ООД</v>
          </cell>
          <cell r="D209" t="str">
            <v>частна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B210" t="str">
            <v>1622212028</v>
          </cell>
          <cell r="C210" t="str">
            <v>СОБАЛ Луксор ООД Пловдив</v>
          </cell>
          <cell r="D210" t="str">
            <v>частна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B211" t="str">
            <v>1622212030</v>
          </cell>
          <cell r="C211" t="str">
            <v>УСБАЛАГ Селена ООД - Пловдив</v>
          </cell>
          <cell r="D211" t="str">
            <v>частна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B212" t="str">
            <v>1622212033</v>
          </cell>
          <cell r="C212" t="str">
            <v>СГЕБАЛ Еврохоспитал ООД Пловдив</v>
          </cell>
          <cell r="D212" t="str">
            <v>частна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B213" t="str">
            <v>1622212038</v>
          </cell>
          <cell r="C213" t="str">
            <v>Медикус алфа СХБАЛ ЕООД</v>
          </cell>
          <cell r="D213" t="str">
            <v>частна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B214" t="str">
            <v>1622212041</v>
          </cell>
          <cell r="C214" t="str">
            <v>СБАЛАГ Торакс Д-р Сава Бояджиев ЕООД - Пловдив</v>
          </cell>
          <cell r="D214" t="str">
            <v>частна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B215" t="str">
            <v>1622212050</v>
          </cell>
          <cell r="C215" t="str">
            <v>СБАЛ Специал медик</v>
          </cell>
          <cell r="D215" t="str">
            <v>частна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B216" t="str">
            <v>1622333018</v>
          </cell>
          <cell r="C216" t="str">
            <v>ЦКВЗ Пловдив ЕООД</v>
          </cell>
          <cell r="D216" t="str">
            <v>общинска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B217" t="str">
            <v>1622334019</v>
          </cell>
          <cell r="C217" t="str">
            <v>КОЦ  Пловдив ЕООД</v>
          </cell>
          <cell r="D217" t="str">
            <v>общинска</v>
          </cell>
          <cell r="E217">
            <v>25605582.940000001</v>
          </cell>
          <cell r="F217">
            <v>3445898.3799999994</v>
          </cell>
          <cell r="G217">
            <v>2994421.2199999997</v>
          </cell>
          <cell r="H217">
            <v>3489706.5500000003</v>
          </cell>
          <cell r="I217">
            <v>3008132.7400000026</v>
          </cell>
          <cell r="J217">
            <v>3107555.5899999989</v>
          </cell>
          <cell r="K217">
            <v>3124668.8900000015</v>
          </cell>
        </row>
        <row r="218">
          <cell r="B218" t="str">
            <v>1622391046</v>
          </cell>
          <cell r="C218" t="str">
            <v>Хемодиализен център Фърст диализис сървисиз България  ЕАД</v>
          </cell>
          <cell r="D218" t="str">
            <v>частна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B219" t="str">
            <v>1622391051</v>
          </cell>
          <cell r="C219" t="str">
            <v>Дъчмед диализа България -ДЦ ЕООД клон Пловдив</v>
          </cell>
          <cell r="D219" t="str">
            <v>частна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B220" t="str">
            <v>1622911013</v>
          </cell>
          <cell r="C220" t="str">
            <v>МБАЛ Пловдив към ВМА София</v>
          </cell>
          <cell r="D220" t="str">
            <v>МО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B221" t="str">
            <v>1622911014</v>
          </cell>
          <cell r="C221" t="str">
            <v>МТБ Пловдив</v>
          </cell>
          <cell r="D221" t="str">
            <v>МТ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B222" t="str">
            <v>1623211007</v>
          </cell>
          <cell r="C222" t="str">
            <v>МБАЛ Първомай ЕООД гр. Първомай</v>
          </cell>
          <cell r="D222" t="str">
            <v>общинска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B223" t="str">
            <v>1625131001</v>
          </cell>
          <cell r="C223" t="str">
            <v>МЦ Св. Елисавета - Раковски ООД</v>
          </cell>
          <cell r="D223" t="str">
            <v>частна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B224" t="str">
            <v>1625211008</v>
          </cell>
          <cell r="C224" t="str">
            <v>МБАЛ Раковски ЕООД гр. Раковски</v>
          </cell>
          <cell r="D224" t="str">
            <v>общинска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B225" t="str">
            <v>1626211048</v>
          </cell>
          <cell r="C225" t="str">
            <v>МБАЛ Паркхоспитал ЕООД</v>
          </cell>
          <cell r="D225" t="str">
            <v>частна</v>
          </cell>
          <cell r="E225">
            <v>2466588.1100000003</v>
          </cell>
          <cell r="F225">
            <v>259955.55999999994</v>
          </cell>
          <cell r="G225">
            <v>235745.63000000006</v>
          </cell>
          <cell r="H225">
            <v>285239.89000000007</v>
          </cell>
          <cell r="I225">
            <v>330438.42999999993</v>
          </cell>
          <cell r="J225">
            <v>320729.31999999995</v>
          </cell>
          <cell r="K225">
            <v>384720.77000000008</v>
          </cell>
        </row>
        <row r="226">
          <cell r="B226" t="str">
            <v>1637232012</v>
          </cell>
          <cell r="C226" t="str">
            <v>ВМА БПЛР- гр. Хисаря</v>
          </cell>
          <cell r="D226" t="str">
            <v>МО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B227" t="str">
            <v>1637233021</v>
          </cell>
          <cell r="C227" t="str">
            <v xml:space="preserve">СБР НК филиал Хисар  </v>
          </cell>
          <cell r="D227" t="str">
            <v>държавна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B228" t="str">
            <v>1637253040</v>
          </cell>
          <cell r="C228" t="str">
            <v>МИ-МВР Филиал Хисар БПЛР</v>
          </cell>
          <cell r="D228" t="str">
            <v>МВР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B229" t="str">
            <v>1641221054</v>
          </cell>
          <cell r="C229" t="str">
            <v xml:space="preserve">МБПЛР Стамболийски ЕООД гр. Стамболийски </v>
          </cell>
          <cell r="D229" t="str">
            <v>общинска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B230" t="str">
            <v>1643221052</v>
          </cell>
          <cell r="C230" t="str">
            <v>МБПЛ Иван Раев Сопот ЕООД</v>
          </cell>
          <cell r="D230" t="str">
            <v>общинска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B231" t="str">
            <v>1637251055</v>
          </cell>
          <cell r="C231" t="str">
            <v>МБПЛР Витус гр. Хисар</v>
          </cell>
          <cell r="D231" t="str">
            <v>частна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B232" t="str">
            <v>1622131088</v>
          </cell>
          <cell r="C232" t="str">
            <v>МЦ за очно здраве Виста ООД</v>
          </cell>
          <cell r="D232" t="str">
            <v>частна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C233" t="str">
            <v>РЗОК Разград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B234" t="str">
            <v>1726211001</v>
          </cell>
          <cell r="C234" t="str">
            <v>МБАЛ Св. Иван Рилски - Разград  АД</v>
          </cell>
          <cell r="D234" t="str">
            <v>Смесена държавна-общинска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B235" t="str">
            <v>1714211002</v>
          </cell>
          <cell r="C235" t="str">
            <v>МБАЛ - Исперих ЕООД</v>
          </cell>
          <cell r="D235" t="str">
            <v>общинска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B236" t="str">
            <v>1716211003</v>
          </cell>
          <cell r="C236" t="str">
            <v>МБАЛ - Кубрат ЕООД</v>
          </cell>
          <cell r="D236" t="str">
            <v>общинска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B237" t="str">
            <v>1726131005</v>
          </cell>
          <cell r="C237" t="str">
            <v>МЦ Вита Медика ЕООД</v>
          </cell>
          <cell r="D237" t="str">
            <v>частна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C238" t="str">
            <v>РЗОК Русе</v>
          </cell>
          <cell r="E238">
            <v>10409583.75</v>
          </cell>
          <cell r="F238">
            <v>1345763.42</v>
          </cell>
          <cell r="G238">
            <v>1095499.7999999998</v>
          </cell>
          <cell r="H238">
            <v>1234518.4500000004</v>
          </cell>
          <cell r="I238">
            <v>1122461.2199999997</v>
          </cell>
          <cell r="J238">
            <v>1320868.0600000008</v>
          </cell>
          <cell r="K238">
            <v>1330674.9599999993</v>
          </cell>
        </row>
        <row r="239">
          <cell r="B239" t="str">
            <v>1827212015</v>
          </cell>
          <cell r="C239" t="str">
            <v>СБАЛК " МЕДИКА-КОР " ЕАД</v>
          </cell>
          <cell r="D239" t="str">
            <v>частна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B240" t="str">
            <v>1827212013</v>
          </cell>
          <cell r="C240" t="str">
            <v>СБАЛ ПО ФРМ - МЕДИКА - ООД</v>
          </cell>
          <cell r="D240" t="str">
            <v>частна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B241" t="str">
            <v>1827212016</v>
          </cell>
          <cell r="C241" t="str">
            <v>СБАЛПФЗ - Д-Р ДИМИТЪР ГРАМАТИКОВ - РУСЕ- ЕООД</v>
          </cell>
          <cell r="D241" t="str">
            <v>общинска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B242" t="str">
            <v>1804211002</v>
          </cell>
          <cell r="C242" t="str">
            <v>МБАЛ - ЮЛИЯ ВРЕВСКА - БЯЛА ЕООД</v>
          </cell>
          <cell r="D242" t="str">
            <v>общинска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B243" t="str">
            <v>1827211001</v>
          </cell>
          <cell r="C243" t="str">
            <v>УМБАЛ - КАНЕВ АД</v>
          </cell>
          <cell r="D243" t="str">
            <v>Смесена държавна-общинска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B244" t="str">
            <v>1827334009</v>
          </cell>
          <cell r="C244" t="str">
            <v>КОМПЛЕКСЕН ОНКОЛОГИЧЕН ЦЕНТЪР - РУСЕ ЕООД</v>
          </cell>
          <cell r="D244" t="str">
            <v>общинска</v>
          </cell>
          <cell r="E244">
            <v>10409583.75</v>
          </cell>
          <cell r="F244">
            <v>1345763.42</v>
          </cell>
          <cell r="G244">
            <v>1095499.7999999998</v>
          </cell>
          <cell r="H244">
            <v>1234518.4500000004</v>
          </cell>
          <cell r="I244">
            <v>1122461.2199999997</v>
          </cell>
          <cell r="J244">
            <v>1320868.0600000008</v>
          </cell>
          <cell r="K244">
            <v>1330674.9599999993</v>
          </cell>
        </row>
        <row r="245">
          <cell r="B245" t="str">
            <v>1827211019</v>
          </cell>
          <cell r="C245" t="str">
            <v>УМБАЛ МЕДИКА РУСЕ ООД</v>
          </cell>
          <cell r="D245" t="str">
            <v>частна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B246" t="str">
            <v>1827391020</v>
          </cell>
          <cell r="C246" t="str">
            <v>"ДИАЛИЗЕН ЦЕНТЪР РУРИКОМ"ООД</v>
          </cell>
          <cell r="D246" t="str">
            <v>частна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C247" t="str">
            <v>РЗОК Силистра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B248" t="str">
            <v>1931211001</v>
          </cell>
          <cell r="C248" t="str">
            <v>МБАЛ Силистра АД</v>
          </cell>
          <cell r="D248" t="str">
            <v>Смесена държавна-общинска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B249" t="str">
            <v>1934211002</v>
          </cell>
          <cell r="C249" t="str">
            <v>МБАЛ Тутракан ЕООД</v>
          </cell>
          <cell r="D249" t="str">
            <v>общинска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B250" t="str">
            <v>1910211003</v>
          </cell>
          <cell r="C250" t="str">
            <v>МБАЛ Дулово ЕООД</v>
          </cell>
          <cell r="D250" t="str">
            <v>общинска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C251" t="str">
            <v>РЗОК Сливен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B252" t="str">
            <v>2011252017</v>
          </cell>
          <cell r="C252" t="str">
            <v>"СБР - Котел" ЕООД</v>
          </cell>
          <cell r="D252" t="str">
            <v>общинска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B253" t="str">
            <v>2016211002</v>
          </cell>
          <cell r="C253" t="str">
            <v>МБАЛ "Света Петка Българска" ЕООД</v>
          </cell>
          <cell r="D253" t="str">
            <v>общинска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B254" t="str">
            <v>2020211001</v>
          </cell>
          <cell r="C254" t="str">
            <v>МБАЛ "Д-р Иван Селимински" АД</v>
          </cell>
          <cell r="D254" t="str">
            <v>Смесена държавна-общинска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B255" t="str">
            <v>2020211013</v>
          </cell>
          <cell r="C255" t="str">
            <v>МБАЛ "Царица Йоанна" ЕООД</v>
          </cell>
          <cell r="D255" t="str">
            <v>частна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B256" t="str">
            <v>2020211016</v>
          </cell>
          <cell r="C256" t="str">
            <v>МБАЛ "Хаджи Димитър" ООД</v>
          </cell>
          <cell r="D256" t="str">
            <v>частна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B257" t="str">
            <v>2020212012</v>
          </cell>
          <cell r="C257" t="str">
            <v>СХБАЛ "Амброаз Паре" ООД</v>
          </cell>
          <cell r="D257" t="str">
            <v>общинска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B258" t="str">
            <v>2020212015</v>
          </cell>
          <cell r="C258" t="str">
            <v>САГБАЛ "Ева"</v>
          </cell>
          <cell r="D258" t="str">
            <v>частна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B259" t="str">
            <v>2020333008</v>
          </cell>
          <cell r="C259" t="str">
            <v>"ЦКВЗ - Сливен" ЕООД</v>
          </cell>
          <cell r="D259" t="str">
            <v>общинска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B260" t="str">
            <v>2020911006</v>
          </cell>
          <cell r="C260" t="str">
            <v>МБАЛ Сливен към ВМА София</v>
          </cell>
          <cell r="D260" t="str">
            <v>МО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C261" t="str">
            <v>РЗОК Смолян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B262" t="str">
            <v>2131211001</v>
          </cell>
          <cell r="C262" t="str">
            <v>МБАЛ -"Д-р Братан Шукеров"АД  гр.Смолян</v>
          </cell>
          <cell r="D262" t="str">
            <v>Смесена държавна-общинска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B263" t="str">
            <v>2116211003</v>
          </cell>
          <cell r="C263" t="str">
            <v>МБАЛ"Проф. д-р Константин Чилов"ЕООД-гр.Мадан</v>
          </cell>
          <cell r="D263" t="str">
            <v>общинска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B264" t="str">
            <v>2111211002</v>
          </cell>
          <cell r="C264" t="str">
            <v>МБАЛ"Проф. д-р Асен Шопов"ЕООД-гр.Златоград</v>
          </cell>
          <cell r="D264" t="str">
            <v>общинска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B265" t="str">
            <v>2109211004</v>
          </cell>
          <cell r="C265" t="str">
            <v>"МБАЛ-Девин" ЕАД гр.Девин</v>
          </cell>
          <cell r="D265" t="str">
            <v>общинска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B266" t="str">
            <v>2102232008</v>
          </cell>
          <cell r="C266" t="str">
            <v>"СБР-НК"ЕАД - филиал с. Баните</v>
          </cell>
          <cell r="D266" t="str">
            <v>държавна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B267" t="str">
            <v>2127232011</v>
          </cell>
          <cell r="C267" t="str">
            <v>"СБР-Родопи" ЕООД гр. Рудозем</v>
          </cell>
          <cell r="D267" t="str">
            <v>частна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B268" t="str">
            <v>2109232012</v>
          </cell>
          <cell r="C268" t="str">
            <v>"СБР-Орфей" ЕООД гр. Девин</v>
          </cell>
          <cell r="D268" t="str">
            <v>частна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C269" t="str">
            <v>РЗОК София град</v>
          </cell>
          <cell r="E269">
            <v>135129411.85000002</v>
          </cell>
          <cell r="F269">
            <v>16538729.830000006</v>
          </cell>
          <cell r="G269">
            <v>13515077.940000009</v>
          </cell>
          <cell r="H269">
            <v>16713359.779999996</v>
          </cell>
          <cell r="I269">
            <v>17546673.469999999</v>
          </cell>
          <cell r="J269">
            <v>17581383.110000007</v>
          </cell>
          <cell r="K269">
            <v>17321788.110000007</v>
          </cell>
        </row>
        <row r="270">
          <cell r="B270" t="str">
            <v>2201211001</v>
          </cell>
          <cell r="C270" t="str">
            <v>МБАЛ"Св. Анна"- София АД</v>
          </cell>
          <cell r="D270" t="str">
            <v>държавна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B271" t="str">
            <v>2201211002</v>
          </cell>
          <cell r="C271" t="str">
            <v>МБАЛ Царица Йоанна - ЕАД</v>
          </cell>
          <cell r="D271" t="str">
            <v>държавна</v>
          </cell>
          <cell r="E271">
            <v>6675786.9200000027</v>
          </cell>
          <cell r="F271">
            <v>784465.70000000019</v>
          </cell>
          <cell r="G271">
            <v>622761.4700000002</v>
          </cell>
          <cell r="H271">
            <v>862009.91999999981</v>
          </cell>
          <cell r="I271">
            <v>718758.49999999977</v>
          </cell>
          <cell r="J271">
            <v>805407.32000000018</v>
          </cell>
          <cell r="K271">
            <v>885917.62</v>
          </cell>
        </row>
        <row r="272">
          <cell r="B272" t="str">
            <v>2201211003</v>
          </cell>
          <cell r="C272" t="str">
            <v>МБАЛСМ Н. И. Пирогов ЕАД</v>
          </cell>
          <cell r="D272" t="str">
            <v>държавна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B273" t="str">
            <v>2201211004</v>
          </cell>
          <cell r="C273" t="str">
            <v>УМБАЛ Св. Иван  Рилски ЕАД</v>
          </cell>
          <cell r="D273" t="str">
            <v>държавна</v>
          </cell>
          <cell r="E273">
            <v>14373292.509999985</v>
          </cell>
          <cell r="F273">
            <v>1628476.2699999996</v>
          </cell>
          <cell r="G273">
            <v>1655878.4</v>
          </cell>
          <cell r="H273">
            <v>1712860.9299999925</v>
          </cell>
          <cell r="I273">
            <v>1657355.1899999962</v>
          </cell>
          <cell r="J273">
            <v>1843880.5100000028</v>
          </cell>
          <cell r="K273">
            <v>1917465.2899999986</v>
          </cell>
        </row>
        <row r="274">
          <cell r="B274" t="str">
            <v>2201211005</v>
          </cell>
          <cell r="C274" t="str">
            <v>УМБАЛ Св. Екатерина - ЕАД</v>
          </cell>
          <cell r="D274" t="str">
            <v>държавна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B275" t="str">
            <v>2201211032</v>
          </cell>
          <cell r="C275" t="str">
            <v>Първа МБАЛ София-АД</v>
          </cell>
          <cell r="D275" t="str">
            <v>общинска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B276" t="str">
            <v>2201211033</v>
          </cell>
          <cell r="C276" t="str">
            <v>Втора МБАЛ - София - АД</v>
          </cell>
          <cell r="D276" t="str">
            <v>общинска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B277" t="str">
            <v>2201211034</v>
          </cell>
          <cell r="C277" t="str">
            <v>Четвърта МБАЛ - София - ЕАД</v>
          </cell>
          <cell r="D277" t="str">
            <v>общинска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B278" t="str">
            <v>2201211035</v>
          </cell>
          <cell r="C278" t="str">
            <v>Пета МБАЛ - София - АД</v>
          </cell>
          <cell r="D278" t="str">
            <v>общинска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B279" t="str">
            <v>2201211055</v>
          </cell>
          <cell r="C279" t="str">
            <v>УМБАЛ Александровска - ЕАД</v>
          </cell>
          <cell r="D279" t="str">
            <v>държавна</v>
          </cell>
          <cell r="E279">
            <v>3623713.4800000004</v>
          </cell>
          <cell r="F279">
            <v>512442.54</v>
          </cell>
          <cell r="G279">
            <v>450933.24</v>
          </cell>
          <cell r="H279">
            <v>485188.08999999991</v>
          </cell>
          <cell r="I279">
            <v>466008.1700000001</v>
          </cell>
          <cell r="J279">
            <v>454583.95</v>
          </cell>
          <cell r="K279">
            <v>469426.63999999996</v>
          </cell>
        </row>
        <row r="280">
          <cell r="B280" t="str">
            <v>2201211060</v>
          </cell>
          <cell r="C280" t="str">
            <v>МБАЛ Вита ЕООД</v>
          </cell>
          <cell r="D280" t="str">
            <v>частна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B281" t="str">
            <v>2201211063</v>
          </cell>
          <cell r="C281" t="str">
            <v>МБАЛ Доверие АД</v>
          </cell>
          <cell r="D281" t="str">
            <v>частна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B282" t="str">
            <v>2201211064</v>
          </cell>
          <cell r="C282" t="str">
            <v>МБАЛ"Света София" ООД</v>
          </cell>
          <cell r="D282" t="str">
            <v>частна</v>
          </cell>
          <cell r="E282">
            <v>50553.729999999996</v>
          </cell>
          <cell r="F282">
            <v>8992.8500000000022</v>
          </cell>
          <cell r="G282">
            <v>8859.52</v>
          </cell>
          <cell r="H282">
            <v>7993.05</v>
          </cell>
          <cell r="I282">
            <v>7754.22</v>
          </cell>
          <cell r="J282">
            <v>0</v>
          </cell>
          <cell r="K282">
            <v>8236.36</v>
          </cell>
        </row>
        <row r="283">
          <cell r="B283" t="str">
            <v>2201211067</v>
          </cell>
          <cell r="C283" t="str">
            <v>АДЖИБАДЕМ СИТИ КЛИНИК МБАЛ ТОКУДА EАД</v>
          </cell>
          <cell r="D283" t="str">
            <v>частна</v>
          </cell>
          <cell r="E283">
            <v>12330473.459999997</v>
          </cell>
          <cell r="F283">
            <v>1371487.1899999988</v>
          </cell>
          <cell r="G283">
            <v>1455643.72</v>
          </cell>
          <cell r="H283">
            <v>1429873.6500000006</v>
          </cell>
          <cell r="I283">
            <v>1414127.7900000005</v>
          </cell>
          <cell r="J283">
            <v>1705309.5300000012</v>
          </cell>
          <cell r="K283">
            <v>1637784.3399999987</v>
          </cell>
        </row>
        <row r="284">
          <cell r="B284" t="str">
            <v>2201211078</v>
          </cell>
          <cell r="C284" t="str">
            <v>МБАЛ Люлин ЕАД</v>
          </cell>
          <cell r="D284" t="str">
            <v>частна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B285" t="str">
            <v>2201211082</v>
          </cell>
          <cell r="C285" t="str">
            <v>МБАЛ "СЕРДИКА" ЕООД</v>
          </cell>
          <cell r="D285" t="str">
            <v>частна</v>
          </cell>
          <cell r="E285">
            <v>17067347.879999999</v>
          </cell>
          <cell r="F285">
            <v>2090294.0399999956</v>
          </cell>
          <cell r="G285">
            <v>1836502.3400000019</v>
          </cell>
          <cell r="H285">
            <v>2219361.8300000029</v>
          </cell>
          <cell r="I285">
            <v>1925084.1900000027</v>
          </cell>
          <cell r="J285">
            <v>2268885.9500000072</v>
          </cell>
          <cell r="K285">
            <v>2261522.0400000056</v>
          </cell>
        </row>
        <row r="286">
          <cell r="B286" t="str">
            <v>2201211083</v>
          </cell>
          <cell r="C286" t="str">
            <v>МБАЛ - НКБ - ЕАД</v>
          </cell>
          <cell r="D286" t="str">
            <v>национална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B287" t="str">
            <v>2201211084</v>
          </cell>
          <cell r="C287" t="str">
            <v>МБАЛ СВ. БОГОРОДИЦА ООД</v>
          </cell>
          <cell r="D287" t="str">
            <v>частна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B288" t="str">
            <v>2201211085</v>
          </cell>
          <cell r="C288" t="str">
            <v>МБАЛ "Св. Панталеймон" АД</v>
          </cell>
          <cell r="D288" t="str">
            <v>частна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B289" t="str">
            <v>2201211091</v>
          </cell>
          <cell r="C289" t="str">
            <v>УМБАЛ Софиямед ООД</v>
          </cell>
          <cell r="D289" t="str">
            <v>частна</v>
          </cell>
          <cell r="E289">
            <v>9218574.6599999983</v>
          </cell>
          <cell r="F289">
            <v>1144433.3399999996</v>
          </cell>
          <cell r="G289">
            <v>1018629.5700000002</v>
          </cell>
          <cell r="H289">
            <v>1130687.76</v>
          </cell>
          <cell r="I289">
            <v>971372.4800000001</v>
          </cell>
          <cell r="J289">
            <v>1220080.1200000001</v>
          </cell>
          <cell r="K289">
            <v>1097661.5600000003</v>
          </cell>
        </row>
        <row r="290">
          <cell r="B290" t="str">
            <v>2201211093</v>
          </cell>
          <cell r="C290" t="str">
            <v>Аджибадем Сити клиник УМБАЛ ЕООД</v>
          </cell>
          <cell r="D290" t="str">
            <v>частна</v>
          </cell>
          <cell r="E290">
            <v>14529101.38000001</v>
          </cell>
          <cell r="F290">
            <v>1913755.8100000094</v>
          </cell>
          <cell r="G290">
            <v>1675750.7300000079</v>
          </cell>
          <cell r="H290">
            <v>0</v>
          </cell>
          <cell r="I290">
            <v>3766225.1599999997</v>
          </cell>
          <cell r="J290">
            <v>1752512.389999999</v>
          </cell>
          <cell r="K290">
            <v>1738849.3299999991</v>
          </cell>
        </row>
        <row r="291">
          <cell r="B291" t="str">
            <v>2201211094</v>
          </cell>
          <cell r="C291" t="str">
            <v>МБАЛ за женско здраве - Надежда ООД</v>
          </cell>
          <cell r="D291" t="str">
            <v>частна</v>
          </cell>
          <cell r="E291">
            <v>12181399.480000008</v>
          </cell>
          <cell r="F291">
            <v>1325826.1100000003</v>
          </cell>
          <cell r="G291">
            <v>1408911.0599999998</v>
          </cell>
          <cell r="H291">
            <v>1386531.7799999989</v>
          </cell>
          <cell r="I291">
            <v>1381659.0500000005</v>
          </cell>
          <cell r="J291">
            <v>1666364.9000000004</v>
          </cell>
          <cell r="K291">
            <v>1541839.719999999</v>
          </cell>
        </row>
        <row r="292">
          <cell r="B292" t="str">
            <v>2201211096</v>
          </cell>
          <cell r="C292" t="str">
            <v>МБАЛ БОЛНИЦА ЕВРОПА ООД</v>
          </cell>
          <cell r="D292" t="str">
            <v>частна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B293" t="str">
            <v>2201211097</v>
          </cell>
          <cell r="C293" t="str">
            <v>МБАЛ Здравето 2012 ООД</v>
          </cell>
          <cell r="D293" t="str">
            <v>частна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B294" t="str">
            <v>2201212006</v>
          </cell>
          <cell r="C294" t="str">
            <v>СБАЛАГ Майчин дом - ЕАД</v>
          </cell>
          <cell r="D294" t="str">
            <v>държавна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B295" t="str">
            <v>2201212007</v>
          </cell>
          <cell r="C295" t="str">
            <v>Първа САГБАЛ Св. София - АД</v>
          </cell>
          <cell r="D295" t="str">
            <v>държавна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B296" t="str">
            <v>2201212008</v>
          </cell>
          <cell r="C296" t="str">
            <v>Втора САГБАЛ Шейново - АД</v>
          </cell>
          <cell r="D296" t="str">
            <v>общинска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B297" t="str">
            <v>2201212009</v>
          </cell>
          <cell r="C297" t="str">
            <v>МБАЛНП Св. Наум - ЕАД</v>
          </cell>
          <cell r="D297" t="str">
            <v>държавна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B298" t="str">
            <v>2201212010</v>
          </cell>
          <cell r="C298" t="str">
            <v>СБАЛО Проф. Бойчо Бойчев - ЕАД</v>
          </cell>
          <cell r="D298" t="str">
            <v>държавна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B299" t="str">
            <v>2201212011</v>
          </cell>
          <cell r="C299" t="str">
            <v>УСБАЛЕ Акад. Ив. Пенчев - ЕАД</v>
          </cell>
          <cell r="D299" t="str">
            <v>общинска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B300" t="str">
            <v>2201212012</v>
          </cell>
          <cell r="C300" t="str">
            <v>СБАЛДБ - ЕАД</v>
          </cell>
          <cell r="D300" t="str">
            <v>държавна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B301" t="str">
            <v>2201212013</v>
          </cell>
          <cell r="C301" t="str">
            <v>МБАЛББ Св. София - ЕАД</v>
          </cell>
          <cell r="D301" t="str">
            <v>държавна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B302" t="str">
            <v>2201212014</v>
          </cell>
          <cell r="C302" t="str">
            <v>СБАЛИПБ Проф. Ив. Киров ЕАД</v>
          </cell>
          <cell r="D302" t="str">
            <v>държавна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B303" t="str">
            <v>2201212016</v>
          </cell>
          <cell r="C303" t="str">
            <v>СБАЛЛЧХ - ЕООД</v>
          </cell>
          <cell r="D303" t="str">
            <v>държавна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B304" t="str">
            <v>2201212017</v>
          </cell>
          <cell r="C304" t="str">
            <v>СБАЛТОСМ - ПРОФ. Д-Р ДИМИТЪР ШОЙЛЕВ ЕАД</v>
          </cell>
          <cell r="D304" t="str">
            <v>държавна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B305" t="str">
            <v>2201212038</v>
          </cell>
          <cell r="C305" t="str">
            <v>СБАЛ - Св. Лазар ООД</v>
          </cell>
          <cell r="D305" t="str">
            <v>частна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B306" t="str">
            <v>2201212039</v>
          </cell>
          <cell r="C306" t="str">
            <v>СБАЛОТ "ВИТОША" ЕООД</v>
          </cell>
          <cell r="D306" t="str">
            <v>частна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B307" t="str">
            <v>2201212059</v>
          </cell>
          <cell r="C307" t="str">
            <v>СБАЛГАР"Д-р Малинов"ООД</v>
          </cell>
          <cell r="D307" t="str">
            <v>частна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B308" t="str">
            <v>2201212061</v>
          </cell>
          <cell r="C308" t="str">
            <v>САГБАЛ Д-р Щерев ЕООД</v>
          </cell>
          <cell r="D308" t="str">
            <v>частна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B309" t="str">
            <v>2201212065</v>
          </cell>
          <cell r="C309" t="str">
            <v>СБАЛ "Йоан Павел" ООД</v>
          </cell>
          <cell r="D309" t="str">
            <v>частна</v>
          </cell>
          <cell r="E309">
            <v>199809.00000000006</v>
          </cell>
          <cell r="F309">
            <v>38074.220000000023</v>
          </cell>
          <cell r="G309">
            <v>43603.580000000009</v>
          </cell>
          <cell r="H309">
            <v>21442.180000000004</v>
          </cell>
          <cell r="I309">
            <v>24189.040000000005</v>
          </cell>
          <cell r="J309">
            <v>16617.41</v>
          </cell>
          <cell r="K309">
            <v>17133.089999999997</v>
          </cell>
        </row>
        <row r="310">
          <cell r="B310" t="str">
            <v>2201212066</v>
          </cell>
          <cell r="C310" t="str">
            <v>СОБАЛ"Акад. Пашев" ООД</v>
          </cell>
          <cell r="D310" t="str">
            <v>частна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B311" t="str">
            <v>2201212070</v>
          </cell>
          <cell r="C311" t="str">
            <v>СОБАЛ"ВИЗУС"ООД</v>
          </cell>
          <cell r="D311" t="str">
            <v>частна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B312" t="str">
            <v>2201212071</v>
          </cell>
          <cell r="C312" t="str">
            <v>СБАЛОБ"ЗОРА"ООД</v>
          </cell>
          <cell r="D312" t="str">
            <v>частна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B313" t="str">
            <v>2201212072</v>
          </cell>
          <cell r="C313" t="str">
            <v>СОБАЛ"Вижън"ООД</v>
          </cell>
          <cell r="D313" t="str">
            <v>частна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B314" t="str">
            <v>2201212075</v>
          </cell>
          <cell r="C314" t="str">
            <v>СБАЛХЗ-ЕАД</v>
          </cell>
          <cell r="D314" t="str">
            <v>държавна</v>
          </cell>
          <cell r="E314">
            <v>16126260.690000027</v>
          </cell>
          <cell r="F314">
            <v>2116127.0200000019</v>
          </cell>
          <cell r="G314">
            <v>0</v>
          </cell>
          <cell r="H314">
            <v>3852620.2900000019</v>
          </cell>
          <cell r="I314">
            <v>1951487.300000001</v>
          </cell>
          <cell r="J314">
            <v>2186322.9699999993</v>
          </cell>
          <cell r="K314">
            <v>1950474.0100000007</v>
          </cell>
        </row>
        <row r="315">
          <cell r="B315" t="str">
            <v>2201212076</v>
          </cell>
          <cell r="C315" t="str">
            <v>СБАЛОБ"ЗРЕНИЕ"ООД</v>
          </cell>
          <cell r="D315" t="str">
            <v>частна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B316" t="str">
            <v>2201211080</v>
          </cell>
          <cell r="C316" t="str">
            <v>МБАЛ "Полимед" ООД</v>
          </cell>
          <cell r="D316" t="str">
            <v>частна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B317" t="str">
            <v>2201212079</v>
          </cell>
          <cell r="C317" t="str">
            <v>СБАЛ -ГРЪБНАЧЕН ЦЕНТЪР АД</v>
          </cell>
          <cell r="D317" t="str">
            <v>частна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B318" t="str">
            <v>2201212086</v>
          </cell>
          <cell r="C318" t="str">
            <v>СБАЛОЗ ЕООД</v>
          </cell>
          <cell r="D318" t="str">
            <v>общинска</v>
          </cell>
          <cell r="E318">
            <v>9976430.0200000051</v>
          </cell>
          <cell r="F318">
            <v>1283360.4200000002</v>
          </cell>
          <cell r="G318">
            <v>1292198.5399999993</v>
          </cell>
          <cell r="H318">
            <v>1279593.52</v>
          </cell>
          <cell r="I318">
            <v>1187046.9099999999</v>
          </cell>
          <cell r="J318">
            <v>1229048.2999999996</v>
          </cell>
          <cell r="K318">
            <v>1275588.9100000004</v>
          </cell>
        </row>
        <row r="319">
          <cell r="B319" t="str">
            <v>2201212090</v>
          </cell>
          <cell r="C319" t="str">
            <v>СБАЛОБ ДЕН - ЕООД</v>
          </cell>
          <cell r="D319" t="str">
            <v>частна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B320" t="str">
            <v>2201212095</v>
          </cell>
          <cell r="C320" t="str">
            <v>СОБАЛ ПЕНТАГРАМ ЕООД</v>
          </cell>
          <cell r="D320" t="str">
            <v>частна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B321" t="str">
            <v>2201212102</v>
          </cell>
          <cell r="C321" t="str">
            <v>СБАЛОЗ Кристал ООД</v>
          </cell>
          <cell r="D321" t="str">
            <v>частна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B322" t="str">
            <v>2201214020</v>
          </cell>
          <cell r="C322" t="str">
            <v>УСБАЛ по онкология ЕАД</v>
          </cell>
          <cell r="D322" t="str">
            <v>държавна</v>
          </cell>
          <cell r="E322">
            <v>10983741.909999995</v>
          </cell>
          <cell r="F322">
            <v>1300524.21</v>
          </cell>
          <cell r="G322">
            <v>1078069.5199999996</v>
          </cell>
          <cell r="H322">
            <v>1390042.4399999995</v>
          </cell>
          <cell r="I322">
            <v>1215680.3699999992</v>
          </cell>
          <cell r="J322">
            <v>1422397.3399999999</v>
          </cell>
          <cell r="K322">
            <v>1518315.97</v>
          </cell>
        </row>
        <row r="323">
          <cell r="B323" t="str">
            <v>2201222024</v>
          </cell>
          <cell r="C323" t="str">
            <v>СБПЛР - Кремиковци ЕООД</v>
          </cell>
          <cell r="D323" t="str">
            <v>общинска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B324" t="str">
            <v>2201222025</v>
          </cell>
          <cell r="C324" t="str">
            <v>СБДПЛР - Бухово ЕООД</v>
          </cell>
          <cell r="D324" t="str">
            <v>общинска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B325" t="str">
            <v>2201222026</v>
          </cell>
          <cell r="C325" t="str">
            <v>СБПЛР ПАНЧАРЕВО  ЕООД</v>
          </cell>
          <cell r="D325" t="str">
            <v>общинска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B326" t="str">
            <v>2201222027</v>
          </cell>
          <cell r="C326" t="str">
            <v>СБПЛРДЦП Св. София - ЕООД</v>
          </cell>
          <cell r="D326" t="str">
            <v>държавна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B327" t="str">
            <v>2201232029</v>
          </cell>
          <cell r="C327" t="str">
            <v>СБР-Банкя АД</v>
          </cell>
          <cell r="D327" t="str">
            <v>общинска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B328" t="str">
            <v>2201232030</v>
          </cell>
          <cell r="C328" t="str">
            <v>БПЛР - ВМА БАНКЯ</v>
          </cell>
          <cell r="D328" t="str">
            <v>МО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B329" t="str">
            <v>2201233028</v>
          </cell>
          <cell r="C329" t="str">
            <v>СБР Здраве - ЕАД</v>
          </cell>
          <cell r="D329" t="str">
            <v>частна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B330" t="str">
            <v>2201234021</v>
          </cell>
          <cell r="C330" t="str">
            <v>НСБФТР - ЕАД</v>
          </cell>
          <cell r="D330" t="str">
            <v>национална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B331" t="str">
            <v>2201251096</v>
          </cell>
          <cell r="C331" t="str">
            <v>"МБПЛР "Сердика"ООД</v>
          </cell>
          <cell r="D331" t="str">
            <v>частна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B332" t="str">
            <v>2201253089</v>
          </cell>
          <cell r="C332" t="str">
            <v>БДПЛР МИ - МВР ФИЛИАЛ БАНКЯ</v>
          </cell>
          <cell r="D332" t="str">
            <v>МВР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B333" t="str">
            <v>2201391092</v>
          </cell>
          <cell r="C333" t="str">
            <v>Диализен център Диалмед ООД</v>
          </cell>
          <cell r="D333" t="str">
            <v>частна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B334" t="str">
            <v>2201391101</v>
          </cell>
          <cell r="C334" t="str">
            <v>Диализен център Хемомед ЕООД</v>
          </cell>
          <cell r="D334" t="str">
            <v>частна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B335" t="str">
            <v>2201911040</v>
          </cell>
          <cell r="C335" t="str">
            <v>УБ Лозенец</v>
          </cell>
          <cell r="D335" t="str">
            <v>правителствена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B336" t="str">
            <v>2201911041</v>
          </cell>
          <cell r="C336" t="str">
            <v>Медицински институт - МВР</v>
          </cell>
          <cell r="D336" t="str">
            <v>МВР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B337" t="str">
            <v>2201911042</v>
          </cell>
          <cell r="C337" t="str">
            <v>Военномедицинска академия</v>
          </cell>
          <cell r="D337" t="str">
            <v>МО</v>
          </cell>
          <cell r="E337">
            <v>7792926.7299999986</v>
          </cell>
          <cell r="F337">
            <v>1020470.1100000001</v>
          </cell>
          <cell r="G337">
            <v>967336.25000000023</v>
          </cell>
          <cell r="H337">
            <v>935154.33999999985</v>
          </cell>
          <cell r="I337">
            <v>859925.1</v>
          </cell>
          <cell r="J337">
            <v>1009972.4199999996</v>
          </cell>
          <cell r="K337">
            <v>1001573.2300000004</v>
          </cell>
        </row>
        <row r="338">
          <cell r="B338" t="str">
            <v>2201911043</v>
          </cell>
          <cell r="C338" t="str">
            <v>НМТБ ЦАР БОРИС ІІІ</v>
          </cell>
          <cell r="D338" t="str">
            <v>МТ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B339" t="str">
            <v>2202131522</v>
          </cell>
          <cell r="C339" t="str">
            <v>"Очен лазерен център"Вижън"ООД</v>
          </cell>
          <cell r="D339" t="str">
            <v>частна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B340" t="str">
            <v>2203131515</v>
          </cell>
          <cell r="C340" t="str">
            <v>МЦО - Ресбиомед ЕООД</v>
          </cell>
          <cell r="D340" t="str">
            <v>частна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B341" t="str">
            <v>2203131519</v>
          </cell>
          <cell r="C341" t="str">
            <v>МЦ за очно здраве Фокус ЕООД</v>
          </cell>
          <cell r="D341" t="str">
            <v>частна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B342" t="str">
            <v>2204131521</v>
          </cell>
          <cell r="C342" t="str">
            <v>МЦ РВД"ЗДРАВЕ"ООД</v>
          </cell>
          <cell r="D342" t="str">
            <v>частна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B343" t="str">
            <v>2212131505</v>
          </cell>
          <cell r="C343" t="str">
            <v>МЦ Пентаграм 2012 ООД</v>
          </cell>
          <cell r="D343" t="str">
            <v>частна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B344" t="str">
            <v>2218131516</v>
          </cell>
          <cell r="C344" t="str">
            <v>МЦ-ГОРНА БАНЯ ЕООД</v>
          </cell>
          <cell r="D344" t="str">
            <v>държавна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B345" t="str">
            <v>2217134501</v>
          </cell>
          <cell r="C345" t="str">
            <v>ДКЦ СВЕТА СОФИЯ-ЕООД</v>
          </cell>
          <cell r="D345" t="str">
            <v>частна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B346" t="str">
            <v>2201233087</v>
          </cell>
          <cell r="C346" t="str">
            <v>СБР-НК ЕАД-филиал Банкя</v>
          </cell>
          <cell r="D346" t="str">
            <v>национална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B347" t="str">
            <v>2201212103</v>
          </cell>
          <cell r="C347" t="str">
            <v>"СБАЛ ДЛЧХ - МЕДИКРОН" ООД</v>
          </cell>
          <cell r="D347" t="str">
            <v>частна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B348" t="str">
            <v>2204131532</v>
          </cell>
          <cell r="C348" t="str">
            <v>МЦ- клиника "Св. Мария Магдалена" ЕООД</v>
          </cell>
          <cell r="D348" t="str">
            <v>частна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B349" t="str">
            <v>2201331047</v>
          </cell>
          <cell r="C349" t="str">
            <v xml:space="preserve"> ЦПЗ "Проф. Никола Шипковенски" ЕООД</v>
          </cell>
          <cell r="D349" t="str">
            <v>частна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B350" t="str">
            <v>2201211059</v>
          </cell>
          <cell r="C350" t="str">
            <v>СБАЛГАР- Д-Р МАЛИНОВ ООД</v>
          </cell>
          <cell r="D350" t="str">
            <v>частна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C351" t="str">
            <v>РЗОК София област</v>
          </cell>
          <cell r="E351">
            <v>4143871.9700000011</v>
          </cell>
          <cell r="F351">
            <v>456714.38999999978</v>
          </cell>
          <cell r="G351">
            <v>373290.49000000011</v>
          </cell>
          <cell r="H351">
            <v>495576.88000000006</v>
          </cell>
          <cell r="I351">
            <v>519751.1700000001</v>
          </cell>
          <cell r="J351">
            <v>574608.61000000022</v>
          </cell>
          <cell r="K351">
            <v>598900.44000000006</v>
          </cell>
        </row>
        <row r="352">
          <cell r="B352" t="str">
            <v>2301212022</v>
          </cell>
          <cell r="C352" t="str">
            <v>СБАЛОЗ - София област ЕООД</v>
          </cell>
          <cell r="D352" t="str">
            <v>държавна</v>
          </cell>
          <cell r="E352">
            <v>4143871.9700000011</v>
          </cell>
          <cell r="F352">
            <v>456714.38999999978</v>
          </cell>
          <cell r="G352">
            <v>373290.49000000011</v>
          </cell>
          <cell r="H352">
            <v>495576.88000000006</v>
          </cell>
          <cell r="I352">
            <v>519751.1700000001</v>
          </cell>
          <cell r="J352">
            <v>574608.61000000022</v>
          </cell>
          <cell r="K352">
            <v>598900.44000000006</v>
          </cell>
        </row>
        <row r="353">
          <cell r="B353" t="str">
            <v>2301212023</v>
          </cell>
          <cell r="C353" t="str">
            <v>СБАЛПФЗ - София област ЕООД</v>
          </cell>
          <cell r="D353" t="str">
            <v>държавна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B354" t="str">
            <v>2307211002</v>
          </cell>
          <cell r="C354" t="str">
            <v>МБАЛ - Ботевград ЕООД</v>
          </cell>
          <cell r="D354" t="str">
            <v>общинска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B355" t="str">
            <v>2317211004</v>
          </cell>
          <cell r="C355" t="str">
            <v>МБАЛ - Елин Пелин ЕООД</v>
          </cell>
          <cell r="D355" t="str">
            <v>общинска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B356" t="str">
            <v>2317211024</v>
          </cell>
          <cell r="C356" t="str">
            <v xml:space="preserve"> МБАЛ - Скин Системс EООД - с. Доганово</v>
          </cell>
          <cell r="D356" t="str">
            <v>частна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B357" t="str">
            <v>2318211005</v>
          </cell>
          <cell r="C357" t="str">
            <v>МБАЛ Проф. д-р  Ал. Герчев  - Етрополе ЕООД</v>
          </cell>
          <cell r="D357" t="str">
            <v>общинска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B358" t="str">
            <v>2320211006</v>
          </cell>
          <cell r="C358" t="str">
            <v>МБАЛ - Ихтиман ЕООД</v>
          </cell>
          <cell r="D358" t="str">
            <v>общинска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B359" t="str">
            <v>2325222010</v>
          </cell>
          <cell r="C359" t="str">
            <v>СБДПЛР - Костенец ЕООД</v>
          </cell>
          <cell r="D359" t="str">
            <v>общинска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B360" t="str">
            <v>2325233017</v>
          </cell>
          <cell r="C360" t="str">
            <v>СБР - НК ЕАД филиал Момин проход</v>
          </cell>
          <cell r="D360" t="str">
            <v>държавна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B361" t="str">
            <v>2339211009</v>
          </cell>
          <cell r="C361" t="str">
            <v>МБАЛ - Самоков ЕООД</v>
          </cell>
          <cell r="D361" t="str">
            <v>общинска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B362" t="str">
            <v>2343211008</v>
          </cell>
          <cell r="C362" t="str">
            <v>МБАЛ - Своге ЕООД</v>
          </cell>
          <cell r="D362" t="str">
            <v>общинска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B363" t="str">
            <v>2343222013</v>
          </cell>
          <cell r="C363" t="str">
            <v>СБПФЗДПЛР - Цар Фердинанд І ЕООД с.Искрец</v>
          </cell>
          <cell r="D363" t="str">
            <v>държавна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B364" t="str">
            <v>2355211007</v>
          </cell>
          <cell r="C364" t="str">
            <v>МБАЛ - Пирдоп АД</v>
          </cell>
          <cell r="D364" t="str">
            <v>общинска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C365" t="str">
            <v>РЗОК Стара Загора</v>
          </cell>
          <cell r="E365">
            <v>10513554.809999999</v>
          </cell>
          <cell r="F365">
            <v>1293041.6799999997</v>
          </cell>
          <cell r="G365">
            <v>1090999.1100000001</v>
          </cell>
          <cell r="H365">
            <v>1202461.0399999996</v>
          </cell>
          <cell r="I365">
            <v>1185218.4300000002</v>
          </cell>
          <cell r="J365">
            <v>1378347.2299999991</v>
          </cell>
          <cell r="K365">
            <v>1396697.93</v>
          </cell>
        </row>
        <row r="366">
          <cell r="B366" t="str">
            <v>2407211005</v>
          </cell>
          <cell r="C366" t="str">
            <v>МБАЛ Гълъбово ЕАД</v>
          </cell>
          <cell r="D366" t="str">
            <v>общинска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B367" t="str">
            <v>2412211003</v>
          </cell>
          <cell r="C367" t="str">
            <v>МБАЛ Д-р Христо Стамболски ЕООД</v>
          </cell>
          <cell r="D367" t="str">
            <v>общинска</v>
          </cell>
          <cell r="E367">
            <v>208.44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208.44</v>
          </cell>
          <cell r="K367">
            <v>0</v>
          </cell>
        </row>
        <row r="368">
          <cell r="B368" t="str">
            <v>2412212028</v>
          </cell>
          <cell r="C368" t="str">
            <v>СБНАЛ Свети Лазар ЕООД  гр.Казанлък</v>
          </cell>
          <cell r="D368" t="str">
            <v>частна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B369" t="str">
            <v>2424233014</v>
          </cell>
          <cell r="C369" t="str">
            <v>СБР - НK ЕАД филиал Павел баня</v>
          </cell>
          <cell r="D369" t="str">
            <v>държавна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B370" t="str">
            <v>2427211006</v>
          </cell>
          <cell r="C370" t="str">
            <v>МБАЛ Д-р Д. Чакмаков Раднево ЕООД</v>
          </cell>
          <cell r="D370" t="str">
            <v>общинска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B371" t="str">
            <v>2431131035</v>
          </cell>
          <cell r="C371" t="str">
            <v>ОМЦ Трошев ООД</v>
          </cell>
          <cell r="D371" t="str">
            <v>частна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B372" t="str">
            <v>2431131051</v>
          </cell>
          <cell r="C372" t="str">
            <v>МЦ Верея ЕООД</v>
          </cell>
          <cell r="D372" t="str">
            <v>частна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B373" t="str">
            <v>2431211002</v>
          </cell>
          <cell r="C373" t="str">
            <v>УМБАЛ Проф.д-р Ст. Киркович АД</v>
          </cell>
          <cell r="D373" t="str">
            <v>Смесена държавна-общинска</v>
          </cell>
          <cell r="E373">
            <v>121573.87999999998</v>
          </cell>
          <cell r="F373">
            <v>20413.189999999995</v>
          </cell>
          <cell r="G373">
            <v>15466.8</v>
          </cell>
          <cell r="H373">
            <v>19171.009999999998</v>
          </cell>
          <cell r="I373">
            <v>17109.560000000001</v>
          </cell>
          <cell r="J373">
            <v>14028.2</v>
          </cell>
          <cell r="K373">
            <v>11063.369999999999</v>
          </cell>
        </row>
        <row r="374">
          <cell r="B374" t="str">
            <v>2431211024</v>
          </cell>
          <cell r="C374" t="str">
            <v>МБАЛ НИАМЕД ООД</v>
          </cell>
          <cell r="D374" t="str">
            <v>частна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B375" t="str">
            <v>2431211026</v>
          </cell>
          <cell r="C375" t="str">
            <v>МБАЛ ТРАКИЯ ЕООД</v>
          </cell>
          <cell r="D375" t="str">
            <v>частна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B376" t="str">
            <v>2431211029</v>
          </cell>
          <cell r="C376" t="str">
            <v>МБАЛ- МК Св.Ив.Рилски ЕООД клон гр.Стара Загора</v>
          </cell>
          <cell r="D376" t="str">
            <v>частна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B377" t="str">
            <v>2431212027</v>
          </cell>
          <cell r="C377" t="str">
            <v>СБАЛПЗ Стара Загора ЕООД</v>
          </cell>
          <cell r="D377" t="str">
            <v>общинска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B378" t="str">
            <v>2431334012</v>
          </cell>
          <cell r="C378" t="str">
            <v>КОЦ Стара Загора ЕООД</v>
          </cell>
          <cell r="D378" t="str">
            <v>държавна</v>
          </cell>
          <cell r="E378">
            <v>10391772.489999998</v>
          </cell>
          <cell r="F378">
            <v>1272628.4899999998</v>
          </cell>
          <cell r="G378">
            <v>1075532.31</v>
          </cell>
          <cell r="H378">
            <v>1183290.0299999996</v>
          </cell>
          <cell r="I378">
            <v>1168108.8700000001</v>
          </cell>
          <cell r="J378">
            <v>1364110.5899999992</v>
          </cell>
          <cell r="K378">
            <v>1385634.5599999998</v>
          </cell>
        </row>
        <row r="379">
          <cell r="B379" t="str">
            <v>2431391030</v>
          </cell>
          <cell r="C379" t="str">
            <v>Диализен център Виа Диал ООД</v>
          </cell>
          <cell r="D379" t="str">
            <v>частна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B380" t="str">
            <v>2436211004</v>
          </cell>
          <cell r="C380" t="str">
            <v>МБАЛ Чирпан ЕООД</v>
          </cell>
          <cell r="D380" t="str">
            <v>общинска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C381" t="str">
            <v>РЗОК Търговище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B382" t="str">
            <v>2522211003</v>
          </cell>
          <cell r="C382" t="str">
            <v xml:space="preserve">"МБАЛ - Омуртаг" ЕАД </v>
          </cell>
          <cell r="D382" t="str">
            <v>общинска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B383" t="str">
            <v>2524211002</v>
          </cell>
          <cell r="C383" t="str">
            <v xml:space="preserve">"МБАЛ - Попово"  ЕООД  </v>
          </cell>
          <cell r="D383" t="str">
            <v>общинска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B384" t="str">
            <v>2535211001</v>
          </cell>
          <cell r="C384" t="str">
            <v xml:space="preserve">"МБАЛ - Търговище" АД </v>
          </cell>
          <cell r="D384" t="str">
            <v>Смесена държавна-общинска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B385" t="str">
            <v>2535212007</v>
          </cell>
          <cell r="C385" t="str">
            <v>"СОБАЛ Д-р Тасков" ООД</v>
          </cell>
          <cell r="D385" t="str">
            <v>частна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C386" t="str">
            <v>РЗОК Хасково</v>
          </cell>
          <cell r="E386">
            <v>4095759.1399999992</v>
          </cell>
          <cell r="F386">
            <v>492321.03</v>
          </cell>
          <cell r="G386">
            <v>375965.24000000005</v>
          </cell>
          <cell r="H386">
            <v>499555.4</v>
          </cell>
          <cell r="I386">
            <v>500191.41000000003</v>
          </cell>
          <cell r="J386">
            <v>536563.22999999975</v>
          </cell>
          <cell r="K386">
            <v>546328.98999999987</v>
          </cell>
        </row>
        <row r="387">
          <cell r="B387" t="str">
            <v>2609211002</v>
          </cell>
          <cell r="C387" t="str">
            <v>МБАЛ  Св. Екатерина  ЕООД Димитровград</v>
          </cell>
          <cell r="D387" t="str">
            <v>общинска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B388" t="str">
            <v>2617212008</v>
          </cell>
          <cell r="C388" t="str">
            <v>СБПЛР Любимец  ЕООД</v>
          </cell>
          <cell r="D388" t="str">
            <v>общинска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B389" t="str">
            <v>2628211004</v>
          </cell>
          <cell r="C389" t="str">
            <v>МБАЛ  Свиленград  ЕООД</v>
          </cell>
          <cell r="D389" t="str">
            <v>общинска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B390" t="str">
            <v>2632212018</v>
          </cell>
          <cell r="C390" t="str">
            <v>СБАЛВБ Тополовград  ЕООД</v>
          </cell>
          <cell r="D390" t="str">
            <v>общинска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B391" t="str">
            <v>2633211003</v>
          </cell>
          <cell r="C391" t="str">
            <v>МБАЛ  Харманли  ЕООД</v>
          </cell>
          <cell r="D391" t="str">
            <v>общинска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B392" t="str">
            <v>2634211001</v>
          </cell>
          <cell r="C392" t="str">
            <v>МБАЛ  Хасково АД</v>
          </cell>
          <cell r="D392" t="str">
            <v>Смесена държавна-общинска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B393" t="str">
            <v>2634211015</v>
          </cell>
          <cell r="C393" t="str">
            <v xml:space="preserve">МБАЛ  Хигия  ООД </v>
          </cell>
          <cell r="D393" t="str">
            <v>частна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B394" t="str">
            <v>2634212016</v>
          </cell>
          <cell r="C394" t="str">
            <v>СБАЛПФЗ  Хасково  ЕООД</v>
          </cell>
          <cell r="D394" t="str">
            <v>общинска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B395" t="str">
            <v>2634212017</v>
          </cell>
          <cell r="C395" t="str">
            <v>СБАЛО Хасково  ЕООД</v>
          </cell>
          <cell r="D395" t="str">
            <v>общинска</v>
          </cell>
          <cell r="E395">
            <v>4095759.1399999992</v>
          </cell>
          <cell r="F395">
            <v>492321.03</v>
          </cell>
          <cell r="G395">
            <v>375965.24000000005</v>
          </cell>
          <cell r="H395">
            <v>499555.4</v>
          </cell>
          <cell r="I395">
            <v>500191.41000000003</v>
          </cell>
          <cell r="J395">
            <v>536563.22999999975</v>
          </cell>
          <cell r="K395">
            <v>546328.98999999987</v>
          </cell>
        </row>
        <row r="396">
          <cell r="B396" t="str">
            <v>2634131016</v>
          </cell>
          <cell r="C396" t="str">
            <v xml:space="preserve">Очен медицински център Хасково ООД </v>
          </cell>
          <cell r="D396" t="str">
            <v>частна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C397" t="str">
            <v>РЗОК Шумен</v>
          </cell>
          <cell r="E397">
            <v>6115339.79</v>
          </cell>
          <cell r="F397">
            <v>687935.13999999978</v>
          </cell>
          <cell r="G397">
            <v>633314.56000000006</v>
          </cell>
          <cell r="H397">
            <v>745727.94000000006</v>
          </cell>
          <cell r="I397">
            <v>815971.16000000015</v>
          </cell>
          <cell r="J397">
            <v>718561.71000000054</v>
          </cell>
          <cell r="K397">
            <v>806565.1</v>
          </cell>
        </row>
        <row r="398">
          <cell r="B398" t="str">
            <v>2730211001</v>
          </cell>
          <cell r="C398" t="str">
            <v>"МБАЛ - Шумен" АД</v>
          </cell>
          <cell r="D398" t="str">
            <v>Смесена държавна-общинска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B399" t="str">
            <v>2723211002</v>
          </cell>
          <cell r="C399" t="str">
            <v>"МБАЛ Велики Преслав" ЕООД</v>
          </cell>
          <cell r="D399" t="str">
            <v>общинска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B400" t="str">
            <v>2730334007</v>
          </cell>
          <cell r="C400" t="str">
            <v>"КОЦ-Шумен"ЕООД</v>
          </cell>
          <cell r="D400" t="str">
            <v>общинска</v>
          </cell>
          <cell r="E400">
            <v>6115339.79</v>
          </cell>
          <cell r="F400">
            <v>687935.13999999978</v>
          </cell>
          <cell r="G400">
            <v>633314.56000000006</v>
          </cell>
          <cell r="H400">
            <v>745727.94000000006</v>
          </cell>
          <cell r="I400">
            <v>815971.16000000015</v>
          </cell>
          <cell r="J400">
            <v>718561.71000000054</v>
          </cell>
          <cell r="K400">
            <v>806565.1</v>
          </cell>
        </row>
        <row r="401">
          <cell r="B401" t="str">
            <v>2730391012</v>
          </cell>
          <cell r="C401" t="str">
            <v>ДЪЧМЕД ДИАЛИЗА БЪЛГАРИЯ - ДИАЛИЗЕН ЦЕНТЪР ШУМЕН ЕООД</v>
          </cell>
          <cell r="D401" t="str">
            <v>частна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B402" t="str">
            <v>2730212011</v>
          </cell>
          <cell r="C402" t="str">
            <v>"СБАЛ по Кардиология Мадара" ЕАД</v>
          </cell>
          <cell r="D402" t="str">
            <v>частна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B403" t="str">
            <v>2730134001</v>
          </cell>
          <cell r="C403" t="str">
            <v>"ДКЦ І-ШУМЕН" ЕООД</v>
          </cell>
          <cell r="D403" t="str">
            <v>общинска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C404" t="str">
            <v>РЗОК Ямбол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B405" t="str">
            <v>2826211001</v>
          </cell>
          <cell r="C405" t="str">
            <v>МБАЛ "Св. Пантелеймон" АД</v>
          </cell>
          <cell r="D405" t="str">
            <v>Смесена държавна-общинска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B406" t="str">
            <v>2807211002</v>
          </cell>
          <cell r="C406" t="str">
            <v>МБАЛ "Св. Иван Рилски" ЕООД</v>
          </cell>
          <cell r="D406" t="str">
            <v>общинска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B407" t="str">
            <v>2826211008</v>
          </cell>
          <cell r="C407" t="str">
            <v>МБАЛ "Св. Йоан Рилски" ООД</v>
          </cell>
          <cell r="D407" t="str">
            <v>частна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B408" t="str">
            <v>2826212007</v>
          </cell>
          <cell r="C408" t="str">
            <v>СБАЛК Ямбол ЕАД</v>
          </cell>
          <cell r="D408" t="str">
            <v>частна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8"/>
  <sheetViews>
    <sheetView view="pageBreakPreview" zoomScaleNormal="85" zoomScaleSheetLayoutView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G2" sqref="G2"/>
    </sheetView>
  </sheetViews>
  <sheetFormatPr defaultRowHeight="11.25" x14ac:dyDescent="0.2"/>
  <cols>
    <col min="1" max="1" width="38.42578125" style="113" customWidth="1"/>
    <col min="2" max="4" width="7.5703125" style="113" customWidth="1"/>
    <col min="5" max="7" width="7.85546875" style="113" customWidth="1"/>
    <col min="8" max="10" width="8" style="113" customWidth="1"/>
    <col min="11" max="13" width="8.140625" style="113" customWidth="1"/>
    <col min="14" max="14" width="8.28515625" style="113" customWidth="1"/>
    <col min="15" max="15" width="8.28515625" style="41" customWidth="1"/>
    <col min="16" max="16" width="8.28515625" style="113" customWidth="1"/>
    <col min="17" max="19" width="8.28515625" style="41" customWidth="1"/>
    <col min="20" max="22" width="8.7109375" style="113" customWidth="1"/>
    <col min="23" max="25" width="7.7109375" style="41" customWidth="1"/>
    <col min="26" max="28" width="8.28515625" style="41" customWidth="1"/>
    <col min="29" max="29" width="7.42578125" style="41" hidden="1" customWidth="1"/>
    <col min="30" max="30" width="3.5703125" style="41" hidden="1" customWidth="1"/>
    <col min="31" max="31" width="7.42578125" style="113" customWidth="1"/>
    <col min="32" max="33" width="7.28515625" style="113" customWidth="1"/>
    <col min="34" max="35" width="7.28515625" style="41" hidden="1" customWidth="1"/>
    <col min="36" max="38" width="7.28515625" style="113" customWidth="1"/>
    <col min="39" max="41" width="8" style="113" customWidth="1"/>
    <col min="42" max="42" width="7.5703125" style="113" bestFit="1" customWidth="1"/>
    <col min="43" max="44" width="8" style="113" customWidth="1"/>
    <col min="45" max="47" width="8" style="41" customWidth="1"/>
    <col min="48" max="50" width="7.42578125" style="113" customWidth="1"/>
    <col min="51" max="53" width="6.42578125" style="113" customWidth="1"/>
    <col min="54" max="56" width="7" style="113" customWidth="1"/>
    <col min="57" max="57" width="6.85546875" style="113" customWidth="1"/>
    <col min="58" max="58" width="8.7109375" style="113" customWidth="1"/>
    <col min="59" max="59" width="8.42578125" style="113" customWidth="1"/>
    <col min="60" max="62" width="7.85546875" style="113" customWidth="1"/>
    <col min="63" max="65" width="6.85546875" style="113" customWidth="1"/>
    <col min="66" max="68" width="7.140625" style="113" customWidth="1"/>
    <col min="69" max="71" width="7.7109375" style="182" customWidth="1"/>
    <col min="72" max="74" width="7.7109375" style="113" customWidth="1"/>
    <col min="75" max="77" width="8.140625" style="113" customWidth="1"/>
    <col min="78" max="80" width="8.42578125" style="113" customWidth="1"/>
    <col min="81" max="16384" width="9.140625" style="113"/>
  </cols>
  <sheetData>
    <row r="1" spans="1:82" s="1" customFormat="1" ht="66" customHeight="1" x14ac:dyDescent="0.2">
      <c r="A1" s="219" t="s">
        <v>96</v>
      </c>
      <c r="B1" s="213" t="s">
        <v>0</v>
      </c>
      <c r="C1" s="212"/>
      <c r="D1" s="215"/>
      <c r="E1" s="213" t="s">
        <v>1</v>
      </c>
      <c r="F1" s="212"/>
      <c r="G1" s="215"/>
      <c r="H1" s="213" t="s">
        <v>2</v>
      </c>
      <c r="I1" s="212"/>
      <c r="J1" s="215"/>
      <c r="K1" s="213" t="s">
        <v>3</v>
      </c>
      <c r="L1" s="212"/>
      <c r="M1" s="212"/>
      <c r="N1" s="213" t="s">
        <v>4</v>
      </c>
      <c r="O1" s="212"/>
      <c r="P1" s="215"/>
      <c r="Q1" s="213" t="s">
        <v>95</v>
      </c>
      <c r="R1" s="212"/>
      <c r="S1" s="215"/>
      <c r="T1" s="213" t="s">
        <v>5</v>
      </c>
      <c r="U1" s="212"/>
      <c r="V1" s="215"/>
      <c r="W1" s="213" t="s">
        <v>6</v>
      </c>
      <c r="X1" s="212"/>
      <c r="Y1" s="215"/>
      <c r="Z1" s="213" t="s">
        <v>7</v>
      </c>
      <c r="AA1" s="212"/>
      <c r="AB1" s="215"/>
      <c r="AC1" s="216" t="s">
        <v>8</v>
      </c>
      <c r="AD1" s="217"/>
      <c r="AE1" s="217"/>
      <c r="AF1" s="217"/>
      <c r="AG1" s="218"/>
      <c r="AH1" s="216" t="s">
        <v>9</v>
      </c>
      <c r="AI1" s="217"/>
      <c r="AJ1" s="217"/>
      <c r="AK1" s="217"/>
      <c r="AL1" s="218"/>
      <c r="AM1" s="213" t="s">
        <v>10</v>
      </c>
      <c r="AN1" s="212"/>
      <c r="AO1" s="215"/>
      <c r="AP1" s="213" t="s">
        <v>11</v>
      </c>
      <c r="AQ1" s="212"/>
      <c r="AR1" s="215"/>
      <c r="AS1" s="212" t="s">
        <v>12</v>
      </c>
      <c r="AT1" s="212"/>
      <c r="AU1" s="212"/>
      <c r="AV1" s="213" t="s">
        <v>13</v>
      </c>
      <c r="AW1" s="212"/>
      <c r="AX1" s="215"/>
      <c r="AY1" s="213" t="s">
        <v>14</v>
      </c>
      <c r="AZ1" s="212"/>
      <c r="BA1" s="215"/>
      <c r="BB1" s="213" t="s">
        <v>15</v>
      </c>
      <c r="BC1" s="212"/>
      <c r="BD1" s="215"/>
      <c r="BE1" s="212" t="s">
        <v>16</v>
      </c>
      <c r="BF1" s="212"/>
      <c r="BG1" s="212"/>
      <c r="BH1" s="213" t="s">
        <v>17</v>
      </c>
      <c r="BI1" s="212"/>
      <c r="BJ1" s="215"/>
      <c r="BK1" s="212" t="s">
        <v>18</v>
      </c>
      <c r="BL1" s="212"/>
      <c r="BM1" s="212"/>
      <c r="BN1" s="213" t="s">
        <v>19</v>
      </c>
      <c r="BO1" s="212"/>
      <c r="BP1" s="215"/>
      <c r="BQ1" s="212" t="s">
        <v>20</v>
      </c>
      <c r="BR1" s="212"/>
      <c r="BS1" s="212"/>
      <c r="BT1" s="213" t="s">
        <v>21</v>
      </c>
      <c r="BU1" s="212"/>
      <c r="BV1" s="215"/>
      <c r="BW1" s="212" t="s">
        <v>22</v>
      </c>
      <c r="BX1" s="212"/>
      <c r="BY1" s="212"/>
      <c r="BZ1" s="213" t="s">
        <v>23</v>
      </c>
      <c r="CA1" s="212"/>
      <c r="CB1" s="214"/>
    </row>
    <row r="2" spans="1:82" s="13" customFormat="1" ht="52.5" customHeight="1" x14ac:dyDescent="0.2">
      <c r="A2" s="220"/>
      <c r="B2" s="2" t="s">
        <v>24</v>
      </c>
      <c r="C2" s="3" t="s">
        <v>25</v>
      </c>
      <c r="D2" s="4" t="s">
        <v>26</v>
      </c>
      <c r="E2" s="5" t="s">
        <v>24</v>
      </c>
      <c r="F2" s="6" t="s">
        <v>25</v>
      </c>
      <c r="G2" s="7" t="s">
        <v>26</v>
      </c>
      <c r="H2" s="5" t="s">
        <v>27</v>
      </c>
      <c r="I2" s="6" t="s">
        <v>28</v>
      </c>
      <c r="J2" s="7" t="s">
        <v>29</v>
      </c>
      <c r="K2" s="5" t="s">
        <v>24</v>
      </c>
      <c r="L2" s="6" t="s">
        <v>25</v>
      </c>
      <c r="M2" s="8" t="s">
        <v>26</v>
      </c>
      <c r="N2" s="5" t="s">
        <v>27</v>
      </c>
      <c r="O2" s="6" t="s">
        <v>28</v>
      </c>
      <c r="P2" s="7" t="s">
        <v>29</v>
      </c>
      <c r="Q2" s="5" t="s">
        <v>24</v>
      </c>
      <c r="R2" s="6" t="s">
        <v>25</v>
      </c>
      <c r="S2" s="7" t="s">
        <v>26</v>
      </c>
      <c r="T2" s="5" t="s">
        <v>27</v>
      </c>
      <c r="U2" s="6" t="s">
        <v>28</v>
      </c>
      <c r="V2" s="7" t="s">
        <v>29</v>
      </c>
      <c r="W2" s="5" t="s">
        <v>24</v>
      </c>
      <c r="X2" s="6" t="s">
        <v>25</v>
      </c>
      <c r="Y2" s="7" t="s">
        <v>26</v>
      </c>
      <c r="Z2" s="5" t="s">
        <v>27</v>
      </c>
      <c r="AA2" s="6" t="s">
        <v>28</v>
      </c>
      <c r="AB2" s="7" t="s">
        <v>29</v>
      </c>
      <c r="AC2" s="9" t="s">
        <v>24</v>
      </c>
      <c r="AD2" s="3" t="s">
        <v>25</v>
      </c>
      <c r="AE2" s="3" t="s">
        <v>26</v>
      </c>
      <c r="AF2" s="3" t="s">
        <v>28</v>
      </c>
      <c r="AG2" s="4" t="s">
        <v>29</v>
      </c>
      <c r="AH2" s="9" t="s">
        <v>24</v>
      </c>
      <c r="AI2" s="3" t="s">
        <v>25</v>
      </c>
      <c r="AJ2" s="3" t="s">
        <v>26</v>
      </c>
      <c r="AK2" s="3" t="s">
        <v>28</v>
      </c>
      <c r="AL2" s="4" t="s">
        <v>29</v>
      </c>
      <c r="AM2" s="5" t="s">
        <v>27</v>
      </c>
      <c r="AN2" s="6" t="s">
        <v>28</v>
      </c>
      <c r="AO2" s="7" t="s">
        <v>29</v>
      </c>
      <c r="AP2" s="5" t="s">
        <v>27</v>
      </c>
      <c r="AQ2" s="6" t="s">
        <v>28</v>
      </c>
      <c r="AR2" s="7" t="s">
        <v>29</v>
      </c>
      <c r="AS2" s="10" t="s">
        <v>27</v>
      </c>
      <c r="AT2" s="6" t="s">
        <v>28</v>
      </c>
      <c r="AU2" s="8" t="s">
        <v>29</v>
      </c>
      <c r="AV2" s="9" t="s">
        <v>24</v>
      </c>
      <c r="AW2" s="3" t="s">
        <v>25</v>
      </c>
      <c r="AX2" s="4" t="s">
        <v>26</v>
      </c>
      <c r="AY2" s="11" t="s">
        <v>24</v>
      </c>
      <c r="AZ2" s="6" t="s">
        <v>25</v>
      </c>
      <c r="BA2" s="7" t="s">
        <v>26</v>
      </c>
      <c r="BB2" s="11" t="s">
        <v>24</v>
      </c>
      <c r="BC2" s="6" t="s">
        <v>25</v>
      </c>
      <c r="BD2" s="7" t="s">
        <v>26</v>
      </c>
      <c r="BE2" s="10" t="s">
        <v>27</v>
      </c>
      <c r="BF2" s="6" t="s">
        <v>28</v>
      </c>
      <c r="BG2" s="8" t="s">
        <v>29</v>
      </c>
      <c r="BH2" s="5" t="s">
        <v>27</v>
      </c>
      <c r="BI2" s="6" t="s">
        <v>28</v>
      </c>
      <c r="BJ2" s="7" t="s">
        <v>29</v>
      </c>
      <c r="BK2" s="10" t="s">
        <v>24</v>
      </c>
      <c r="BL2" s="6" t="s">
        <v>25</v>
      </c>
      <c r="BM2" s="8" t="s">
        <v>26</v>
      </c>
      <c r="BN2" s="5" t="s">
        <v>24</v>
      </c>
      <c r="BO2" s="6" t="s">
        <v>25</v>
      </c>
      <c r="BP2" s="7" t="s">
        <v>26</v>
      </c>
      <c r="BQ2" s="10" t="s">
        <v>27</v>
      </c>
      <c r="BR2" s="6" t="s">
        <v>28</v>
      </c>
      <c r="BS2" s="8" t="s">
        <v>29</v>
      </c>
      <c r="BT2" s="5" t="s">
        <v>27</v>
      </c>
      <c r="BU2" s="6" t="s">
        <v>28</v>
      </c>
      <c r="BV2" s="7" t="s">
        <v>29</v>
      </c>
      <c r="BW2" s="10" t="s">
        <v>27</v>
      </c>
      <c r="BX2" s="6" t="s">
        <v>28</v>
      </c>
      <c r="BY2" s="8" t="s">
        <v>29</v>
      </c>
      <c r="BZ2" s="5" t="s">
        <v>27</v>
      </c>
      <c r="CA2" s="6" t="s">
        <v>28</v>
      </c>
      <c r="CB2" s="12" t="s">
        <v>29</v>
      </c>
    </row>
    <row r="3" spans="1:82" s="41" customFormat="1" ht="15.75" hidden="1" customHeight="1" x14ac:dyDescent="0.2">
      <c r="A3" s="14" t="s">
        <v>30</v>
      </c>
      <c r="B3" s="15">
        <f t="shared" ref="B3:AL3" si="0">SUBTOTAL(9,B7:B68)</f>
        <v>643303.50641000015</v>
      </c>
      <c r="C3" s="16">
        <v>341655</v>
      </c>
      <c r="D3" s="17">
        <f t="shared" si="0"/>
        <v>703043.69082175801</v>
      </c>
      <c r="E3" s="15">
        <f t="shared" si="0"/>
        <v>638711.65743999986</v>
      </c>
      <c r="F3" s="16">
        <f t="shared" si="0"/>
        <v>341276</v>
      </c>
      <c r="G3" s="17">
        <f t="shared" si="0"/>
        <v>694885.22048633371</v>
      </c>
      <c r="H3" s="18">
        <f t="shared" ref="H3:H32" si="1">IF(G3=0,"0",(D3/G3))</f>
        <v>1.011740745226549</v>
      </c>
      <c r="I3" s="19">
        <f t="shared" ref="I3:I32" si="2">H3-IF(E3=0,"0",(B3/E3))</f>
        <v>4.5515090250292101E-3</v>
      </c>
      <c r="J3" s="20">
        <f t="shared" ref="J3:J32" si="3">H3-IF(F3=0,"0",(C3/F3))</f>
        <v>1.0630207128352831E-2</v>
      </c>
      <c r="K3" s="21">
        <f>SUBTOTAL(9,K7:K68)</f>
        <v>298051.77890999994</v>
      </c>
      <c r="L3" s="22">
        <f>SUBTOTAL(9,L7:L68)</f>
        <v>157682.12013999998</v>
      </c>
      <c r="M3" s="22">
        <f>SUBTOTAL(9,M7:M68)</f>
        <v>325058.49118632905</v>
      </c>
      <c r="N3" s="23">
        <f t="shared" ref="N3:N32" si="4">IF(G3=0,"0",(M3/G3))</f>
        <v>0.46778731451336425</v>
      </c>
      <c r="O3" s="24">
        <f t="shared" ref="O3:O32" si="5">N3-IF(E3=0,"0",(K3/E3))</f>
        <v>1.1420365727487503E-3</v>
      </c>
      <c r="P3" s="25">
        <f t="shared" ref="P3:P32" si="6">N3-IF(F3=0,"0",(L3/F3))</f>
        <v>5.7503703977511145E-3</v>
      </c>
      <c r="Q3" s="21">
        <f t="shared" si="0"/>
        <v>74766.689559999999</v>
      </c>
      <c r="R3" s="22">
        <f t="shared" si="0"/>
        <v>39593.167999999991</v>
      </c>
      <c r="S3" s="26">
        <f t="shared" si="0"/>
        <v>77847.618730000031</v>
      </c>
      <c r="T3" s="23">
        <f t="shared" ref="T3:T32" si="7">S3/G3</f>
        <v>0.1120294639099049</v>
      </c>
      <c r="U3" s="24">
        <f t="shared" ref="U3:U32" si="8">T3-Q3/E3</f>
        <v>-5.0291316066855135E-3</v>
      </c>
      <c r="V3" s="25">
        <f t="shared" ref="V3:V32" si="9">T3-R3/F3</f>
        <v>-3.9856323757993112E-3</v>
      </c>
      <c r="W3" s="27">
        <f>SUBTOTAL(9,W7:W68)</f>
        <v>213420.56296000001</v>
      </c>
      <c r="X3" s="28">
        <f t="shared" ref="X3:Y3" si="10">SUBTOTAL(9,X7:X68)</f>
        <v>118324.46318000001</v>
      </c>
      <c r="Y3" s="29">
        <f t="shared" si="10"/>
        <v>238876.7599</v>
      </c>
      <c r="Z3" s="23">
        <f t="shared" ref="Z3:Z32" si="11">Y3/G3</f>
        <v>0.34376434101277303</v>
      </c>
      <c r="AA3" s="24">
        <f t="shared" ref="AA3:AA32" si="12">Z3-W3/E3</f>
        <v>9.6220712201653957E-3</v>
      </c>
      <c r="AB3" s="25">
        <f t="shared" ref="AB3:AB32" si="13">Z3-X3/F3</f>
        <v>-2.9475964806340849E-3</v>
      </c>
      <c r="AC3" s="21">
        <f t="shared" si="0"/>
        <v>457964.23263780208</v>
      </c>
      <c r="AD3" s="22">
        <f t="shared" si="0"/>
        <v>457655</v>
      </c>
      <c r="AE3" s="22">
        <f t="shared" si="0"/>
        <v>452933.47473999998</v>
      </c>
      <c r="AF3" s="22">
        <f t="shared" si="0"/>
        <v>-5030.7578978018691</v>
      </c>
      <c r="AG3" s="26">
        <f t="shared" si="0"/>
        <v>-4721.5252599999822</v>
      </c>
      <c r="AH3" s="21">
        <f t="shared" si="0"/>
        <v>130448.61482</v>
      </c>
      <c r="AI3" s="22">
        <f t="shared" si="0"/>
        <v>119077.5</v>
      </c>
      <c r="AJ3" s="22">
        <f t="shared" si="0"/>
        <v>115747.067</v>
      </c>
      <c r="AK3" s="22">
        <f t="shared" si="0"/>
        <v>-14701.547820000011</v>
      </c>
      <c r="AL3" s="26">
        <f t="shared" si="0"/>
        <v>-3330.4330000000082</v>
      </c>
      <c r="AM3" s="23">
        <f t="shared" ref="AM3:AM32" si="14">IF(D3=0,"0",(AE3/D3))</f>
        <v>0.64424655345471515</v>
      </c>
      <c r="AN3" s="24">
        <f t="shared" ref="AN3:AN32" si="15">AM3-IF(B3=0,"0",(AC3/B3))</f>
        <v>-6.7647953686250428E-2</v>
      </c>
      <c r="AO3" s="25">
        <f t="shared" ref="AO3:AO32" si="16">AM3-IF(C3=0,"0",(AD3/C3))</f>
        <v>-0.6952772351624571</v>
      </c>
      <c r="AP3" s="23">
        <f t="shared" ref="AP3:AP32" si="17">IF(D3=0,"0",(AJ3/D3))</f>
        <v>0.16463708943139529</v>
      </c>
      <c r="AQ3" s="24">
        <f t="shared" ref="AQ3:AQ32" si="18">AP3-IF(B3=0,"0",(AH3/B3))</f>
        <v>-3.8142179638623541E-2</v>
      </c>
      <c r="AR3" s="25">
        <f t="shared" ref="AR3:AR32" si="19">AP3-IF(C3=0,"0",(AI3/C3))</f>
        <v>-0.1838943238363748</v>
      </c>
      <c r="AS3" s="30">
        <f t="shared" ref="AS3:AS32" si="20">AJ3/G3</f>
        <v>0.16657005155324986</v>
      </c>
      <c r="AT3" s="24">
        <f t="shared" ref="AT3:AT32" si="21">AS3-AH3/E3</f>
        <v>-3.7667045578884839E-2</v>
      </c>
      <c r="AU3" s="24">
        <f t="shared" ref="AU3:AU32" si="22">AS3-AI3/F3</f>
        <v>-0.18234841912737229</v>
      </c>
      <c r="AV3" s="27">
        <f>SUBTOTAL(9,AV7:AV68)</f>
        <v>531686</v>
      </c>
      <c r="AW3" s="28">
        <f t="shared" ref="AW3:BD3" si="23">SUBTOTAL(9,AW7:AW68)</f>
        <v>263853</v>
      </c>
      <c r="AX3" s="29">
        <f t="shared" si="23"/>
        <v>524911.5</v>
      </c>
      <c r="AY3" s="27">
        <f t="shared" si="23"/>
        <v>7784.8937000000005</v>
      </c>
      <c r="AZ3" s="28">
        <f t="shared" si="23"/>
        <v>7672.8525760368675</v>
      </c>
      <c r="BA3" s="29">
        <f t="shared" si="23"/>
        <v>7710</v>
      </c>
      <c r="BB3" s="27">
        <f t="shared" si="23"/>
        <v>13198.205400000003</v>
      </c>
      <c r="BC3" s="28">
        <f t="shared" si="23"/>
        <v>12961.671100806452</v>
      </c>
      <c r="BD3" s="29">
        <f t="shared" si="23"/>
        <v>12929.748633333333</v>
      </c>
      <c r="BE3" s="31">
        <f t="shared" ref="BE3:BE6" si="24">(AX3-AW3)/BA3/3</f>
        <v>11.286575875486383</v>
      </c>
      <c r="BF3" s="32">
        <f t="shared" ref="BF3:BF6" si="25">BE3-AV3/AY3/6</f>
        <v>-9.6281328245677145E-2</v>
      </c>
      <c r="BG3" s="32">
        <f t="shared" ref="BG3:BG6" si="26">BE3-AW3/AZ3/3</f>
        <v>-0.17604498532362456</v>
      </c>
      <c r="BH3" s="33">
        <f t="shared" ref="BH3:BH6" si="27">(AX3-AW3)/BD3/3</f>
        <v>6.7301772422443511</v>
      </c>
      <c r="BI3" s="32">
        <f t="shared" ref="BI3:BI6" si="28">BH3-AV3/BB3/6</f>
        <v>1.6057356420076552E-2</v>
      </c>
      <c r="BJ3" s="34">
        <f t="shared" ref="BJ3:BJ6" si="29">BH3-AW3/BC3/3</f>
        <v>-5.5290412040431391E-2</v>
      </c>
      <c r="BK3" s="35">
        <f>SUBTOTAL(1,BK7:BK68)</f>
        <v>348.52163934426227</v>
      </c>
      <c r="BL3" s="35">
        <f t="shared" ref="BL3:BM3" si="30">SUBTOTAL(1,BL7:BL68)</f>
        <v>355.14754098360658</v>
      </c>
      <c r="BM3" s="35">
        <f t="shared" si="30"/>
        <v>353.60655737704917</v>
      </c>
      <c r="BN3" s="27">
        <f>SUBTOTAL(1,BN7:BN68)</f>
        <v>45386.524590163935</v>
      </c>
      <c r="BO3" s="28">
        <f t="shared" ref="BO3:BP3" si="31">SUBTOTAL(1,BO7:BO68)</f>
        <v>21979.641639344263</v>
      </c>
      <c r="BP3" s="29">
        <f t="shared" si="31"/>
        <v>43838.262295081964</v>
      </c>
      <c r="BQ3" s="36">
        <f>SUBTOTAL(1,BQ7:BQ68)</f>
        <v>249.41101936415689</v>
      </c>
      <c r="BR3" s="32">
        <f t="shared" ref="BR3:BS3" si="32">SUBTOTAL(1,BR7:BR68)</f>
        <v>22.699260031877895</v>
      </c>
      <c r="BS3" s="32">
        <f t="shared" si="32"/>
        <v>8.9503178340555003</v>
      </c>
      <c r="BT3" s="37">
        <f>SUBTOTAL(1,BT7:BT68)</f>
        <v>1256.3441949089483</v>
      </c>
      <c r="BU3" s="32">
        <f t="shared" ref="BU3:BV3" si="33">SUBTOTAL(1,BU7:BU68)</f>
        <v>115.82699869340787</v>
      </c>
      <c r="BV3" s="34">
        <f t="shared" si="33"/>
        <v>43.314102190973465</v>
      </c>
      <c r="BW3" s="31">
        <f>SUBTOTAL(1,BW7:BW68)</f>
        <v>6.4882260814139618</v>
      </c>
      <c r="BX3" s="32">
        <f t="shared" ref="BX3:BY3" si="34">SUBTOTAL(1,BX7:BX68)</f>
        <v>-5.8610684800940137E-2</v>
      </c>
      <c r="BY3" s="32">
        <f t="shared" si="34"/>
        <v>0.11280831629835245</v>
      </c>
      <c r="BZ3" s="38">
        <f>SUBTOTAL(1,BZ7:BZ68)</f>
        <v>0.69181636308028105</v>
      </c>
      <c r="CA3" s="39">
        <f t="shared" ref="CA3:CB3" si="35">SUBTOTAL(1,CA7:CA68)</f>
        <v>-2.6989192751835336E-2</v>
      </c>
      <c r="CB3" s="40">
        <f t="shared" si="35"/>
        <v>-9.1258110032305766E-3</v>
      </c>
    </row>
    <row r="4" spans="1:82" s="41" customFormat="1" ht="16.5" hidden="1" customHeight="1" x14ac:dyDescent="0.2">
      <c r="A4" s="42" t="s">
        <v>31</v>
      </c>
      <c r="B4" s="43">
        <f t="shared" ref="B4:AL4" si="36">SUBTOTAL(9,B7:B27)</f>
        <v>394378.80448000005</v>
      </c>
      <c r="C4" s="44">
        <v>205507</v>
      </c>
      <c r="D4" s="45">
        <f t="shared" si="36"/>
        <v>431783.90977175778</v>
      </c>
      <c r="E4" s="43">
        <f t="shared" si="36"/>
        <v>393737.98861000006</v>
      </c>
      <c r="F4" s="44">
        <f t="shared" si="36"/>
        <v>210620</v>
      </c>
      <c r="G4" s="45">
        <f t="shared" si="36"/>
        <v>430820.22436149174</v>
      </c>
      <c r="H4" s="46">
        <f t="shared" si="1"/>
        <v>1.0022368620500448</v>
      </c>
      <c r="I4" s="47">
        <f t="shared" si="2"/>
        <v>6.0934352621067056E-4</v>
      </c>
      <c r="J4" s="48">
        <f t="shared" si="3"/>
        <v>2.6512809253539271E-2</v>
      </c>
      <c r="K4" s="49">
        <f>SUBTOTAL(9,K7:K27)</f>
        <v>162151.47114000001</v>
      </c>
      <c r="L4" s="50">
        <f>SUBTOTAL(9,L7:L27)</f>
        <v>84624.739399999977</v>
      </c>
      <c r="M4" s="50">
        <f>SUBTOTAL(9,M7:M27)</f>
        <v>175082.00257148719</v>
      </c>
      <c r="N4" s="51">
        <f t="shared" si="4"/>
        <v>0.40639225521729394</v>
      </c>
      <c r="O4" s="52">
        <f t="shared" si="5"/>
        <v>-5.4335676158999702E-3</v>
      </c>
      <c r="P4" s="53">
        <f t="shared" si="6"/>
        <v>4.603539045990257E-3</v>
      </c>
      <c r="Q4" s="49">
        <f t="shared" si="36"/>
        <v>39005.899009999994</v>
      </c>
      <c r="R4" s="50">
        <f t="shared" si="36"/>
        <v>20602.906859999999</v>
      </c>
      <c r="S4" s="54">
        <f t="shared" si="36"/>
        <v>41126.97668</v>
      </c>
      <c r="T4" s="51">
        <f t="shared" si="7"/>
        <v>9.5462038117995265E-2</v>
      </c>
      <c r="U4" s="52">
        <f t="shared" si="8"/>
        <v>-3.6035845507779579E-3</v>
      </c>
      <c r="V4" s="53">
        <f t="shared" si="9"/>
        <v>-2.3582394434898679E-3</v>
      </c>
      <c r="W4" s="55">
        <f>SUBTOTAL(9,W7:W27)</f>
        <v>159789.87954000002</v>
      </c>
      <c r="X4" s="56">
        <f t="shared" ref="X4:Y4" si="37">SUBTOTAL(9,X7:X27)</f>
        <v>89145.907520000008</v>
      </c>
      <c r="Y4" s="57">
        <f t="shared" si="37"/>
        <v>181356.198</v>
      </c>
      <c r="Z4" s="51">
        <f t="shared" si="11"/>
        <v>0.4209556277651163</v>
      </c>
      <c r="AA4" s="52">
        <f t="shared" si="12"/>
        <v>1.512768085021271E-2</v>
      </c>
      <c r="AB4" s="53">
        <f t="shared" si="13"/>
        <v>-2.2990846078777549E-3</v>
      </c>
      <c r="AC4" s="49">
        <f t="shared" si="36"/>
        <v>280019.85215780197</v>
      </c>
      <c r="AD4" s="50">
        <f t="shared" si="36"/>
        <v>279708</v>
      </c>
      <c r="AE4" s="50">
        <f t="shared" si="36"/>
        <v>283623.74790000007</v>
      </c>
      <c r="AF4" s="50">
        <f t="shared" si="36"/>
        <v>3603.8957421981204</v>
      </c>
      <c r="AG4" s="54">
        <f t="shared" si="36"/>
        <v>3915.747900000008</v>
      </c>
      <c r="AH4" s="49">
        <f t="shared" si="36"/>
        <v>67519.910219999991</v>
      </c>
      <c r="AI4" s="50">
        <f t="shared" si="36"/>
        <v>55529</v>
      </c>
      <c r="AJ4" s="50">
        <f t="shared" si="36"/>
        <v>56857.449259999987</v>
      </c>
      <c r="AK4" s="50">
        <f t="shared" si="36"/>
        <v>-10662.460960000009</v>
      </c>
      <c r="AL4" s="54">
        <f t="shared" si="36"/>
        <v>1328.4492599999912</v>
      </c>
      <c r="AM4" s="51">
        <f t="shared" si="14"/>
        <v>0.65686502317773821</v>
      </c>
      <c r="AN4" s="52">
        <f t="shared" si="15"/>
        <v>-5.3162617701736359E-2</v>
      </c>
      <c r="AO4" s="53">
        <f t="shared" si="16"/>
        <v>-0.70419810362572832</v>
      </c>
      <c r="AP4" s="51">
        <f t="shared" si="17"/>
        <v>0.13168033354937889</v>
      </c>
      <c r="AQ4" s="52">
        <f t="shared" si="18"/>
        <v>-3.9525394174825146E-2</v>
      </c>
      <c r="AR4" s="53">
        <f t="shared" si="19"/>
        <v>-0.1385245743126404</v>
      </c>
      <c r="AS4" s="52">
        <f t="shared" si="20"/>
        <v>0.13197488429023274</v>
      </c>
      <c r="AT4" s="52">
        <f t="shared" si="21"/>
        <v>-3.9509483927228944E-2</v>
      </c>
      <c r="AU4" s="52">
        <f t="shared" si="22"/>
        <v>-0.1316705434944031</v>
      </c>
      <c r="AV4" s="55">
        <f>SUBTOTAL(9,AV7:AV27)</f>
        <v>258172</v>
      </c>
      <c r="AW4" s="56">
        <f t="shared" ref="AW4:BD4" si="38">SUBTOTAL(9,AW7:AW27)</f>
        <v>125987</v>
      </c>
      <c r="AX4" s="57">
        <f t="shared" si="38"/>
        <v>260498.5</v>
      </c>
      <c r="AY4" s="55">
        <f t="shared" si="38"/>
        <v>3891.8317999999999</v>
      </c>
      <c r="AZ4" s="56">
        <f t="shared" si="38"/>
        <v>3842.7925760368662</v>
      </c>
      <c r="BA4" s="57">
        <f t="shared" si="38"/>
        <v>3848</v>
      </c>
      <c r="BB4" s="55">
        <f t="shared" si="38"/>
        <v>6101.2936000000009</v>
      </c>
      <c r="BC4" s="56">
        <f t="shared" si="38"/>
        <v>6004.4477674731197</v>
      </c>
      <c r="BD4" s="57">
        <f t="shared" si="38"/>
        <v>5975.6986333333334</v>
      </c>
      <c r="BE4" s="58">
        <f t="shared" si="24"/>
        <v>11.652070339570338</v>
      </c>
      <c r="BF4" s="58">
        <f t="shared" si="25"/>
        <v>0.59592277772897972</v>
      </c>
      <c r="BG4" s="58">
        <f t="shared" si="26"/>
        <v>0.72364632612086055</v>
      </c>
      <c r="BH4" s="59">
        <f t="shared" si="27"/>
        <v>7.5032509866810058</v>
      </c>
      <c r="BI4" s="58">
        <f t="shared" si="28"/>
        <v>0.45086677316493073</v>
      </c>
      <c r="BJ4" s="60">
        <f t="shared" si="29"/>
        <v>0.50915789219816343</v>
      </c>
      <c r="BK4" s="56">
        <f>SUBTOTAL(1,BK7:BK27)</f>
        <v>501.1904761904762</v>
      </c>
      <c r="BL4" s="56">
        <f t="shared" ref="BL4:BM4" si="39">SUBTOTAL(1,BL7:BL27)</f>
        <v>502.47619047619048</v>
      </c>
      <c r="BM4" s="56">
        <f t="shared" si="39"/>
        <v>500.66666666666669</v>
      </c>
      <c r="BN4" s="55">
        <f>SUBTOTAL(1,BN7:BN27)</f>
        <v>66412.28571428571</v>
      </c>
      <c r="BO4" s="56">
        <f t="shared" ref="BO4:BP4" si="40">SUBTOTAL(1,BO7:BO27)</f>
        <v>30936.476190476191</v>
      </c>
      <c r="BP4" s="57">
        <f t="shared" si="40"/>
        <v>63474.952380952382</v>
      </c>
      <c r="BQ4" s="61">
        <f>SUBTOTAL(1,BQ7:BQ27)</f>
        <v>395.81637907169005</v>
      </c>
      <c r="BR4" s="58">
        <f t="shared" ref="BR4:BS4" si="41">SUBTOTAL(1,BR7:BR27)</f>
        <v>33.973437767394451</v>
      </c>
      <c r="BS4" s="58">
        <f t="shared" si="41"/>
        <v>13.169272696268335</v>
      </c>
      <c r="BT4" s="62">
        <f>SUBTOTAL(1,BT7:BT27)</f>
        <v>1879.4537708204366</v>
      </c>
      <c r="BU4" s="58">
        <f t="shared" ref="BU4:BV4" si="42">SUBTOTAL(1,BU7:BU27)</f>
        <v>155.9607888199632</v>
      </c>
      <c r="BV4" s="60">
        <f t="shared" si="42"/>
        <v>54.992800031929406</v>
      </c>
      <c r="BW4" s="58">
        <f>SUBTOTAL(1,BW7:BW27)</f>
        <v>5.2456605296722678</v>
      </c>
      <c r="BX4" s="58">
        <f t="shared" ref="BX4:BY4" si="43">SUBTOTAL(1,BX7:BX27)</f>
        <v>-0.20191384890726866</v>
      </c>
      <c r="BY4" s="58">
        <f t="shared" si="43"/>
        <v>-4.4607234010989552E-2</v>
      </c>
      <c r="BZ4" s="63">
        <f>SUBTOTAL(1,BZ7:BZ27)</f>
        <v>0.71496943045879258</v>
      </c>
      <c r="CA4" s="64">
        <f t="shared" ref="CA4:CB4" si="44">SUBTOTAL(1,CA7:CA27)</f>
        <v>-3.2121919811478002E-2</v>
      </c>
      <c r="CB4" s="65">
        <f t="shared" si="44"/>
        <v>-4.3544093996465737E-3</v>
      </c>
    </row>
    <row r="5" spans="1:82" s="41" customFormat="1" ht="17.25" hidden="1" customHeight="1" x14ac:dyDescent="0.2">
      <c r="A5" s="42" t="s">
        <v>32</v>
      </c>
      <c r="B5" s="43">
        <f t="shared" ref="B5:AL5" si="45">SUBTOTAL(9,B28:B53)</f>
        <v>236234.4596</v>
      </c>
      <c r="C5" s="44">
        <v>130244</v>
      </c>
      <c r="D5" s="45">
        <f t="shared" si="45"/>
        <v>256748.37123000002</v>
      </c>
      <c r="E5" s="43">
        <f t="shared" si="45"/>
        <v>232107.90758</v>
      </c>
      <c r="F5" s="44">
        <f t="shared" si="45"/>
        <v>123942</v>
      </c>
      <c r="G5" s="45">
        <f t="shared" si="45"/>
        <v>249353.30568484182</v>
      </c>
      <c r="H5" s="46">
        <f t="shared" si="1"/>
        <v>1.0296569781774012</v>
      </c>
      <c r="I5" s="47">
        <f t="shared" si="2"/>
        <v>1.1878385181478768E-2</v>
      </c>
      <c r="J5" s="48">
        <f t="shared" si="3"/>
        <v>-2.118938544429283E-2</v>
      </c>
      <c r="K5" s="49">
        <f>SUBTOTAL(9,K28:K53)</f>
        <v>129511.99598000004</v>
      </c>
      <c r="L5" s="50">
        <f>SUBTOTAL(9,L28:L53)</f>
        <v>69646.698020000011</v>
      </c>
      <c r="M5" s="50">
        <f>SUBTOTAL(9,M28:M53)</f>
        <v>142986.18295484179</v>
      </c>
      <c r="N5" s="51">
        <f t="shared" si="4"/>
        <v>0.57342806249203027</v>
      </c>
      <c r="O5" s="52">
        <f t="shared" si="5"/>
        <v>1.5446228394622397E-2</v>
      </c>
      <c r="P5" s="53">
        <f t="shared" si="6"/>
        <v>1.1498304863461928E-2</v>
      </c>
      <c r="Q5" s="49">
        <f t="shared" si="45"/>
        <v>33396.744189999998</v>
      </c>
      <c r="R5" s="50">
        <f t="shared" si="45"/>
        <v>17747.510339999993</v>
      </c>
      <c r="S5" s="54">
        <f t="shared" si="45"/>
        <v>34274.425580000003</v>
      </c>
      <c r="T5" s="51">
        <f t="shared" si="7"/>
        <v>0.13745326329589358</v>
      </c>
      <c r="U5" s="52">
        <f t="shared" si="8"/>
        <v>-6.4312968563245421E-3</v>
      </c>
      <c r="V5" s="53">
        <f t="shared" si="9"/>
        <v>-5.7387970226424612E-3</v>
      </c>
      <c r="W5" s="55">
        <f>SUBTOTAL(9,W28:W53)</f>
        <v>50322.797219999993</v>
      </c>
      <c r="X5" s="56">
        <f t="shared" ref="X5:Y5" si="46">SUBTOTAL(9,X28:X53)</f>
        <v>27148.976789999997</v>
      </c>
      <c r="Y5" s="57">
        <f t="shared" si="46"/>
        <v>53439.737220000003</v>
      </c>
      <c r="Z5" s="51">
        <f t="shared" si="11"/>
        <v>0.21431332972799086</v>
      </c>
      <c r="AA5" s="52">
        <f t="shared" si="12"/>
        <v>-2.494437593143467E-3</v>
      </c>
      <c r="AB5" s="53">
        <f t="shared" si="13"/>
        <v>-4.7324883966157749E-3</v>
      </c>
      <c r="AC5" s="49">
        <f t="shared" si="45"/>
        <v>171077.63847999997</v>
      </c>
      <c r="AD5" s="50">
        <f t="shared" si="45"/>
        <v>170155</v>
      </c>
      <c r="AE5" s="50">
        <f t="shared" si="45"/>
        <v>162064.51272</v>
      </c>
      <c r="AF5" s="50">
        <f t="shared" si="45"/>
        <v>-9013.1257599999899</v>
      </c>
      <c r="AG5" s="54">
        <f t="shared" si="45"/>
        <v>-8090.4872799999903</v>
      </c>
      <c r="AH5" s="49">
        <f t="shared" si="45"/>
        <v>60856.986000000004</v>
      </c>
      <c r="AI5" s="50">
        <f t="shared" si="45"/>
        <v>61178.5</v>
      </c>
      <c r="AJ5" s="50">
        <f t="shared" si="45"/>
        <v>56686.576790000006</v>
      </c>
      <c r="AK5" s="50">
        <f t="shared" si="45"/>
        <v>-4170.4092100000025</v>
      </c>
      <c r="AL5" s="54">
        <f t="shared" si="45"/>
        <v>-4491.923209999999</v>
      </c>
      <c r="AM5" s="51">
        <f t="shared" si="14"/>
        <v>0.63121924374281446</v>
      </c>
      <c r="AN5" s="52">
        <f t="shared" si="15"/>
        <v>-9.2966545111505483E-2</v>
      </c>
      <c r="AO5" s="53">
        <f t="shared" si="16"/>
        <v>-0.67521329825528131</v>
      </c>
      <c r="AP5" s="51">
        <f t="shared" si="17"/>
        <v>0.22078650983619719</v>
      </c>
      <c r="AQ5" s="52">
        <f t="shared" si="18"/>
        <v>-3.6826143724358995E-2</v>
      </c>
      <c r="AR5" s="53">
        <f t="shared" si="19"/>
        <v>-0.2489357038550285</v>
      </c>
      <c r="AS5" s="52">
        <f t="shared" si="20"/>
        <v>0.22733437054027386</v>
      </c>
      <c r="AT5" s="52">
        <f t="shared" si="21"/>
        <v>-3.4858273538535017E-2</v>
      </c>
      <c r="AU5" s="52">
        <f t="shared" si="22"/>
        <v>-0.26627150962948298</v>
      </c>
      <c r="AV5" s="55">
        <f>SUBTOTAL(9,AV28:AV53)</f>
        <v>256986</v>
      </c>
      <c r="AW5" s="56">
        <f t="shared" ref="AW5:BD5" si="47">SUBTOTAL(9,AW28:AW53)</f>
        <v>130004</v>
      </c>
      <c r="AX5" s="57">
        <f t="shared" si="47"/>
        <v>247643</v>
      </c>
      <c r="AY5" s="55">
        <f t="shared" si="47"/>
        <v>3727.5419000000002</v>
      </c>
      <c r="AZ5" s="56">
        <f t="shared" si="47"/>
        <v>3669.64</v>
      </c>
      <c r="BA5" s="57">
        <f t="shared" si="47"/>
        <v>3701</v>
      </c>
      <c r="BB5" s="55">
        <f t="shared" si="47"/>
        <v>6783.7118000000009</v>
      </c>
      <c r="BC5" s="56">
        <f t="shared" si="47"/>
        <v>6657.9033333333336</v>
      </c>
      <c r="BD5" s="57">
        <f t="shared" si="47"/>
        <v>6659.05</v>
      </c>
      <c r="BE5" s="58">
        <f t="shared" si="24"/>
        <v>10.595244528505809</v>
      </c>
      <c r="BF5" s="58">
        <f t="shared" si="25"/>
        <v>-0.89516956985750973</v>
      </c>
      <c r="BG5" s="58">
        <f t="shared" si="26"/>
        <v>-1.2137249253552422</v>
      </c>
      <c r="BH5" s="59">
        <f t="shared" si="27"/>
        <v>5.8886778144029543</v>
      </c>
      <c r="BI5" s="58">
        <f t="shared" si="28"/>
        <v>-0.42512225003964144</v>
      </c>
      <c r="BJ5" s="60">
        <f t="shared" si="29"/>
        <v>-0.62007794504283709</v>
      </c>
      <c r="BK5" s="56">
        <f>SUBTOTAL(1,BK28:BK53)</f>
        <v>377.03280000000001</v>
      </c>
      <c r="BL5" s="56">
        <f t="shared" ref="BL5:BM5" si="48">SUBTOTAL(1,BL28:BL53)</f>
        <v>392.12</v>
      </c>
      <c r="BM5" s="56">
        <f t="shared" si="48"/>
        <v>389.92</v>
      </c>
      <c r="BN5" s="55">
        <f>SUBTOTAL(1,BN28:BN53)</f>
        <v>48204.56</v>
      </c>
      <c r="BO5" s="56">
        <f t="shared" ref="BO5:BP5" si="49">SUBTOTAL(1,BO28:BO53)</f>
        <v>24440.685600000001</v>
      </c>
      <c r="BP5" s="57">
        <f t="shared" si="49"/>
        <v>46834.68</v>
      </c>
      <c r="BQ5" s="61">
        <f>SUBTOTAL(1,BQ28:BQ53)</f>
        <v>208.18743595477792</v>
      </c>
      <c r="BR5" s="58">
        <f t="shared" ref="BR5:BS5" si="50">SUBTOTAL(1,BR28:BR53)</f>
        <v>18.835677672643584</v>
      </c>
      <c r="BS5" s="58">
        <f t="shared" si="50"/>
        <v>9.7650525336916409</v>
      </c>
      <c r="BT5" s="62">
        <f>SUBTOTAL(1,BT28:BT53)</f>
        <v>981.03109925036358</v>
      </c>
      <c r="BU5" s="58">
        <f t="shared" ref="BU5:BV5" si="51">SUBTOTAL(1,BU28:BU53)</f>
        <v>97.021190810981039</v>
      </c>
      <c r="BV5" s="60">
        <f t="shared" si="51"/>
        <v>51.480675954725051</v>
      </c>
      <c r="BW5" s="58">
        <f>SUBTOTAL(1,BW28:BW53)</f>
        <v>4.7662868979373147</v>
      </c>
      <c r="BX5" s="58">
        <f t="shared" ref="BX5:BY5" si="52">SUBTOTAL(1,BX28:BX53)</f>
        <v>2.0908053651354876E-2</v>
      </c>
      <c r="BY5" s="58">
        <f t="shared" si="52"/>
        <v>3.3311428624356959E-2</v>
      </c>
      <c r="BZ5" s="63">
        <f>SUBTOTAL(1,BZ28:BZ53)</f>
        <v>0.66096029773630649</v>
      </c>
      <c r="CA5" s="64">
        <f t="shared" ref="CA5:CB5" si="53">SUBTOTAL(1,CA28:CA53)</f>
        <v>-4.3347195734403793E-2</v>
      </c>
      <c r="CB5" s="65">
        <f t="shared" si="53"/>
        <v>-3.4177466628326332E-2</v>
      </c>
    </row>
    <row r="6" spans="1:82" s="41" customFormat="1" ht="17.25" hidden="1" customHeight="1" x14ac:dyDescent="0.2">
      <c r="A6" s="66" t="s">
        <v>33</v>
      </c>
      <c r="B6" s="67">
        <f t="shared" ref="B6:AL6" si="54">SUBTOTAL(9,B54:B68)</f>
        <v>12690.242329999999</v>
      </c>
      <c r="C6" s="68">
        <v>5904</v>
      </c>
      <c r="D6" s="69">
        <f t="shared" si="54"/>
        <v>14511.409819999999</v>
      </c>
      <c r="E6" s="67">
        <f t="shared" si="54"/>
        <v>12865.76125</v>
      </c>
      <c r="F6" s="68">
        <f t="shared" si="54"/>
        <v>6714</v>
      </c>
      <c r="G6" s="69">
        <f t="shared" si="54"/>
        <v>14711.690440000002</v>
      </c>
      <c r="H6" s="70">
        <f t="shared" si="1"/>
        <v>0.98638629457186955</v>
      </c>
      <c r="I6" s="71">
        <f t="shared" si="2"/>
        <v>2.8621410477769338E-5</v>
      </c>
      <c r="J6" s="72">
        <f t="shared" si="3"/>
        <v>0.10702972620725826</v>
      </c>
      <c r="K6" s="73">
        <f>SUBTOTAL(9,K54:K68)</f>
        <v>6388.3117899999988</v>
      </c>
      <c r="L6" s="74">
        <f>SUBTOTAL(9,L54:L68)</f>
        <v>3410.6827199999998</v>
      </c>
      <c r="M6" s="74">
        <f>SUBTOTAL(9,M54:M68)</f>
        <v>6990.30566</v>
      </c>
      <c r="N6" s="75">
        <f t="shared" si="4"/>
        <v>0.47515312319200748</v>
      </c>
      <c r="O6" s="76">
        <f t="shared" si="5"/>
        <v>-2.1382733945866816E-2</v>
      </c>
      <c r="P6" s="77">
        <f t="shared" si="6"/>
        <v>-3.2842515771352609E-2</v>
      </c>
      <c r="Q6" s="73">
        <f t="shared" si="54"/>
        <v>2364.0463600000003</v>
      </c>
      <c r="R6" s="74">
        <f t="shared" si="54"/>
        <v>1242.7507999999998</v>
      </c>
      <c r="S6" s="78">
        <f t="shared" si="54"/>
        <v>2446.2164699999998</v>
      </c>
      <c r="T6" s="75">
        <f t="shared" si="7"/>
        <v>0.16627704885285768</v>
      </c>
      <c r="U6" s="76">
        <f t="shared" si="8"/>
        <v>-1.7470054335459312E-2</v>
      </c>
      <c r="V6" s="77">
        <f t="shared" si="9"/>
        <v>-1.8821372356555455E-2</v>
      </c>
      <c r="W6" s="79">
        <f>SUBTOTAL(9,W54:W68)</f>
        <v>3307.8861999999999</v>
      </c>
      <c r="X6" s="80">
        <f t="shared" ref="X6:Y6" si="55">SUBTOTAL(9,X54:X68)</f>
        <v>2029.5788700000003</v>
      </c>
      <c r="Y6" s="81">
        <f t="shared" si="55"/>
        <v>4080.8246800000002</v>
      </c>
      <c r="Z6" s="75">
        <f t="shared" si="11"/>
        <v>0.27738652445435763</v>
      </c>
      <c r="AA6" s="76">
        <f t="shared" si="12"/>
        <v>2.0278830962843497E-2</v>
      </c>
      <c r="AB6" s="77">
        <f t="shared" si="13"/>
        <v>-2.4904043016598598E-2</v>
      </c>
      <c r="AC6" s="73">
        <f t="shared" si="54"/>
        <v>6866.7420000000002</v>
      </c>
      <c r="AD6" s="74">
        <f t="shared" si="54"/>
        <v>7792</v>
      </c>
      <c r="AE6" s="74">
        <f t="shared" si="54"/>
        <v>7245.2141200000005</v>
      </c>
      <c r="AF6" s="74">
        <f t="shared" si="54"/>
        <v>378.4721200000003</v>
      </c>
      <c r="AG6" s="78">
        <f t="shared" si="54"/>
        <v>-546.78587999999968</v>
      </c>
      <c r="AH6" s="73">
        <f t="shared" si="54"/>
        <v>2071.7186000000002</v>
      </c>
      <c r="AI6" s="74">
        <f t="shared" si="54"/>
        <v>2370</v>
      </c>
      <c r="AJ6" s="74">
        <f t="shared" si="54"/>
        <v>2203.0409500000001</v>
      </c>
      <c r="AK6" s="74">
        <f t="shared" si="54"/>
        <v>131.32234999999989</v>
      </c>
      <c r="AL6" s="78">
        <f t="shared" si="54"/>
        <v>-166.95905000000008</v>
      </c>
      <c r="AM6" s="75">
        <f t="shared" si="14"/>
        <v>0.49927706610659289</v>
      </c>
      <c r="AN6" s="76">
        <f t="shared" si="15"/>
        <v>-4.1827021698482236E-2</v>
      </c>
      <c r="AO6" s="77">
        <f t="shared" si="16"/>
        <v>-0.82050613172538545</v>
      </c>
      <c r="AP6" s="75">
        <f t="shared" si="17"/>
        <v>0.15181439827877455</v>
      </c>
      <c r="AQ6" s="76">
        <f t="shared" si="18"/>
        <v>-1.1438481069511341E-2</v>
      </c>
      <c r="AR6" s="77">
        <f t="shared" si="19"/>
        <v>-0.24960836594886773</v>
      </c>
      <c r="AS6" s="76">
        <f t="shared" si="20"/>
        <v>0.14974764178085845</v>
      </c>
      <c r="AT6" s="76">
        <f t="shared" si="21"/>
        <v>-1.1278088430014238E-2</v>
      </c>
      <c r="AU6" s="76">
        <f t="shared" si="22"/>
        <v>-0.20324610263379747</v>
      </c>
      <c r="AV6" s="79">
        <f>SUBTOTAL(9,AV54:AV68)</f>
        <v>16528</v>
      </c>
      <c r="AW6" s="80">
        <f t="shared" ref="AW6:BD6" si="56">SUBTOTAL(9,AW54:AW68)</f>
        <v>7862</v>
      </c>
      <c r="AX6" s="81">
        <f t="shared" si="56"/>
        <v>16770</v>
      </c>
      <c r="AY6" s="79">
        <f t="shared" si="56"/>
        <v>165.51999999999998</v>
      </c>
      <c r="AZ6" s="80">
        <f t="shared" si="56"/>
        <v>160.42000000000002</v>
      </c>
      <c r="BA6" s="81">
        <f t="shared" si="56"/>
        <v>161</v>
      </c>
      <c r="BB6" s="79">
        <f t="shared" si="56"/>
        <v>313.2</v>
      </c>
      <c r="BC6" s="80">
        <f t="shared" si="56"/>
        <v>299.32</v>
      </c>
      <c r="BD6" s="81">
        <f t="shared" si="56"/>
        <v>295</v>
      </c>
      <c r="BE6" s="82">
        <f t="shared" si="24"/>
        <v>18.443064182194615</v>
      </c>
      <c r="BF6" s="82">
        <f t="shared" si="25"/>
        <v>1.8005637794235483</v>
      </c>
      <c r="BG6" s="82">
        <f t="shared" si="26"/>
        <v>2.1067802608215516</v>
      </c>
      <c r="BH6" s="83">
        <f t="shared" si="27"/>
        <v>10.065536723163842</v>
      </c>
      <c r="BI6" s="82">
        <f t="shared" si="28"/>
        <v>1.2703047095410227</v>
      </c>
      <c r="BJ6" s="84">
        <f t="shared" si="29"/>
        <v>1.3101355917103241</v>
      </c>
      <c r="BK6" s="80">
        <f>SUBTOTAL(1,BK54:BK68)</f>
        <v>87.266666666666666</v>
      </c>
      <c r="BL6" s="80">
        <f t="shared" ref="BL6:BM6" si="57">SUBTOTAL(1,BL54:BL68)</f>
        <v>87.266666666666666</v>
      </c>
      <c r="BM6" s="80">
        <f t="shared" si="57"/>
        <v>87.2</v>
      </c>
      <c r="BN6" s="79">
        <f>SUBTOTAL(1,BN54:BN68)</f>
        <v>11253.733333333334</v>
      </c>
      <c r="BO6" s="80">
        <f t="shared" ref="BO6:BP6" si="58">SUBTOTAL(1,BO54:BO68)</f>
        <v>5338.333333333333</v>
      </c>
      <c r="BP6" s="81">
        <f t="shared" si="58"/>
        <v>11352.866666666667</v>
      </c>
      <c r="BQ6" s="85">
        <f>SUBTOTAL(1,BQ54:BQ68)</f>
        <v>113.14948812257583</v>
      </c>
      <c r="BR6" s="82">
        <f t="shared" ref="BR6:BS6" si="59">SUBTOTAL(1,BR54:BR68)</f>
        <v>13.35471513421192</v>
      </c>
      <c r="BS6" s="82">
        <f t="shared" si="59"/>
        <v>1.685889860897303</v>
      </c>
      <c r="BT6" s="86">
        <f>SUBTOTAL(1,BT54:BT68)</f>
        <v>842.84594806383802</v>
      </c>
      <c r="BU6" s="82">
        <f t="shared" ref="BU6:BY6" si="60">SUBTOTAL(1,BU54:BU68)</f>
        <v>90.982705653608505</v>
      </c>
      <c r="BV6" s="84">
        <f t="shared" si="60"/>
        <v>13.352968940715815</v>
      </c>
      <c r="BW6" s="82">
        <f t="shared" si="60"/>
        <v>11.097716492980085</v>
      </c>
      <c r="BX6" s="82">
        <f t="shared" si="60"/>
        <v>9.4825141940948036E-3</v>
      </c>
      <c r="BY6" s="82">
        <f t="shared" si="60"/>
        <v>0.46568489952142372</v>
      </c>
      <c r="BZ6" s="87">
        <f>SUBTOTAL(1,BZ54:BZ68)</f>
        <v>0.71082884432365634</v>
      </c>
      <c r="CA6" s="88">
        <f t="shared" ref="CA6:CB6" si="61">SUBTOTAL(1,CA54:CA68)</f>
        <v>7.459963435945116E-3</v>
      </c>
      <c r="CB6" s="89">
        <f t="shared" si="61"/>
        <v>2.5946986126911407E-2</v>
      </c>
    </row>
    <row r="7" spans="1:82" ht="15" customHeight="1" x14ac:dyDescent="0.2">
      <c r="A7" s="90" t="s">
        <v>34</v>
      </c>
      <c r="B7" s="91">
        <v>38237.326999999997</v>
      </c>
      <c r="C7" s="92">
        <v>20755</v>
      </c>
      <c r="D7" s="93">
        <v>42923.418909999993</v>
      </c>
      <c r="E7" s="91">
        <v>37886.798999999999</v>
      </c>
      <c r="F7" s="92">
        <v>20515</v>
      </c>
      <c r="G7" s="93">
        <v>42457.265001487205</v>
      </c>
      <c r="H7" s="94">
        <f t="shared" si="1"/>
        <v>1.0109793673355187</v>
      </c>
      <c r="I7" s="95">
        <f t="shared" si="2"/>
        <v>1.727384870597426E-3</v>
      </c>
      <c r="J7" s="96">
        <f t="shared" si="3"/>
        <v>-7.1938967154916433E-4</v>
      </c>
      <c r="K7" s="91">
        <v>22133.03</v>
      </c>
      <c r="L7" s="92">
        <v>11724.78348</v>
      </c>
      <c r="M7" s="92">
        <v>24556.068001487198</v>
      </c>
      <c r="N7" s="97">
        <f t="shared" si="4"/>
        <v>0.57837140476728877</v>
      </c>
      <c r="O7" s="98">
        <f t="shared" si="5"/>
        <v>-5.8170351164817946E-3</v>
      </c>
      <c r="P7" s="99">
        <f t="shared" si="6"/>
        <v>6.8489343797674129E-3</v>
      </c>
      <c r="Q7" s="91">
        <v>3490.9569999999999</v>
      </c>
      <c r="R7" s="92">
        <v>1913.4349999999999</v>
      </c>
      <c r="S7" s="93">
        <v>3442.45</v>
      </c>
      <c r="T7" s="100">
        <f t="shared" si="7"/>
        <v>8.1080352205433318E-2</v>
      </c>
      <c r="U7" s="101">
        <f t="shared" si="8"/>
        <v>-1.1061425198353153E-2</v>
      </c>
      <c r="V7" s="102">
        <f t="shared" si="9"/>
        <v>-1.2189694102146501E-2</v>
      </c>
      <c r="W7" s="91">
        <v>10366.802</v>
      </c>
      <c r="X7" s="92">
        <v>5713.7520000000004</v>
      </c>
      <c r="Y7" s="93">
        <v>11939</v>
      </c>
      <c r="Z7" s="100">
        <f t="shared" si="11"/>
        <v>0.28120040232412041</v>
      </c>
      <c r="AA7" s="101">
        <f t="shared" si="12"/>
        <v>7.5746996090401697E-3</v>
      </c>
      <c r="AB7" s="102">
        <f t="shared" si="13"/>
        <v>2.6845846297504083E-3</v>
      </c>
      <c r="AC7" s="91">
        <v>42628.580999999998</v>
      </c>
      <c r="AD7" s="92">
        <v>40433</v>
      </c>
      <c r="AE7" s="92">
        <v>43570.720970000002</v>
      </c>
      <c r="AF7" s="92">
        <f>AE7-AC7</f>
        <v>942.13997000000381</v>
      </c>
      <c r="AG7" s="93">
        <f>AE7-AD7</f>
        <v>3137.7209700000021</v>
      </c>
      <c r="AH7" s="91">
        <v>13456.078</v>
      </c>
      <c r="AI7" s="92">
        <v>13968</v>
      </c>
      <c r="AJ7" s="92">
        <v>12482.701779999999</v>
      </c>
      <c r="AK7" s="92">
        <f t="shared" ref="AK7:AK68" si="62">AJ7-AH7</f>
        <v>-973.3762200000001</v>
      </c>
      <c r="AL7" s="93">
        <f t="shared" ref="AL7:AL68" si="63">AJ7-AI7</f>
        <v>-1485.2982200000006</v>
      </c>
      <c r="AM7" s="100">
        <f t="shared" si="14"/>
        <v>1.015080393790561</v>
      </c>
      <c r="AN7" s="101">
        <f t="shared" si="15"/>
        <v>-9.9761681859758422E-2</v>
      </c>
      <c r="AO7" s="102">
        <f t="shared" si="16"/>
        <v>-0.93302849563367407</v>
      </c>
      <c r="AP7" s="100">
        <f t="shared" si="17"/>
        <v>0.29081331583053066</v>
      </c>
      <c r="AQ7" s="101">
        <f t="shared" si="18"/>
        <v>-6.109616780047733E-2</v>
      </c>
      <c r="AR7" s="102">
        <f t="shared" si="19"/>
        <v>-0.38218114333593528</v>
      </c>
      <c r="AS7" s="101">
        <f t="shared" si="20"/>
        <v>0.29400626205109426</v>
      </c>
      <c r="AT7" s="101">
        <f t="shared" si="21"/>
        <v>-6.1159081951707328E-2</v>
      </c>
      <c r="AU7" s="101">
        <f t="shared" si="22"/>
        <v>-0.38686139576026324</v>
      </c>
      <c r="AV7" s="91">
        <v>24920</v>
      </c>
      <c r="AW7" s="92">
        <v>12543</v>
      </c>
      <c r="AX7" s="93">
        <v>28183</v>
      </c>
      <c r="AY7" s="103">
        <v>516.48170000000005</v>
      </c>
      <c r="AZ7" s="104">
        <v>512.06000000000006</v>
      </c>
      <c r="BA7" s="105">
        <v>512</v>
      </c>
      <c r="BB7" s="103">
        <v>806.56169999999997</v>
      </c>
      <c r="BC7" s="104">
        <v>822.24999999999989</v>
      </c>
      <c r="BD7" s="105">
        <v>822.24999999999989</v>
      </c>
      <c r="BE7" s="106">
        <f>(AX7-AW7)/BA7/3</f>
        <v>10.182291666666666</v>
      </c>
      <c r="BF7" s="106">
        <f>BE7-AV7/AY7/6</f>
        <v>2.1407031005406392</v>
      </c>
      <c r="BG7" s="106">
        <f>BE7-AW7/AZ7/3</f>
        <v>2.017232884492703</v>
      </c>
      <c r="BH7" s="107">
        <f>(AX7-AW7)/BD7/3</f>
        <v>6.3403263403263415</v>
      </c>
      <c r="BI7" s="106">
        <f>BH7-AV7/BB7/6</f>
        <v>1.1908959454373536</v>
      </c>
      <c r="BJ7" s="108">
        <f>BH7-AW7/BC7/3</f>
        <v>1.255498125063343</v>
      </c>
      <c r="BK7" s="92">
        <v>807</v>
      </c>
      <c r="BL7" s="92">
        <v>832</v>
      </c>
      <c r="BM7" s="92">
        <v>827</v>
      </c>
      <c r="BN7" s="91">
        <v>111735</v>
      </c>
      <c r="BO7" s="92">
        <v>54229</v>
      </c>
      <c r="BP7" s="93">
        <v>106140</v>
      </c>
      <c r="BQ7" s="109">
        <f t="shared" ref="BQ7:BQ32" si="64">G7*1000/BP7</f>
        <v>400.01191823522896</v>
      </c>
      <c r="BR7" s="109">
        <f t="shared" ref="BR7:BR32" si="65">BQ7-E7*1000/BN7</f>
        <v>60.934646118166256</v>
      </c>
      <c r="BS7" s="109">
        <f t="shared" ref="BS7:BS32" si="66">BQ7-F7*1000/BO7</f>
        <v>21.708796289406621</v>
      </c>
      <c r="BT7" s="110">
        <f t="shared" ref="BT7:BT32" si="67">G7*1000/AX7</f>
        <v>1506.4849377811875</v>
      </c>
      <c r="BU7" s="109">
        <f t="shared" ref="BU7:BU32" si="68">BT7-E7*1000/AV7</f>
        <v>-13.852100742087032</v>
      </c>
      <c r="BV7" s="111">
        <f t="shared" ref="BV7:BV32" si="69">BT7-F7*1000/AW7</f>
        <v>-129.08868894288184</v>
      </c>
      <c r="BW7" s="106">
        <f t="shared" ref="BW7:BW32" si="70">BP7/AX7</f>
        <v>3.766100131284817</v>
      </c>
      <c r="BX7" s="106">
        <f>BW7-BN7/AV7</f>
        <v>-0.7176478622946374</v>
      </c>
      <c r="BY7" s="106">
        <f>BW7-BO7/AW7</f>
        <v>-0.55734720986163877</v>
      </c>
      <c r="BZ7" s="100">
        <f>(BP7/BM7)/180</f>
        <v>0.71301894397420396</v>
      </c>
      <c r="CA7" s="101">
        <f>BZ7-(BN7/BK7)/180</f>
        <v>-5.6187995307084737E-2</v>
      </c>
      <c r="CB7" s="112">
        <f>BZ7-(BO7/BL7)/89</f>
        <v>-1.9330342974802073E-2</v>
      </c>
      <c r="CD7" s="114"/>
    </row>
    <row r="8" spans="1:82" ht="15" customHeight="1" x14ac:dyDescent="0.2">
      <c r="A8" s="90" t="s">
        <v>35</v>
      </c>
      <c r="B8" s="91">
        <v>29585.15566</v>
      </c>
      <c r="C8" s="92">
        <v>15805</v>
      </c>
      <c r="D8" s="93">
        <v>33703.086199996302</v>
      </c>
      <c r="E8" s="91">
        <v>31483.02205</v>
      </c>
      <c r="F8" s="92">
        <v>18241</v>
      </c>
      <c r="G8" s="93">
        <v>36448.725890004498</v>
      </c>
      <c r="H8" s="94">
        <f t="shared" si="1"/>
        <v>0.92467117511064645</v>
      </c>
      <c r="I8" s="95">
        <f t="shared" si="2"/>
        <v>-1.5046607159877379E-2</v>
      </c>
      <c r="J8" s="96">
        <f t="shared" si="3"/>
        <v>5.8216485126544648E-2</v>
      </c>
      <c r="K8" s="91">
        <v>14451.163</v>
      </c>
      <c r="L8" s="92">
        <v>7254.7208499999997</v>
      </c>
      <c r="M8" s="92">
        <v>14930.65172</v>
      </c>
      <c r="N8" s="97">
        <f t="shared" si="4"/>
        <v>0.40963439339575108</v>
      </c>
      <c r="O8" s="98">
        <f t="shared" si="5"/>
        <v>-4.9380086759593489E-2</v>
      </c>
      <c r="P8" s="99">
        <f t="shared" si="6"/>
        <v>1.191930924466289E-2</v>
      </c>
      <c r="Q8" s="91">
        <v>2457.3564899999997</v>
      </c>
      <c r="R8" s="92">
        <v>1497.6713199999999</v>
      </c>
      <c r="S8" s="93">
        <v>2943.95226</v>
      </c>
      <c r="T8" s="100">
        <f t="shared" si="7"/>
        <v>8.0769689148649598E-2</v>
      </c>
      <c r="U8" s="101">
        <f t="shared" si="8"/>
        <v>2.7163025932760293E-3</v>
      </c>
      <c r="V8" s="102">
        <f t="shared" si="9"/>
        <v>-1.3349827443387141E-3</v>
      </c>
      <c r="W8" s="91">
        <v>10762.376149999998</v>
      </c>
      <c r="X8" s="92">
        <v>7041.6010199999992</v>
      </c>
      <c r="Y8" s="93">
        <v>13987</v>
      </c>
      <c r="Z8" s="100">
        <f t="shared" si="11"/>
        <v>0.383744552339365</v>
      </c>
      <c r="AA8" s="101">
        <f t="shared" si="12"/>
        <v>4.1897567862854146E-2</v>
      </c>
      <c r="AB8" s="102">
        <f t="shared" si="13"/>
        <v>-2.2869711516716462E-3</v>
      </c>
      <c r="AC8" s="91">
        <v>38452.834000000003</v>
      </c>
      <c r="AD8" s="92">
        <v>49167</v>
      </c>
      <c r="AE8" s="92">
        <v>48620.75243</v>
      </c>
      <c r="AF8" s="92">
        <f t="shared" ref="AF8:AF68" si="71">AE8-AC8</f>
        <v>10167.918429999998</v>
      </c>
      <c r="AG8" s="93">
        <f t="shared" ref="AG8:AG68" si="72">AE8-AD8</f>
        <v>-546.24756999999954</v>
      </c>
      <c r="AH8" s="91">
        <v>15237.805759999999</v>
      </c>
      <c r="AI8" s="92">
        <v>12420</v>
      </c>
      <c r="AJ8" s="92">
        <v>11459.039109999994</v>
      </c>
      <c r="AK8" s="92">
        <f t="shared" si="62"/>
        <v>-3778.766650000005</v>
      </c>
      <c r="AL8" s="93">
        <f t="shared" si="63"/>
        <v>-960.96089000000575</v>
      </c>
      <c r="AM8" s="100">
        <f t="shared" si="14"/>
        <v>1.4426201844389352</v>
      </c>
      <c r="AN8" s="101">
        <f t="shared" si="15"/>
        <v>0.1428861407208768</v>
      </c>
      <c r="AO8" s="102">
        <f t="shared" si="16"/>
        <v>-1.6682308120811535</v>
      </c>
      <c r="AP8" s="100">
        <f t="shared" si="17"/>
        <v>0.33999969741647135</v>
      </c>
      <c r="AQ8" s="101">
        <f t="shared" si="18"/>
        <v>-0.17504933376378234</v>
      </c>
      <c r="AR8" s="102">
        <f t="shared" si="19"/>
        <v>-0.44582757243484156</v>
      </c>
      <c r="AS8" s="101">
        <f t="shared" si="20"/>
        <v>0.31438791974735281</v>
      </c>
      <c r="AT8" s="101">
        <f t="shared" si="21"/>
        <v>-0.1696128135939371</v>
      </c>
      <c r="AU8" s="101">
        <f t="shared" si="22"/>
        <v>-0.36649580373271951</v>
      </c>
      <c r="AV8" s="91">
        <v>19290</v>
      </c>
      <c r="AW8" s="92">
        <v>8964</v>
      </c>
      <c r="AX8" s="93">
        <v>17556</v>
      </c>
      <c r="AY8" s="103">
        <v>479.70830000000001</v>
      </c>
      <c r="AZ8" s="104">
        <v>460.29499999999996</v>
      </c>
      <c r="BA8" s="105">
        <v>459</v>
      </c>
      <c r="BB8" s="103">
        <v>496.41</v>
      </c>
      <c r="BC8" s="104">
        <v>472.44833333333327</v>
      </c>
      <c r="BD8" s="105">
        <v>467.54750000000013</v>
      </c>
      <c r="BE8" s="106">
        <f t="shared" ref="BE8:BE68" si="73">(AX8-AW8)/BA8/3</f>
        <v>6.2396514161220047</v>
      </c>
      <c r="BF8" s="106">
        <f t="shared" ref="BF8:BF68" si="74">BE8-AV8/AY8/6</f>
        <v>-0.46233810542682008</v>
      </c>
      <c r="BG8" s="106">
        <f t="shared" ref="BG8:BG68" si="75">BE8-AW8/AZ8/3</f>
        <v>-0.2518377375729095</v>
      </c>
      <c r="BH8" s="107">
        <f t="shared" ref="BH8:BH68" si="76">(AX8-AW8)/BD8/3</f>
        <v>6.1255808233388036</v>
      </c>
      <c r="BI8" s="106">
        <f t="shared" ref="BI8:BI68" si="77">BH8-AV8/BB8/6</f>
        <v>-0.35092045584574194</v>
      </c>
      <c r="BJ8" s="108">
        <f t="shared" ref="BJ8:BJ68" si="78">BH8-AW8/BC8/3</f>
        <v>-0.19892026849134403</v>
      </c>
      <c r="BK8" s="92">
        <v>785</v>
      </c>
      <c r="BL8" s="92">
        <v>759</v>
      </c>
      <c r="BM8" s="92">
        <v>759</v>
      </c>
      <c r="BN8" s="91">
        <v>98966</v>
      </c>
      <c r="BO8" s="92">
        <v>47949</v>
      </c>
      <c r="BP8" s="93">
        <v>93727</v>
      </c>
      <c r="BQ8" s="109">
        <f t="shared" si="64"/>
        <v>388.88181516536855</v>
      </c>
      <c r="BR8" s="109">
        <f t="shared" si="65"/>
        <v>70.7622382399598</v>
      </c>
      <c r="BS8" s="109">
        <f t="shared" si="66"/>
        <v>8.4567802324189643</v>
      </c>
      <c r="BT8" s="110">
        <f t="shared" si="67"/>
        <v>2076.140686375285</v>
      </c>
      <c r="BU8" s="109">
        <f t="shared" si="68"/>
        <v>444.05037792531084</v>
      </c>
      <c r="BV8" s="111">
        <f t="shared" si="69"/>
        <v>41.22323880723502</v>
      </c>
      <c r="BW8" s="106">
        <f t="shared" si="70"/>
        <v>5.3387445887445883</v>
      </c>
      <c r="BX8" s="106">
        <f t="shared" ref="BX8:BX32" si="79">BW8-BN8/AV8</f>
        <v>0.20831431399083034</v>
      </c>
      <c r="BY8" s="106">
        <f t="shared" ref="BY8:BY68" si="80">BW8-BO8/AW8</f>
        <v>-1.0318329595438769E-2</v>
      </c>
      <c r="BZ8" s="100">
        <f t="shared" ref="BZ8:BZ68" si="81">(BP8/BM8)/180</f>
        <v>0.68604157517201003</v>
      </c>
      <c r="CA8" s="101">
        <f t="shared" ref="CA8:CA68" si="82">BZ8-(BN8/BK8)/180</f>
        <v>-1.4354744714755729E-2</v>
      </c>
      <c r="CB8" s="112">
        <f t="shared" ref="CB8:CB68" si="83">BZ8-(BO8/BL8)/89</f>
        <v>-2.3777672507520942E-2</v>
      </c>
      <c r="CD8" s="114"/>
    </row>
    <row r="9" spans="1:82" ht="15" customHeight="1" x14ac:dyDescent="0.2">
      <c r="A9" s="90" t="s">
        <v>36</v>
      </c>
      <c r="B9" s="91">
        <v>17868.503000000001</v>
      </c>
      <c r="C9" s="92">
        <v>8715</v>
      </c>
      <c r="D9" s="93">
        <v>17340.784</v>
      </c>
      <c r="E9" s="91">
        <v>17774.495999999999</v>
      </c>
      <c r="F9" s="92">
        <v>9036</v>
      </c>
      <c r="G9" s="93">
        <v>18168.608</v>
      </c>
      <c r="H9" s="94">
        <f t="shared" si="1"/>
        <v>0.95443657543825033</v>
      </c>
      <c r="I9" s="95">
        <f t="shared" si="2"/>
        <v>-5.0852294637165563E-2</v>
      </c>
      <c r="J9" s="96">
        <f t="shared" si="3"/>
        <v>-1.0038856168655408E-2</v>
      </c>
      <c r="K9" s="91">
        <v>4749.0129999999999</v>
      </c>
      <c r="L9" s="92">
        <v>2511.8470000000002</v>
      </c>
      <c r="M9" s="92">
        <v>5024.0410000000002</v>
      </c>
      <c r="N9" s="97">
        <f t="shared" si="4"/>
        <v>0.27652316567125013</v>
      </c>
      <c r="O9" s="98">
        <f t="shared" si="5"/>
        <v>9.3418627527313558E-3</v>
      </c>
      <c r="P9" s="99">
        <f t="shared" si="6"/>
        <v>-1.4590167103346596E-3</v>
      </c>
      <c r="Q9" s="91">
        <v>1891.386</v>
      </c>
      <c r="R9" s="92">
        <v>921.48</v>
      </c>
      <c r="S9" s="93">
        <v>1814.1030000000001</v>
      </c>
      <c r="T9" s="100">
        <f t="shared" si="7"/>
        <v>9.9848210715977798E-2</v>
      </c>
      <c r="U9" s="101">
        <f t="shared" si="8"/>
        <v>-6.5618950895539041E-3</v>
      </c>
      <c r="V9" s="102">
        <f t="shared" si="9"/>
        <v>-2.1305409440487699E-3</v>
      </c>
      <c r="W9" s="91">
        <v>9596.5120000000006</v>
      </c>
      <c r="X9" s="92">
        <v>4705.1180000000004</v>
      </c>
      <c r="Y9" s="93">
        <v>9551.7240000000002</v>
      </c>
      <c r="Z9" s="100">
        <f t="shared" si="11"/>
        <v>0.52572679205803774</v>
      </c>
      <c r="AA9" s="101">
        <f t="shared" si="12"/>
        <v>-1.4176674121819111E-2</v>
      </c>
      <c r="AB9" s="102">
        <f t="shared" si="13"/>
        <v>5.0187353957977798E-3</v>
      </c>
      <c r="AC9" s="91">
        <v>5488.6930000000002</v>
      </c>
      <c r="AD9" s="92">
        <v>4933</v>
      </c>
      <c r="AE9" s="92">
        <v>3395.6397999999999</v>
      </c>
      <c r="AF9" s="92">
        <f t="shared" si="71"/>
        <v>-2093.0532000000003</v>
      </c>
      <c r="AG9" s="93">
        <f t="shared" si="72"/>
        <v>-1537.3602000000001</v>
      </c>
      <c r="AH9" s="91">
        <v>0</v>
      </c>
      <c r="AI9" s="92">
        <v>0</v>
      </c>
      <c r="AJ9" s="92">
        <v>0</v>
      </c>
      <c r="AK9" s="92">
        <f t="shared" si="62"/>
        <v>0</v>
      </c>
      <c r="AL9" s="93">
        <f t="shared" si="63"/>
        <v>0</v>
      </c>
      <c r="AM9" s="100">
        <f t="shared" si="14"/>
        <v>0.19581812448618241</v>
      </c>
      <c r="AN9" s="101">
        <f t="shared" si="15"/>
        <v>-0.11135327090155656</v>
      </c>
      <c r="AO9" s="102">
        <f t="shared" si="16"/>
        <v>-0.3702174463686656</v>
      </c>
      <c r="AP9" s="100">
        <f t="shared" si="17"/>
        <v>0</v>
      </c>
      <c r="AQ9" s="101">
        <f t="shared" si="18"/>
        <v>0</v>
      </c>
      <c r="AR9" s="102">
        <f t="shared" si="19"/>
        <v>0</v>
      </c>
      <c r="AS9" s="101">
        <f t="shared" si="20"/>
        <v>0</v>
      </c>
      <c r="AT9" s="101">
        <f t="shared" si="21"/>
        <v>0</v>
      </c>
      <c r="AU9" s="101">
        <f t="shared" si="22"/>
        <v>0</v>
      </c>
      <c r="AV9" s="91">
        <v>4033</v>
      </c>
      <c r="AW9" s="92">
        <v>2097</v>
      </c>
      <c r="AX9" s="93">
        <v>3943</v>
      </c>
      <c r="AY9" s="103">
        <v>81</v>
      </c>
      <c r="AZ9" s="104">
        <v>84</v>
      </c>
      <c r="BA9" s="105">
        <v>88</v>
      </c>
      <c r="BB9" s="103">
        <v>132</v>
      </c>
      <c r="BC9" s="104">
        <v>130</v>
      </c>
      <c r="BD9" s="105">
        <v>135</v>
      </c>
      <c r="BE9" s="106">
        <f t="shared" si="73"/>
        <v>6.9924242424242422</v>
      </c>
      <c r="BF9" s="106">
        <f t="shared" si="74"/>
        <v>-1.305929667040779</v>
      </c>
      <c r="BG9" s="106">
        <f t="shared" si="75"/>
        <v>-1.329004329004329</v>
      </c>
      <c r="BH9" s="107">
        <f t="shared" si="76"/>
        <v>4.5580246913580247</v>
      </c>
      <c r="BI9" s="106">
        <f t="shared" si="77"/>
        <v>-0.53414702581369244</v>
      </c>
      <c r="BJ9" s="108">
        <f t="shared" si="78"/>
        <v>-0.81889838556505268</v>
      </c>
      <c r="BK9" s="92">
        <v>143</v>
      </c>
      <c r="BL9" s="92">
        <v>150</v>
      </c>
      <c r="BM9" s="92">
        <v>152</v>
      </c>
      <c r="BN9" s="91">
        <v>18431</v>
      </c>
      <c r="BO9" s="92">
        <v>9227</v>
      </c>
      <c r="BP9" s="93">
        <v>17463</v>
      </c>
      <c r="BQ9" s="109">
        <f t="shared" si="64"/>
        <v>1040.4058867319475</v>
      </c>
      <c r="BR9" s="109">
        <f t="shared" si="65"/>
        <v>76.025440744209391</v>
      </c>
      <c r="BS9" s="109">
        <f t="shared" si="66"/>
        <v>61.106005947293738</v>
      </c>
      <c r="BT9" s="110">
        <f t="shared" si="67"/>
        <v>4607.8133400963734</v>
      </c>
      <c r="BU9" s="109">
        <f t="shared" si="68"/>
        <v>200.5492686855132</v>
      </c>
      <c r="BV9" s="111">
        <f t="shared" si="69"/>
        <v>298.80046455989304</v>
      </c>
      <c r="BW9" s="106">
        <f t="shared" si="70"/>
        <v>4.4288612731422772</v>
      </c>
      <c r="BX9" s="106">
        <f t="shared" si="79"/>
        <v>-0.14118583818923813</v>
      </c>
      <c r="BY9" s="106">
        <f t="shared" si="80"/>
        <v>2.8765898797975531E-2</v>
      </c>
      <c r="BZ9" s="100">
        <f t="shared" si="81"/>
        <v>0.63826754385964912</v>
      </c>
      <c r="CA9" s="101">
        <f t="shared" si="82"/>
        <v>-7.7777522185417003E-2</v>
      </c>
      <c r="CB9" s="112">
        <f t="shared" si="83"/>
        <v>-5.2893504829489513E-2</v>
      </c>
      <c r="CD9" s="114"/>
    </row>
    <row r="10" spans="1:82" ht="15.75" customHeight="1" x14ac:dyDescent="0.2">
      <c r="A10" s="90" t="s">
        <v>37</v>
      </c>
      <c r="B10" s="91">
        <v>23635.283170000002</v>
      </c>
      <c r="C10" s="92">
        <v>11898</v>
      </c>
      <c r="D10" s="93">
        <v>24701.715640000002</v>
      </c>
      <c r="E10" s="91">
        <v>23693.365559999998</v>
      </c>
      <c r="F10" s="92">
        <v>11599</v>
      </c>
      <c r="G10" s="93">
        <v>24073.913519999998</v>
      </c>
      <c r="H10" s="94">
        <f t="shared" si="1"/>
        <v>1.0260781081347012</v>
      </c>
      <c r="I10" s="95">
        <f t="shared" si="2"/>
        <v>2.8529528126213677E-2</v>
      </c>
      <c r="J10" s="96">
        <f t="shared" si="3"/>
        <v>3.000238170876024E-4</v>
      </c>
      <c r="K10" s="91">
        <v>8861.1054600000007</v>
      </c>
      <c r="L10" s="92">
        <v>4433.5210299999999</v>
      </c>
      <c r="M10" s="92">
        <v>9092.0864099999999</v>
      </c>
      <c r="N10" s="97">
        <f t="shared" si="4"/>
        <v>0.37767380041664289</v>
      </c>
      <c r="O10" s="98">
        <f t="shared" si="5"/>
        <v>3.6828012248842912E-3</v>
      </c>
      <c r="P10" s="99">
        <f t="shared" si="6"/>
        <v>-4.5592395005913389E-3</v>
      </c>
      <c r="Q10" s="91">
        <v>2556.9059499999998</v>
      </c>
      <c r="R10" s="92">
        <v>1090.8587</v>
      </c>
      <c r="S10" s="93">
        <v>2319.5915600000003</v>
      </c>
      <c r="T10" s="100">
        <f t="shared" si="7"/>
        <v>9.6352907393845305E-2</v>
      </c>
      <c r="U10" s="101">
        <f t="shared" si="8"/>
        <v>-1.156362913723584E-2</v>
      </c>
      <c r="V10" s="102">
        <f t="shared" si="9"/>
        <v>2.3052567343056912E-3</v>
      </c>
      <c r="W10" s="91">
        <v>10416.94304</v>
      </c>
      <c r="X10" s="92">
        <v>5236.6168600000001</v>
      </c>
      <c r="Y10" s="93">
        <v>10901.474</v>
      </c>
      <c r="Z10" s="100">
        <f t="shared" si="11"/>
        <v>0.4528334784846399</v>
      </c>
      <c r="AA10" s="101">
        <f t="shared" si="12"/>
        <v>1.3176941990463542E-2</v>
      </c>
      <c r="AB10" s="102">
        <f t="shared" si="13"/>
        <v>1.3620706046502118E-3</v>
      </c>
      <c r="AC10" s="91">
        <v>20314.097000000002</v>
      </c>
      <c r="AD10" s="92">
        <v>18744</v>
      </c>
      <c r="AE10" s="92">
        <v>18905.998459999999</v>
      </c>
      <c r="AF10" s="92">
        <f t="shared" si="71"/>
        <v>-1408.0985400000027</v>
      </c>
      <c r="AG10" s="93">
        <f t="shared" si="72"/>
        <v>161.99845999999889</v>
      </c>
      <c r="AH10" s="91">
        <v>9150.6105000000007</v>
      </c>
      <c r="AI10" s="92">
        <v>6474</v>
      </c>
      <c r="AJ10" s="92">
        <v>6036.8710600000004</v>
      </c>
      <c r="AK10" s="92">
        <f t="shared" si="62"/>
        <v>-3113.7394400000003</v>
      </c>
      <c r="AL10" s="93">
        <f t="shared" si="63"/>
        <v>-437.1289399999996</v>
      </c>
      <c r="AM10" s="100">
        <f t="shared" si="14"/>
        <v>0.7653718768175406</v>
      </c>
      <c r="AN10" s="101">
        <f t="shared" si="15"/>
        <v>-9.4109977234644204E-2</v>
      </c>
      <c r="AO10" s="102">
        <f t="shared" si="16"/>
        <v>-0.81001894516934803</v>
      </c>
      <c r="AP10" s="100">
        <f t="shared" si="17"/>
        <v>0.24439076005815441</v>
      </c>
      <c r="AQ10" s="101">
        <f t="shared" si="18"/>
        <v>-0.14276815122642739</v>
      </c>
      <c r="AR10" s="102">
        <f t="shared" si="19"/>
        <v>-0.29973430297764991</v>
      </c>
      <c r="AS10" s="101">
        <f t="shared" si="20"/>
        <v>0.25076400872607274</v>
      </c>
      <c r="AT10" s="101">
        <f t="shared" si="21"/>
        <v>-0.13544581346349388</v>
      </c>
      <c r="AU10" s="101">
        <f t="shared" si="22"/>
        <v>-0.30738755606399537</v>
      </c>
      <c r="AV10" s="91">
        <v>11970</v>
      </c>
      <c r="AW10" s="92">
        <v>6008</v>
      </c>
      <c r="AX10" s="93">
        <v>11808</v>
      </c>
      <c r="AY10" s="103">
        <v>296.80829999999997</v>
      </c>
      <c r="AZ10" s="104">
        <v>282.63666666666666</v>
      </c>
      <c r="BA10" s="105">
        <v>285</v>
      </c>
      <c r="BB10" s="103">
        <v>353.29500000000002</v>
      </c>
      <c r="BC10" s="104">
        <v>338.15666666666669</v>
      </c>
      <c r="BD10" s="105">
        <v>338</v>
      </c>
      <c r="BE10" s="106">
        <f t="shared" si="73"/>
        <v>6.7836257309941521</v>
      </c>
      <c r="BF10" s="106">
        <f t="shared" si="74"/>
        <v>6.2115584546091007E-2</v>
      </c>
      <c r="BG10" s="106">
        <f t="shared" si="75"/>
        <v>-0.30203194493843544</v>
      </c>
      <c r="BH10" s="107">
        <f t="shared" si="76"/>
        <v>5.7199211045364891</v>
      </c>
      <c r="BI10" s="106">
        <f t="shared" si="77"/>
        <v>7.3082060677957195E-2</v>
      </c>
      <c r="BJ10" s="108">
        <f t="shared" si="78"/>
        <v>-0.20238315285899855</v>
      </c>
      <c r="BK10" s="92">
        <v>474</v>
      </c>
      <c r="BL10" s="92">
        <v>475</v>
      </c>
      <c r="BM10" s="92">
        <v>475</v>
      </c>
      <c r="BN10" s="91">
        <v>60404</v>
      </c>
      <c r="BO10" s="92">
        <v>27684</v>
      </c>
      <c r="BP10" s="93">
        <v>56289</v>
      </c>
      <c r="BQ10" s="109">
        <f t="shared" si="64"/>
        <v>427.68415711773167</v>
      </c>
      <c r="BR10" s="109">
        <f t="shared" si="65"/>
        <v>35.435869587104605</v>
      </c>
      <c r="BS10" s="109">
        <f t="shared" si="66"/>
        <v>8.705685798558136</v>
      </c>
      <c r="BT10" s="110">
        <f t="shared" si="67"/>
        <v>2038.7799390243902</v>
      </c>
      <c r="BU10" s="109">
        <f t="shared" si="68"/>
        <v>59.384319976771167</v>
      </c>
      <c r="BV10" s="111">
        <f t="shared" si="69"/>
        <v>108.18739574875758</v>
      </c>
      <c r="BW10" s="106">
        <f t="shared" si="70"/>
        <v>4.7670223577235769</v>
      </c>
      <c r="BX10" s="106">
        <f t="shared" si="79"/>
        <v>-0.27926001487458496</v>
      </c>
      <c r="BY10" s="106">
        <f t="shared" si="80"/>
        <v>0.15916616597923561</v>
      </c>
      <c r="BZ10" s="100">
        <f t="shared" si="81"/>
        <v>0.65835087719298246</v>
      </c>
      <c r="CA10" s="101">
        <f t="shared" si="82"/>
        <v>-4.9619118118784944E-2</v>
      </c>
      <c r="CB10" s="112">
        <f t="shared" si="83"/>
        <v>3.4957618766016108E-3</v>
      </c>
      <c r="CD10" s="114"/>
    </row>
    <row r="11" spans="1:82" ht="15" customHeight="1" x14ac:dyDescent="0.2">
      <c r="A11" s="90" t="s">
        <v>38</v>
      </c>
      <c r="B11" s="91">
        <v>3613.6780299999996</v>
      </c>
      <c r="C11" s="92">
        <v>1828</v>
      </c>
      <c r="D11" s="93">
        <v>3747.4055899999998</v>
      </c>
      <c r="E11" s="91">
        <v>3764.5450000000001</v>
      </c>
      <c r="F11" s="92">
        <v>1946</v>
      </c>
      <c r="G11" s="93">
        <v>3859.6118900000001</v>
      </c>
      <c r="H11" s="94">
        <f t="shared" si="1"/>
        <v>0.97092808727978075</v>
      </c>
      <c r="I11" s="95">
        <f t="shared" si="2"/>
        <v>1.1003838798224641E-2</v>
      </c>
      <c r="J11" s="96">
        <f t="shared" si="3"/>
        <v>3.1565291801877393E-2</v>
      </c>
      <c r="K11" s="91">
        <v>2392.6405800000002</v>
      </c>
      <c r="L11" s="92">
        <v>1189.5771000000002</v>
      </c>
      <c r="M11" s="92">
        <v>2438.8214600000001</v>
      </c>
      <c r="N11" s="97">
        <f t="shared" si="4"/>
        <v>0.63188256475186677</v>
      </c>
      <c r="O11" s="98">
        <f t="shared" si="5"/>
        <v>-3.6897500962755903E-3</v>
      </c>
      <c r="P11" s="99">
        <f t="shared" si="6"/>
        <v>2.0589090959472034E-2</v>
      </c>
      <c r="Q11" s="91">
        <v>656.48758000000009</v>
      </c>
      <c r="R11" s="92">
        <v>330.95372999999995</v>
      </c>
      <c r="S11" s="93">
        <v>636.42755</v>
      </c>
      <c r="T11" s="100">
        <f t="shared" si="7"/>
        <v>0.16489418318171881</v>
      </c>
      <c r="U11" s="101">
        <f t="shared" si="8"/>
        <v>-9.4927825737709248E-3</v>
      </c>
      <c r="V11" s="102">
        <f t="shared" si="9"/>
        <v>-5.174537270490831E-3</v>
      </c>
      <c r="W11" s="91">
        <v>334.37813</v>
      </c>
      <c r="X11" s="92">
        <v>185.95276000000001</v>
      </c>
      <c r="Y11" s="93">
        <v>341</v>
      </c>
      <c r="Z11" s="100">
        <f t="shared" si="11"/>
        <v>8.8350852292560428E-2</v>
      </c>
      <c r="AA11" s="101">
        <f t="shared" si="12"/>
        <v>-4.7213428350653674E-4</v>
      </c>
      <c r="AB11" s="102">
        <f t="shared" si="13"/>
        <v>-7.2055505851374158E-3</v>
      </c>
      <c r="AC11" s="91">
        <v>2452.2330000000002</v>
      </c>
      <c r="AD11" s="92">
        <v>3039</v>
      </c>
      <c r="AE11" s="92">
        <v>2856.3713600000001</v>
      </c>
      <c r="AF11" s="92">
        <f t="shared" si="71"/>
        <v>404.13835999999992</v>
      </c>
      <c r="AG11" s="93">
        <f t="shared" si="72"/>
        <v>-182.6286399999999</v>
      </c>
      <c r="AH11" s="91">
        <v>23.569320000000001</v>
      </c>
      <c r="AI11" s="92">
        <v>0</v>
      </c>
      <c r="AJ11" s="92">
        <v>0</v>
      </c>
      <c r="AK11" s="92">
        <f t="shared" si="62"/>
        <v>-23.569320000000001</v>
      </c>
      <c r="AL11" s="93">
        <f t="shared" si="63"/>
        <v>0</v>
      </c>
      <c r="AM11" s="100">
        <f t="shared" si="14"/>
        <v>0.76222637005779781</v>
      </c>
      <c r="AN11" s="101">
        <f t="shared" si="15"/>
        <v>8.3628836010194663E-2</v>
      </c>
      <c r="AO11" s="102">
        <f t="shared" si="16"/>
        <v>-0.90024627764460918</v>
      </c>
      <c r="AP11" s="100">
        <f t="shared" si="17"/>
        <v>0</v>
      </c>
      <c r="AQ11" s="101">
        <f t="shared" si="18"/>
        <v>-6.5222523435492681E-3</v>
      </c>
      <c r="AR11" s="102">
        <f t="shared" si="19"/>
        <v>0</v>
      </c>
      <c r="AS11" s="101">
        <f t="shared" si="20"/>
        <v>0</v>
      </c>
      <c r="AT11" s="101">
        <f t="shared" si="21"/>
        <v>-6.2608681792885998E-3</v>
      </c>
      <c r="AU11" s="101">
        <f t="shared" si="22"/>
        <v>0</v>
      </c>
      <c r="AV11" s="91">
        <v>5122</v>
      </c>
      <c r="AW11" s="92">
        <v>2566</v>
      </c>
      <c r="AX11" s="93">
        <v>4993.5</v>
      </c>
      <c r="AY11" s="103">
        <v>77.62</v>
      </c>
      <c r="AZ11" s="104">
        <v>82.887</v>
      </c>
      <c r="BA11" s="105">
        <v>81</v>
      </c>
      <c r="BB11" s="103">
        <v>103.39</v>
      </c>
      <c r="BC11" s="104">
        <v>99.370999999999995</v>
      </c>
      <c r="BD11" s="105">
        <v>100.97280000000001</v>
      </c>
      <c r="BE11" s="106">
        <f t="shared" si="73"/>
        <v>9.9897119341563787</v>
      </c>
      <c r="BF11" s="106">
        <f t="shared" si="74"/>
        <v>-1.0083126299593967</v>
      </c>
      <c r="BG11" s="106">
        <f t="shared" si="75"/>
        <v>-0.32955807601811493</v>
      </c>
      <c r="BH11" s="107">
        <f t="shared" si="76"/>
        <v>8.013709302571252</v>
      </c>
      <c r="BI11" s="106">
        <f t="shared" si="77"/>
        <v>-0.24305311803680141</v>
      </c>
      <c r="BJ11" s="108">
        <f t="shared" si="78"/>
        <v>-0.59376504440455946</v>
      </c>
      <c r="BK11" s="92">
        <v>241</v>
      </c>
      <c r="BL11" s="92">
        <v>240</v>
      </c>
      <c r="BM11" s="92">
        <v>241</v>
      </c>
      <c r="BN11" s="91">
        <v>28895</v>
      </c>
      <c r="BO11" s="92">
        <v>13888</v>
      </c>
      <c r="BP11" s="93">
        <v>28191</v>
      </c>
      <c r="BQ11" s="109">
        <f t="shared" si="64"/>
        <v>136.90936433613564</v>
      </c>
      <c r="BR11" s="109">
        <f t="shared" si="65"/>
        <v>6.6257512542875645</v>
      </c>
      <c r="BS11" s="109">
        <f t="shared" si="66"/>
        <v>-3.211603405799849</v>
      </c>
      <c r="BT11" s="110">
        <f t="shared" si="67"/>
        <v>772.92718333833989</v>
      </c>
      <c r="BU11" s="109">
        <f t="shared" si="68"/>
        <v>37.951587867820535</v>
      </c>
      <c r="BV11" s="111">
        <f t="shared" si="69"/>
        <v>14.548383650109145</v>
      </c>
      <c r="BW11" s="106">
        <f t="shared" si="70"/>
        <v>5.6455392009612497</v>
      </c>
      <c r="BX11" s="106">
        <f t="shared" si="79"/>
        <v>4.1881662091993732E-3</v>
      </c>
      <c r="BY11" s="106">
        <f t="shared" si="80"/>
        <v>0.233224313977618</v>
      </c>
      <c r="BZ11" s="100">
        <f t="shared" si="81"/>
        <v>0.64986168741355455</v>
      </c>
      <c r="CA11" s="101">
        <f t="shared" si="82"/>
        <v>-1.6228676809589726E-2</v>
      </c>
      <c r="CB11" s="112">
        <f t="shared" si="83"/>
        <v>-3.2557850404846267E-4</v>
      </c>
      <c r="CD11" s="114"/>
    </row>
    <row r="12" spans="1:82" ht="15" customHeight="1" x14ac:dyDescent="0.2">
      <c r="A12" s="90" t="s">
        <v>39</v>
      </c>
      <c r="B12" s="91">
        <v>3607.3139999999999</v>
      </c>
      <c r="C12" s="92">
        <v>1750</v>
      </c>
      <c r="D12" s="93">
        <v>3502.009</v>
      </c>
      <c r="E12" s="91">
        <v>3482.9679999999998</v>
      </c>
      <c r="F12" s="92">
        <v>1812</v>
      </c>
      <c r="G12" s="93">
        <v>3733.509</v>
      </c>
      <c r="H12" s="94">
        <f t="shared" si="1"/>
        <v>0.93799398903283748</v>
      </c>
      <c r="I12" s="95">
        <f t="shared" si="2"/>
        <v>-9.7707171586496333E-2</v>
      </c>
      <c r="J12" s="96">
        <f t="shared" si="3"/>
        <v>-2.7789675426323712E-2</v>
      </c>
      <c r="K12" s="91">
        <v>1988.194</v>
      </c>
      <c r="L12" s="92">
        <v>970.726</v>
      </c>
      <c r="M12" s="92">
        <v>2128.6729999999998</v>
      </c>
      <c r="N12" s="97">
        <f t="shared" si="4"/>
        <v>0.57015344010152369</v>
      </c>
      <c r="O12" s="98">
        <f t="shared" si="5"/>
        <v>-6.7982623913753759E-4</v>
      </c>
      <c r="P12" s="99">
        <f t="shared" si="6"/>
        <v>3.4432689549647288E-2</v>
      </c>
      <c r="Q12" s="91">
        <v>524.92899999999997</v>
      </c>
      <c r="R12" s="92">
        <v>335.565</v>
      </c>
      <c r="S12" s="93">
        <v>585.80600000000004</v>
      </c>
      <c r="T12" s="100">
        <f t="shared" si="7"/>
        <v>0.15690493849084067</v>
      </c>
      <c r="U12" s="101">
        <f t="shared" si="8"/>
        <v>6.1918110661844661E-3</v>
      </c>
      <c r="V12" s="102">
        <f t="shared" si="9"/>
        <v>-2.8285458860152712E-2</v>
      </c>
      <c r="W12" s="91">
        <v>557.85</v>
      </c>
      <c r="X12" s="92">
        <v>311.33199999999999</v>
      </c>
      <c r="Y12" s="93">
        <v>585</v>
      </c>
      <c r="Z12" s="100">
        <f t="shared" si="11"/>
        <v>0.1566890557917498</v>
      </c>
      <c r="AA12" s="101">
        <f t="shared" si="12"/>
        <v>-3.4760677465658085E-3</v>
      </c>
      <c r="AB12" s="102">
        <f t="shared" si="13"/>
        <v>-1.5127721250192794E-2</v>
      </c>
      <c r="AC12" s="91">
        <v>1141.5340000000001</v>
      </c>
      <c r="AD12" s="92">
        <v>1160</v>
      </c>
      <c r="AE12" s="92">
        <v>1195.4555899999998</v>
      </c>
      <c r="AF12" s="92">
        <f t="shared" si="71"/>
        <v>53.921589999999696</v>
      </c>
      <c r="AG12" s="93">
        <f t="shared" si="72"/>
        <v>35.455589999999802</v>
      </c>
      <c r="AH12" s="91">
        <v>0</v>
      </c>
      <c r="AI12" s="92">
        <v>0</v>
      </c>
      <c r="AJ12" s="92">
        <v>0</v>
      </c>
      <c r="AK12" s="92">
        <f t="shared" si="62"/>
        <v>0</v>
      </c>
      <c r="AL12" s="93">
        <f t="shared" si="63"/>
        <v>0</v>
      </c>
      <c r="AM12" s="100">
        <f t="shared" si="14"/>
        <v>0.34136279775408912</v>
      </c>
      <c r="AN12" s="101">
        <f t="shared" si="15"/>
        <v>2.4912940602757117E-2</v>
      </c>
      <c r="AO12" s="102">
        <f t="shared" si="16"/>
        <v>-0.32149434510305369</v>
      </c>
      <c r="AP12" s="100">
        <f t="shared" si="17"/>
        <v>0</v>
      </c>
      <c r="AQ12" s="101">
        <f t="shared" si="18"/>
        <v>0</v>
      </c>
      <c r="AR12" s="102">
        <f t="shared" si="19"/>
        <v>0</v>
      </c>
      <c r="AS12" s="101">
        <f t="shared" si="20"/>
        <v>0</v>
      </c>
      <c r="AT12" s="101">
        <f t="shared" si="21"/>
        <v>0</v>
      </c>
      <c r="AU12" s="101">
        <f t="shared" si="22"/>
        <v>0</v>
      </c>
      <c r="AV12" s="91">
        <v>3096</v>
      </c>
      <c r="AW12" s="92">
        <v>1680</v>
      </c>
      <c r="AX12" s="93">
        <v>2965</v>
      </c>
      <c r="AY12" s="103">
        <v>67</v>
      </c>
      <c r="AZ12" s="104">
        <v>61</v>
      </c>
      <c r="BA12" s="105">
        <v>63</v>
      </c>
      <c r="BB12" s="103">
        <v>106</v>
      </c>
      <c r="BC12" s="104">
        <v>111</v>
      </c>
      <c r="BD12" s="105">
        <v>112</v>
      </c>
      <c r="BE12" s="106">
        <f t="shared" si="73"/>
        <v>6.7989417989417982</v>
      </c>
      <c r="BF12" s="106">
        <f t="shared" si="74"/>
        <v>-0.9025507383716338</v>
      </c>
      <c r="BG12" s="106">
        <f t="shared" si="75"/>
        <v>-2.3813860699106604</v>
      </c>
      <c r="BH12" s="107">
        <f t="shared" si="76"/>
        <v>3.8244047619047623</v>
      </c>
      <c r="BI12" s="106">
        <f t="shared" si="77"/>
        <v>-1.0435197663971247</v>
      </c>
      <c r="BJ12" s="108">
        <f t="shared" si="78"/>
        <v>-1.2206402831402827</v>
      </c>
      <c r="BK12" s="92">
        <v>179</v>
      </c>
      <c r="BL12" s="92">
        <v>179</v>
      </c>
      <c r="BM12" s="92">
        <v>179</v>
      </c>
      <c r="BN12" s="91">
        <v>24820</v>
      </c>
      <c r="BO12" s="92">
        <v>12095</v>
      </c>
      <c r="BP12" s="93">
        <v>22346</v>
      </c>
      <c r="BQ12" s="109">
        <f t="shared" si="64"/>
        <v>167.07728452519467</v>
      </c>
      <c r="BR12" s="109">
        <f t="shared" si="65"/>
        <v>26.748195081197906</v>
      </c>
      <c r="BS12" s="109">
        <f t="shared" si="66"/>
        <v>17.263311809196324</v>
      </c>
      <c r="BT12" s="110">
        <f t="shared" si="67"/>
        <v>1259.193591905565</v>
      </c>
      <c r="BU12" s="109">
        <f t="shared" si="68"/>
        <v>134.20392782287763</v>
      </c>
      <c r="BV12" s="111">
        <f t="shared" si="69"/>
        <v>180.6221633341363</v>
      </c>
      <c r="BW12" s="106">
        <f t="shared" si="70"/>
        <v>7.5365935919055653</v>
      </c>
      <c r="BX12" s="106">
        <f t="shared" si="79"/>
        <v>-0.48020227372750934</v>
      </c>
      <c r="BY12" s="106">
        <f t="shared" si="80"/>
        <v>0.33718883000080346</v>
      </c>
      <c r="BZ12" s="100">
        <f t="shared" si="81"/>
        <v>0.69354438237119809</v>
      </c>
      <c r="CA12" s="101">
        <f t="shared" si="82"/>
        <v>-7.6784605834885E-2</v>
      </c>
      <c r="CB12" s="112">
        <f t="shared" si="83"/>
        <v>-6.5667217653910259E-2</v>
      </c>
      <c r="CD12" s="114"/>
    </row>
    <row r="13" spans="1:82" ht="15" customHeight="1" x14ac:dyDescent="0.2">
      <c r="A13" s="90" t="s">
        <v>40</v>
      </c>
      <c r="B13" s="91">
        <v>9007.2452799999992</v>
      </c>
      <c r="C13" s="92">
        <v>4226</v>
      </c>
      <c r="D13" s="93">
        <v>9306.223</v>
      </c>
      <c r="E13" s="91">
        <v>8653.2086099999997</v>
      </c>
      <c r="F13" s="92">
        <v>4550</v>
      </c>
      <c r="G13" s="93">
        <v>9478.9162699999997</v>
      </c>
      <c r="H13" s="94">
        <f t="shared" si="1"/>
        <v>0.98178132762428127</v>
      </c>
      <c r="I13" s="95">
        <f t="shared" si="2"/>
        <v>-5.913259066388532E-2</v>
      </c>
      <c r="J13" s="96">
        <f t="shared" si="3"/>
        <v>5.2990118833072475E-2</v>
      </c>
      <c r="K13" s="91">
        <v>5679.1737899999998</v>
      </c>
      <c r="L13" s="92">
        <v>2923.3531200000002</v>
      </c>
      <c r="M13" s="92">
        <v>5998.7102599999998</v>
      </c>
      <c r="N13" s="97">
        <f t="shared" si="4"/>
        <v>0.63284768945427139</v>
      </c>
      <c r="O13" s="98">
        <f t="shared" si="5"/>
        <v>-2.3460744325646488E-2</v>
      </c>
      <c r="P13" s="99">
        <f t="shared" si="6"/>
        <v>-9.6475017545198938E-3</v>
      </c>
      <c r="Q13" s="91">
        <v>1328.8340600000001</v>
      </c>
      <c r="R13" s="92">
        <v>513.90100000000007</v>
      </c>
      <c r="S13" s="93">
        <v>1332.8290099999999</v>
      </c>
      <c r="T13" s="100">
        <f t="shared" si="7"/>
        <v>0.14060985159435319</v>
      </c>
      <c r="U13" s="101">
        <f t="shared" si="8"/>
        <v>-1.2955619884555292E-2</v>
      </c>
      <c r="V13" s="102">
        <f t="shared" si="9"/>
        <v>2.7664576869078444E-2</v>
      </c>
      <c r="W13" s="91">
        <v>906.35961999999995</v>
      </c>
      <c r="X13" s="92">
        <v>732.85599999999999</v>
      </c>
      <c r="Y13" s="93">
        <v>1388</v>
      </c>
      <c r="Z13" s="100">
        <f t="shared" si="11"/>
        <v>0.14643024165039914</v>
      </c>
      <c r="AA13" s="101">
        <f t="shared" si="12"/>
        <v>4.1687635658839678E-2</v>
      </c>
      <c r="AB13" s="102">
        <f t="shared" si="13"/>
        <v>-1.4637011096853614E-2</v>
      </c>
      <c r="AC13" s="91">
        <v>3403.9520000000002</v>
      </c>
      <c r="AD13" s="92">
        <v>3291</v>
      </c>
      <c r="AE13" s="92">
        <v>3414.5832699999996</v>
      </c>
      <c r="AF13" s="92">
        <f t="shared" si="71"/>
        <v>10.631269999999404</v>
      </c>
      <c r="AG13" s="93">
        <f t="shared" si="72"/>
        <v>123.58326999999963</v>
      </c>
      <c r="AH13" s="91">
        <v>524.01499999999999</v>
      </c>
      <c r="AI13" s="92">
        <v>302</v>
      </c>
      <c r="AJ13" s="92">
        <v>92.350999999999999</v>
      </c>
      <c r="AK13" s="92">
        <f t="shared" si="62"/>
        <v>-431.66399999999999</v>
      </c>
      <c r="AL13" s="93">
        <f t="shared" si="63"/>
        <v>-209.649</v>
      </c>
      <c r="AM13" s="100">
        <f t="shared" si="14"/>
        <v>0.36691397465975184</v>
      </c>
      <c r="AN13" s="101">
        <f t="shared" si="15"/>
        <v>-1.0998682782613345E-2</v>
      </c>
      <c r="AO13" s="102">
        <f t="shared" si="16"/>
        <v>-0.41183661691620654</v>
      </c>
      <c r="AP13" s="100">
        <f t="shared" si="17"/>
        <v>9.9235747950591775E-3</v>
      </c>
      <c r="AQ13" s="101">
        <f t="shared" si="18"/>
        <v>-4.8253479754964142E-2</v>
      </c>
      <c r="AR13" s="102">
        <f t="shared" si="19"/>
        <v>-6.1538800973989574E-2</v>
      </c>
      <c r="AS13" s="101">
        <f t="shared" si="20"/>
        <v>9.7427804370720534E-3</v>
      </c>
      <c r="AT13" s="101">
        <f t="shared" si="21"/>
        <v>-5.0814525369057124E-2</v>
      </c>
      <c r="AU13" s="101">
        <f t="shared" si="22"/>
        <v>-5.6630845936554319E-2</v>
      </c>
      <c r="AV13" s="91">
        <v>7569</v>
      </c>
      <c r="AW13" s="92">
        <v>3585</v>
      </c>
      <c r="AX13" s="93">
        <v>7362</v>
      </c>
      <c r="AY13" s="103">
        <v>100.5</v>
      </c>
      <c r="AZ13" s="104">
        <v>106</v>
      </c>
      <c r="BA13" s="105">
        <v>108</v>
      </c>
      <c r="BB13" s="103">
        <v>256</v>
      </c>
      <c r="BC13" s="104">
        <v>251</v>
      </c>
      <c r="BD13" s="105">
        <v>247</v>
      </c>
      <c r="BE13" s="106">
        <f t="shared" si="73"/>
        <v>11.657407407407407</v>
      </c>
      <c r="BF13" s="106">
        <f t="shared" si="74"/>
        <v>-0.89483139856274185</v>
      </c>
      <c r="BG13" s="106">
        <f t="shared" si="75"/>
        <v>0.38382250174702826</v>
      </c>
      <c r="BH13" s="107">
        <f t="shared" si="76"/>
        <v>5.097165991902834</v>
      </c>
      <c r="BI13" s="106">
        <f t="shared" si="77"/>
        <v>0.16943161690283404</v>
      </c>
      <c r="BJ13" s="108">
        <f t="shared" si="78"/>
        <v>0.33620981660402904</v>
      </c>
      <c r="BK13" s="92">
        <v>340</v>
      </c>
      <c r="BL13" s="92">
        <v>370</v>
      </c>
      <c r="BM13" s="92">
        <v>370</v>
      </c>
      <c r="BN13" s="91">
        <v>43850</v>
      </c>
      <c r="BO13" s="92">
        <v>20044</v>
      </c>
      <c r="BP13" s="93">
        <v>41463</v>
      </c>
      <c r="BQ13" s="109">
        <f t="shared" si="64"/>
        <v>228.61144321443214</v>
      </c>
      <c r="BR13" s="109">
        <f t="shared" si="65"/>
        <v>31.274872860954389</v>
      </c>
      <c r="BS13" s="109">
        <f t="shared" si="66"/>
        <v>1.610844531534525</v>
      </c>
      <c r="BT13" s="110">
        <f t="shared" si="67"/>
        <v>1287.5463556098885</v>
      </c>
      <c r="BU13" s="109">
        <f t="shared" si="68"/>
        <v>144.30304605776814</v>
      </c>
      <c r="BV13" s="111">
        <f t="shared" si="69"/>
        <v>18.369228692175739</v>
      </c>
      <c r="BW13" s="106">
        <f t="shared" si="70"/>
        <v>5.6320293398533003</v>
      </c>
      <c r="BX13" s="106">
        <f t="shared" si="79"/>
        <v>-0.1613383441208045</v>
      </c>
      <c r="BY13" s="106">
        <f t="shared" si="80"/>
        <v>4.0955420745908633E-2</v>
      </c>
      <c r="BZ13" s="100">
        <f t="shared" si="81"/>
        <v>0.62256756756756759</v>
      </c>
      <c r="CA13" s="101">
        <f t="shared" si="82"/>
        <v>-9.3935700406288625E-2</v>
      </c>
      <c r="CB13" s="112">
        <f t="shared" si="83"/>
        <v>1.3882477983601649E-2</v>
      </c>
      <c r="CD13" s="114"/>
    </row>
    <row r="14" spans="1:82" ht="15" customHeight="1" x14ac:dyDescent="0.2">
      <c r="A14" s="90" t="s">
        <v>41</v>
      </c>
      <c r="B14" s="91">
        <v>2922.5</v>
      </c>
      <c r="C14" s="92">
        <v>1441</v>
      </c>
      <c r="D14" s="93">
        <v>3114.6309999999999</v>
      </c>
      <c r="E14" s="91">
        <v>2904.1</v>
      </c>
      <c r="F14" s="92">
        <v>1596</v>
      </c>
      <c r="G14" s="93">
        <v>3257.4319999999998</v>
      </c>
      <c r="H14" s="94">
        <f t="shared" si="1"/>
        <v>0.95616147934937712</v>
      </c>
      <c r="I14" s="95">
        <f t="shared" si="2"/>
        <v>-5.0174390627552024E-2</v>
      </c>
      <c r="J14" s="96">
        <f t="shared" si="3"/>
        <v>5.3279273835592611E-2</v>
      </c>
      <c r="K14" s="91">
        <v>1218.2159999999999</v>
      </c>
      <c r="L14" s="92">
        <v>637.55600000000004</v>
      </c>
      <c r="M14" s="92">
        <v>1312.7819999999999</v>
      </c>
      <c r="N14" s="97">
        <f t="shared" si="4"/>
        <v>0.40301132916972632</v>
      </c>
      <c r="O14" s="98">
        <f t="shared" si="5"/>
        <v>-1.6470093646292372E-2</v>
      </c>
      <c r="P14" s="99">
        <f t="shared" si="6"/>
        <v>3.5401512248641187E-3</v>
      </c>
      <c r="Q14" s="91">
        <v>351.09399999999999</v>
      </c>
      <c r="R14" s="92">
        <v>249.523</v>
      </c>
      <c r="S14" s="93">
        <v>445.06500000000005</v>
      </c>
      <c r="T14" s="100">
        <f t="shared" si="7"/>
        <v>0.13663063419282431</v>
      </c>
      <c r="U14" s="101">
        <f t="shared" si="8"/>
        <v>1.5734659536304221E-2</v>
      </c>
      <c r="V14" s="102">
        <f t="shared" si="9"/>
        <v>-1.9712097636749609E-2</v>
      </c>
      <c r="W14" s="91">
        <v>1081.3019999999999</v>
      </c>
      <c r="X14" s="92">
        <v>552.36099999999999</v>
      </c>
      <c r="Y14" s="93">
        <v>1203</v>
      </c>
      <c r="Z14" s="100">
        <f t="shared" si="11"/>
        <v>0.36930932096203389</v>
      </c>
      <c r="AA14" s="101">
        <f t="shared" si="12"/>
        <v>-3.0270310919587318E-3</v>
      </c>
      <c r="AB14" s="102">
        <f t="shared" si="13"/>
        <v>2.3218468831708083E-2</v>
      </c>
      <c r="AC14" s="91">
        <v>1771.1479999999999</v>
      </c>
      <c r="AD14" s="92">
        <v>1841</v>
      </c>
      <c r="AE14" s="92">
        <v>2016.6047299999996</v>
      </c>
      <c r="AF14" s="92">
        <f t="shared" si="71"/>
        <v>245.45672999999965</v>
      </c>
      <c r="AG14" s="93">
        <f t="shared" si="72"/>
        <v>175.60472999999956</v>
      </c>
      <c r="AH14" s="91">
        <v>560.11800000000005</v>
      </c>
      <c r="AI14" s="92">
        <v>477</v>
      </c>
      <c r="AJ14" s="92">
        <v>415.87400000000008</v>
      </c>
      <c r="AK14" s="92">
        <f t="shared" si="62"/>
        <v>-144.24399999999997</v>
      </c>
      <c r="AL14" s="93">
        <f t="shared" si="63"/>
        <v>-61.12599999999992</v>
      </c>
      <c r="AM14" s="100">
        <f t="shared" si="14"/>
        <v>0.6474618437946581</v>
      </c>
      <c r="AN14" s="101">
        <f t="shared" si="15"/>
        <v>4.1423178268567451E-2</v>
      </c>
      <c r="AO14" s="102">
        <f t="shared" si="16"/>
        <v>-0.63012316661477985</v>
      </c>
      <c r="AP14" s="100">
        <f t="shared" si="17"/>
        <v>0.13352271906367083</v>
      </c>
      <c r="AQ14" s="101">
        <f t="shared" si="18"/>
        <v>-5.8134423793472056E-2</v>
      </c>
      <c r="AR14" s="102">
        <f t="shared" si="19"/>
        <v>-0.19749740584958383</v>
      </c>
      <c r="AS14" s="101">
        <f t="shared" si="20"/>
        <v>0.12766928058667076</v>
      </c>
      <c r="AT14" s="101">
        <f t="shared" si="21"/>
        <v>-6.5202177007764706E-2</v>
      </c>
      <c r="AU14" s="101">
        <f t="shared" si="22"/>
        <v>-0.17120289986445708</v>
      </c>
      <c r="AV14" s="91">
        <v>1141</v>
      </c>
      <c r="AW14" s="92">
        <v>599</v>
      </c>
      <c r="AX14" s="93">
        <v>1190</v>
      </c>
      <c r="AY14" s="103">
        <v>34</v>
      </c>
      <c r="AZ14" s="104">
        <v>34</v>
      </c>
      <c r="BA14" s="105">
        <v>34</v>
      </c>
      <c r="BB14" s="103">
        <v>51</v>
      </c>
      <c r="BC14" s="104">
        <v>47</v>
      </c>
      <c r="BD14" s="105">
        <v>47</v>
      </c>
      <c r="BE14" s="106">
        <f t="shared" si="73"/>
        <v>5.7941176470588234</v>
      </c>
      <c r="BF14" s="106">
        <f t="shared" si="74"/>
        <v>0.20098039215686203</v>
      </c>
      <c r="BG14" s="106">
        <f t="shared" si="75"/>
        <v>-7.8431372549019329E-2</v>
      </c>
      <c r="BH14" s="107">
        <f t="shared" si="76"/>
        <v>4.1914893617021276</v>
      </c>
      <c r="BI14" s="106">
        <f t="shared" si="77"/>
        <v>0.46273119176748745</v>
      </c>
      <c r="BJ14" s="108">
        <f t="shared" si="78"/>
        <v>-5.6737588652482351E-2</v>
      </c>
      <c r="BK14" s="92">
        <v>74</v>
      </c>
      <c r="BL14" s="92">
        <v>74</v>
      </c>
      <c r="BM14" s="92">
        <v>74</v>
      </c>
      <c r="BN14" s="91">
        <v>6166</v>
      </c>
      <c r="BO14" s="92">
        <v>3187</v>
      </c>
      <c r="BP14" s="93">
        <v>6519</v>
      </c>
      <c r="BQ14" s="109">
        <f t="shared" si="64"/>
        <v>499.68277343150788</v>
      </c>
      <c r="BR14" s="109">
        <f t="shared" si="65"/>
        <v>28.696720885286652</v>
      </c>
      <c r="BS14" s="109">
        <f t="shared" si="66"/>
        <v>-1.1016633428881164</v>
      </c>
      <c r="BT14" s="110">
        <f t="shared" si="67"/>
        <v>2737.3378151260504</v>
      </c>
      <c r="BU14" s="109">
        <f t="shared" si="68"/>
        <v>192.11432695777694</v>
      </c>
      <c r="BV14" s="111">
        <f t="shared" si="69"/>
        <v>72.897080568454385</v>
      </c>
      <c r="BW14" s="106">
        <f t="shared" si="70"/>
        <v>5.4781512605042018</v>
      </c>
      <c r="BX14" s="106">
        <f t="shared" si="79"/>
        <v>7.4119709233386288E-2</v>
      </c>
      <c r="BY14" s="106">
        <f t="shared" si="80"/>
        <v>0.15761703679802519</v>
      </c>
      <c r="BZ14" s="100">
        <f t="shared" si="81"/>
        <v>0.48941441441441441</v>
      </c>
      <c r="CA14" s="101">
        <f t="shared" si="82"/>
        <v>2.650150150150149E-2</v>
      </c>
      <c r="CB14" s="112">
        <f t="shared" si="83"/>
        <v>5.5091608462395358E-3</v>
      </c>
      <c r="CD14" s="114"/>
    </row>
    <row r="15" spans="1:82" ht="15" customHeight="1" x14ac:dyDescent="0.2">
      <c r="A15" s="90" t="s">
        <v>42</v>
      </c>
      <c r="B15" s="91">
        <v>31576.760320000001</v>
      </c>
      <c r="C15" s="92">
        <v>20094</v>
      </c>
      <c r="D15" s="93">
        <v>40244.321640000002</v>
      </c>
      <c r="E15" s="91">
        <v>30236.917239999999</v>
      </c>
      <c r="F15" s="92">
        <v>19293</v>
      </c>
      <c r="G15" s="93">
        <v>38723.743619999994</v>
      </c>
      <c r="H15" s="94">
        <f t="shared" si="1"/>
        <v>1.0392673300113129</v>
      </c>
      <c r="I15" s="95">
        <f t="shared" si="2"/>
        <v>-5.0441673997903003E-3</v>
      </c>
      <c r="J15" s="96">
        <f t="shared" si="3"/>
        <v>-2.2503188768849824E-3</v>
      </c>
      <c r="K15" s="91">
        <v>11018.854579999999</v>
      </c>
      <c r="L15" s="92">
        <v>6708.0063600000003</v>
      </c>
      <c r="M15" s="92">
        <v>13252.88673</v>
      </c>
      <c r="N15" s="97">
        <f t="shared" si="4"/>
        <v>0.34224187774952536</v>
      </c>
      <c r="O15" s="98">
        <f t="shared" si="5"/>
        <v>-2.2175383856208375E-2</v>
      </c>
      <c r="P15" s="99">
        <f t="shared" si="6"/>
        <v>-5.4493242408338305E-3</v>
      </c>
      <c r="Q15" s="91">
        <v>1857.8387</v>
      </c>
      <c r="R15" s="92">
        <v>985.39193</v>
      </c>
      <c r="S15" s="93">
        <v>2112.1479400000003</v>
      </c>
      <c r="T15" s="100">
        <f t="shared" si="7"/>
        <v>5.4544001755788933E-2</v>
      </c>
      <c r="U15" s="101">
        <f t="shared" si="8"/>
        <v>-6.8987268548609329E-3</v>
      </c>
      <c r="V15" s="102">
        <f t="shared" si="9"/>
        <v>3.4689004236995724E-3</v>
      </c>
      <c r="W15" s="91">
        <v>14724.921469999999</v>
      </c>
      <c r="X15" s="92">
        <v>10346.45386</v>
      </c>
      <c r="Y15" s="93">
        <v>20905</v>
      </c>
      <c r="Z15" s="100">
        <f t="shared" si="11"/>
        <v>0.53984966446278737</v>
      </c>
      <c r="AA15" s="101">
        <f t="shared" si="12"/>
        <v>5.2864785907753842E-2</v>
      </c>
      <c r="AB15" s="102">
        <f t="shared" si="13"/>
        <v>3.5694664635130824E-3</v>
      </c>
      <c r="AC15" s="91">
        <v>15845.04</v>
      </c>
      <c r="AD15" s="92">
        <v>18261</v>
      </c>
      <c r="AE15" s="92">
        <v>20906.931230000002</v>
      </c>
      <c r="AF15" s="92">
        <f t="shared" si="71"/>
        <v>5061.8912300000011</v>
      </c>
      <c r="AG15" s="93">
        <f t="shared" si="72"/>
        <v>2645.931230000002</v>
      </c>
      <c r="AH15" s="91">
        <v>0</v>
      </c>
      <c r="AI15" s="92">
        <v>172</v>
      </c>
      <c r="AJ15" s="92">
        <v>0</v>
      </c>
      <c r="AK15" s="92">
        <f t="shared" si="62"/>
        <v>0</v>
      </c>
      <c r="AL15" s="93">
        <f t="shared" si="63"/>
        <v>-172</v>
      </c>
      <c r="AM15" s="100">
        <f t="shared" si="14"/>
        <v>0.51950015251890824</v>
      </c>
      <c r="AN15" s="101">
        <f t="shared" si="15"/>
        <v>1.7705799981605264E-2</v>
      </c>
      <c r="AO15" s="102">
        <f t="shared" si="16"/>
        <v>-0.38927858740345667</v>
      </c>
      <c r="AP15" s="100">
        <f t="shared" si="17"/>
        <v>0</v>
      </c>
      <c r="AQ15" s="101">
        <f t="shared" si="18"/>
        <v>0</v>
      </c>
      <c r="AR15" s="102">
        <f t="shared" si="19"/>
        <v>-8.5597690852990942E-3</v>
      </c>
      <c r="AS15" s="101">
        <f t="shared" si="20"/>
        <v>0</v>
      </c>
      <c r="AT15" s="101">
        <f t="shared" si="21"/>
        <v>0</v>
      </c>
      <c r="AU15" s="101">
        <f t="shared" si="22"/>
        <v>-8.9151505727465916E-3</v>
      </c>
      <c r="AV15" s="115">
        <v>16376</v>
      </c>
      <c r="AW15" s="116">
        <v>8179</v>
      </c>
      <c r="AX15" s="117">
        <v>15802</v>
      </c>
      <c r="AY15" s="103">
        <v>183</v>
      </c>
      <c r="AZ15" s="104">
        <v>189</v>
      </c>
      <c r="BA15" s="105">
        <v>190</v>
      </c>
      <c r="BB15" s="103">
        <v>227</v>
      </c>
      <c r="BC15" s="104">
        <v>235</v>
      </c>
      <c r="BD15" s="105">
        <v>236</v>
      </c>
      <c r="BE15" s="106">
        <f t="shared" si="73"/>
        <v>13.373684210526315</v>
      </c>
      <c r="BF15" s="106">
        <f t="shared" si="74"/>
        <v>-1.5407055891093862</v>
      </c>
      <c r="BG15" s="106">
        <f t="shared" si="75"/>
        <v>-1.0513598811844425</v>
      </c>
      <c r="BH15" s="107">
        <f t="shared" si="76"/>
        <v>10.766949152542374</v>
      </c>
      <c r="BI15" s="106">
        <f t="shared" si="77"/>
        <v>-1.2565457079568905</v>
      </c>
      <c r="BJ15" s="108">
        <f t="shared" si="78"/>
        <v>-0.83446928717393831</v>
      </c>
      <c r="BK15" s="92">
        <v>405</v>
      </c>
      <c r="BL15" s="92">
        <v>405</v>
      </c>
      <c r="BM15" s="92">
        <v>405</v>
      </c>
      <c r="BN15" s="115">
        <v>67019</v>
      </c>
      <c r="BO15" s="116">
        <v>32107</v>
      </c>
      <c r="BP15" s="117">
        <v>62562</v>
      </c>
      <c r="BQ15" s="109">
        <f t="shared" si="64"/>
        <v>618.96588376330681</v>
      </c>
      <c r="BR15" s="109">
        <f t="shared" si="65"/>
        <v>167.79655506547488</v>
      </c>
      <c r="BS15" s="109">
        <f t="shared" si="66"/>
        <v>18.06888310924387</v>
      </c>
      <c r="BT15" s="110">
        <f t="shared" si="67"/>
        <v>2450.5596519427918</v>
      </c>
      <c r="BU15" s="109">
        <f t="shared" si="68"/>
        <v>604.14311310546896</v>
      </c>
      <c r="BV15" s="111">
        <f t="shared" si="69"/>
        <v>91.713827269848935</v>
      </c>
      <c r="BW15" s="106">
        <f t="shared" si="70"/>
        <v>3.9591190988482472</v>
      </c>
      <c r="BX15" s="106">
        <f t="shared" si="79"/>
        <v>-0.13339433544584178</v>
      </c>
      <c r="BY15" s="106">
        <f t="shared" si="80"/>
        <v>3.3578079163689267E-2</v>
      </c>
      <c r="BZ15" s="100">
        <f t="shared" si="81"/>
        <v>0.85818930041152264</v>
      </c>
      <c r="CA15" s="101">
        <f t="shared" si="82"/>
        <v>-6.1138545953360879E-2</v>
      </c>
      <c r="CB15" s="112">
        <f t="shared" si="83"/>
        <v>-3.2558376103944187E-2</v>
      </c>
      <c r="CD15" s="114"/>
    </row>
    <row r="16" spans="1:82" ht="15" customHeight="1" x14ac:dyDescent="0.2">
      <c r="A16" s="90" t="s">
        <v>43</v>
      </c>
      <c r="B16" s="91">
        <v>3174.4349999999999</v>
      </c>
      <c r="C16" s="92">
        <v>1726</v>
      </c>
      <c r="D16" s="93">
        <v>3412.7660000000001</v>
      </c>
      <c r="E16" s="91">
        <v>3258.3960000000002</v>
      </c>
      <c r="F16" s="92">
        <v>1686</v>
      </c>
      <c r="G16" s="93">
        <v>3552.5430000000001</v>
      </c>
      <c r="H16" s="94">
        <f t="shared" si="1"/>
        <v>0.96065438194555275</v>
      </c>
      <c r="I16" s="95">
        <f t="shared" si="2"/>
        <v>-1.3578031794213574E-2</v>
      </c>
      <c r="J16" s="96">
        <f t="shared" si="3"/>
        <v>-6.3070410462513604E-2</v>
      </c>
      <c r="K16" s="91">
        <v>1750.4069999999999</v>
      </c>
      <c r="L16" s="92">
        <v>831.04700000000003</v>
      </c>
      <c r="M16" s="92">
        <v>1905.701</v>
      </c>
      <c r="N16" s="97">
        <f t="shared" si="4"/>
        <v>0.53643291580144137</v>
      </c>
      <c r="O16" s="98">
        <f t="shared" si="5"/>
        <v>-7.6606185504968227E-4</v>
      </c>
      <c r="P16" s="99">
        <f t="shared" si="6"/>
        <v>4.3522476892781825E-2</v>
      </c>
      <c r="Q16" s="91">
        <v>473.803</v>
      </c>
      <c r="R16" s="92">
        <v>274.315</v>
      </c>
      <c r="S16" s="93">
        <v>551.73699999999997</v>
      </c>
      <c r="T16" s="100">
        <f t="shared" si="7"/>
        <v>0.15530762048481889</v>
      </c>
      <c r="U16" s="101">
        <f t="shared" si="8"/>
        <v>9.8977316929102499E-3</v>
      </c>
      <c r="V16" s="102">
        <f t="shared" si="9"/>
        <v>-7.3940402506496861E-3</v>
      </c>
      <c r="W16" s="91">
        <v>573.01</v>
      </c>
      <c r="X16" s="92">
        <v>369.73500000000001</v>
      </c>
      <c r="Y16" s="93">
        <v>688</v>
      </c>
      <c r="Z16" s="100">
        <f t="shared" si="11"/>
        <v>0.19366408795051882</v>
      </c>
      <c r="AA16" s="101">
        <f t="shared" si="12"/>
        <v>1.7807623604257666E-2</v>
      </c>
      <c r="AB16" s="102">
        <f t="shared" si="13"/>
        <v>-2.5633065074392225E-2</v>
      </c>
      <c r="AC16" s="91">
        <v>4531.8069999999998</v>
      </c>
      <c r="AD16" s="92">
        <v>2006</v>
      </c>
      <c r="AE16" s="92">
        <v>2174.0399600000001</v>
      </c>
      <c r="AF16" s="92">
        <f t="shared" si="71"/>
        <v>-2357.7670399999997</v>
      </c>
      <c r="AG16" s="93">
        <f t="shared" si="72"/>
        <v>168.03996000000006</v>
      </c>
      <c r="AH16" s="91">
        <v>51.9</v>
      </c>
      <c r="AI16" s="92">
        <v>0</v>
      </c>
      <c r="AJ16" s="92">
        <v>0</v>
      </c>
      <c r="AK16" s="92">
        <f t="shared" si="62"/>
        <v>-51.9</v>
      </c>
      <c r="AL16" s="93">
        <f t="shared" si="63"/>
        <v>0</v>
      </c>
      <c r="AM16" s="100">
        <f t="shared" si="14"/>
        <v>0.63703165115920635</v>
      </c>
      <c r="AN16" s="101">
        <f t="shared" si="15"/>
        <v>-0.79056318067701004</v>
      </c>
      <c r="AO16" s="102">
        <f t="shared" si="16"/>
        <v>-0.52519314605979706</v>
      </c>
      <c r="AP16" s="100">
        <f t="shared" si="17"/>
        <v>0</v>
      </c>
      <c r="AQ16" s="101">
        <f t="shared" si="18"/>
        <v>-1.6349366107669554E-2</v>
      </c>
      <c r="AR16" s="102">
        <f t="shared" si="19"/>
        <v>0</v>
      </c>
      <c r="AS16" s="101">
        <f t="shared" si="20"/>
        <v>0</v>
      </c>
      <c r="AT16" s="101">
        <f t="shared" si="21"/>
        <v>-1.592808240619004E-2</v>
      </c>
      <c r="AU16" s="101">
        <f t="shared" si="22"/>
        <v>0</v>
      </c>
      <c r="AV16" s="91">
        <v>3049</v>
      </c>
      <c r="AW16" s="92">
        <v>1550</v>
      </c>
      <c r="AX16" s="93">
        <v>2923</v>
      </c>
      <c r="AY16" s="103">
        <v>66</v>
      </c>
      <c r="AZ16" s="104">
        <v>67.06</v>
      </c>
      <c r="BA16" s="105">
        <v>68</v>
      </c>
      <c r="BB16" s="103">
        <v>92</v>
      </c>
      <c r="BC16" s="104">
        <v>91.300000000000011</v>
      </c>
      <c r="BD16" s="105">
        <v>92.51</v>
      </c>
      <c r="BE16" s="106">
        <f t="shared" si="73"/>
        <v>6.7303921568627452</v>
      </c>
      <c r="BF16" s="106">
        <f t="shared" si="74"/>
        <v>-0.96910279263220378</v>
      </c>
      <c r="BG16" s="106">
        <f t="shared" si="75"/>
        <v>-0.97415103828587757</v>
      </c>
      <c r="BH16" s="107">
        <f t="shared" si="76"/>
        <v>4.9472129139192154</v>
      </c>
      <c r="BI16" s="106">
        <f t="shared" si="77"/>
        <v>-0.57633781071846535</v>
      </c>
      <c r="BJ16" s="108">
        <f t="shared" si="78"/>
        <v>-0.71178672098403339</v>
      </c>
      <c r="BK16" s="92">
        <v>94</v>
      </c>
      <c r="BL16" s="92">
        <v>107</v>
      </c>
      <c r="BM16" s="92">
        <v>107</v>
      </c>
      <c r="BN16" s="91">
        <v>13711</v>
      </c>
      <c r="BO16" s="92">
        <v>6616</v>
      </c>
      <c r="BP16" s="93">
        <v>12678</v>
      </c>
      <c r="BQ16" s="109">
        <f t="shared" si="64"/>
        <v>280.21320397539046</v>
      </c>
      <c r="BR16" s="109">
        <f t="shared" si="65"/>
        <v>42.564892400742366</v>
      </c>
      <c r="BS16" s="109">
        <f t="shared" si="66"/>
        <v>25.376444604169166</v>
      </c>
      <c r="BT16" s="110">
        <f t="shared" si="67"/>
        <v>1215.3756414642492</v>
      </c>
      <c r="BU16" s="109">
        <f t="shared" si="68"/>
        <v>146.69869820416397</v>
      </c>
      <c r="BV16" s="111">
        <f t="shared" si="69"/>
        <v>127.63370598037818</v>
      </c>
      <c r="BW16" s="106">
        <f t="shared" si="70"/>
        <v>4.3373246664385903</v>
      </c>
      <c r="BX16" s="106">
        <f t="shared" si="79"/>
        <v>-0.15955955789725795</v>
      </c>
      <c r="BY16" s="106">
        <f t="shared" si="80"/>
        <v>6.893756966439657E-2</v>
      </c>
      <c r="BZ16" s="100">
        <f t="shared" si="81"/>
        <v>0.65825545171339561</v>
      </c>
      <c r="CA16" s="101">
        <f t="shared" si="82"/>
        <v>-0.15208733788471318</v>
      </c>
      <c r="CB16" s="112">
        <f t="shared" si="83"/>
        <v>-3.6483601106094055E-2</v>
      </c>
      <c r="CD16" s="114"/>
    </row>
    <row r="17" spans="1:82" ht="15" customHeight="1" x14ac:dyDescent="0.2">
      <c r="A17" s="90" t="s">
        <v>44</v>
      </c>
      <c r="B17" s="91">
        <v>2156.6419999999998</v>
      </c>
      <c r="C17" s="92">
        <v>1072</v>
      </c>
      <c r="D17" s="93">
        <v>2197.4679999999998</v>
      </c>
      <c r="E17" s="91">
        <v>2125.893</v>
      </c>
      <c r="F17" s="92">
        <v>1040</v>
      </c>
      <c r="G17" s="93">
        <v>2135.0369999999998</v>
      </c>
      <c r="H17" s="94">
        <f t="shared" si="1"/>
        <v>1.029241179426867</v>
      </c>
      <c r="I17" s="95">
        <f t="shared" si="2"/>
        <v>1.4777140079637485E-2</v>
      </c>
      <c r="J17" s="96">
        <f t="shared" si="3"/>
        <v>-1.5280513423636677E-3</v>
      </c>
      <c r="K17" s="91">
        <v>1477.9749999999999</v>
      </c>
      <c r="L17" s="92">
        <v>704.17</v>
      </c>
      <c r="M17" s="92">
        <v>1455.665</v>
      </c>
      <c r="N17" s="97">
        <f t="shared" si="4"/>
        <v>0.68179848873813431</v>
      </c>
      <c r="O17" s="98">
        <f t="shared" si="5"/>
        <v>-1.3427000032937397E-2</v>
      </c>
      <c r="P17" s="99">
        <f t="shared" si="6"/>
        <v>4.7119502765958776E-3</v>
      </c>
      <c r="Q17" s="91">
        <v>269.19600000000003</v>
      </c>
      <c r="R17" s="92">
        <v>165.23699999999999</v>
      </c>
      <c r="S17" s="93">
        <v>300.18299999999999</v>
      </c>
      <c r="T17" s="100">
        <f t="shared" si="7"/>
        <v>0.14059850016650766</v>
      </c>
      <c r="U17" s="101">
        <f t="shared" si="8"/>
        <v>1.3971242821006258E-2</v>
      </c>
      <c r="V17" s="102">
        <f t="shared" si="9"/>
        <v>-1.8283230602723105E-2</v>
      </c>
      <c r="W17" s="91">
        <v>239.51400000000001</v>
      </c>
      <c r="X17" s="92">
        <v>113.67100000000001</v>
      </c>
      <c r="Y17" s="93">
        <v>244</v>
      </c>
      <c r="Z17" s="100">
        <f t="shared" si="11"/>
        <v>0.11428373372452094</v>
      </c>
      <c r="AA17" s="101">
        <f t="shared" si="12"/>
        <v>1.6186089981118507E-3</v>
      </c>
      <c r="AB17" s="102">
        <f t="shared" si="13"/>
        <v>4.9846952629824803E-3</v>
      </c>
      <c r="AC17" s="91">
        <v>884.15800000000002</v>
      </c>
      <c r="AD17" s="92">
        <v>841</v>
      </c>
      <c r="AE17" s="92">
        <v>922.21</v>
      </c>
      <c r="AF17" s="92">
        <f t="shared" si="71"/>
        <v>38.052000000000021</v>
      </c>
      <c r="AG17" s="93">
        <f t="shared" si="72"/>
        <v>81.210000000000036</v>
      </c>
      <c r="AH17" s="91">
        <v>0</v>
      </c>
      <c r="AI17" s="92">
        <v>0</v>
      </c>
      <c r="AJ17" s="92">
        <v>0</v>
      </c>
      <c r="AK17" s="92">
        <f t="shared" si="62"/>
        <v>0</v>
      </c>
      <c r="AL17" s="93">
        <f t="shared" si="63"/>
        <v>0</v>
      </c>
      <c r="AM17" s="100">
        <f t="shared" si="14"/>
        <v>0.41966936492363033</v>
      </c>
      <c r="AN17" s="101">
        <f t="shared" si="15"/>
        <v>9.6996063823424628E-3</v>
      </c>
      <c r="AO17" s="102">
        <f t="shared" si="16"/>
        <v>-0.36484556044950395</v>
      </c>
      <c r="AP17" s="100">
        <f t="shared" si="17"/>
        <v>0</v>
      </c>
      <c r="AQ17" s="101">
        <f t="shared" si="18"/>
        <v>0</v>
      </c>
      <c r="AR17" s="102">
        <f t="shared" si="19"/>
        <v>0</v>
      </c>
      <c r="AS17" s="101">
        <f t="shared" si="20"/>
        <v>0</v>
      </c>
      <c r="AT17" s="101">
        <f t="shared" si="21"/>
        <v>0</v>
      </c>
      <c r="AU17" s="101">
        <f t="shared" si="22"/>
        <v>0</v>
      </c>
      <c r="AV17" s="91">
        <v>2883</v>
      </c>
      <c r="AW17" s="92">
        <v>1396</v>
      </c>
      <c r="AX17" s="93">
        <v>4151</v>
      </c>
      <c r="AY17" s="103">
        <v>52.17</v>
      </c>
      <c r="AZ17" s="104">
        <v>48</v>
      </c>
      <c r="BA17" s="105">
        <v>48</v>
      </c>
      <c r="BB17" s="103">
        <v>50.66</v>
      </c>
      <c r="BC17" s="104">
        <v>48.330000000000005</v>
      </c>
      <c r="BD17" s="105">
        <v>48.75</v>
      </c>
      <c r="BE17" s="106">
        <f t="shared" si="73"/>
        <v>19.131944444444446</v>
      </c>
      <c r="BF17" s="106">
        <f t="shared" si="74"/>
        <v>9.9216703405533213</v>
      </c>
      <c r="BG17" s="106">
        <f>BE17-AW17/AZ17/3</f>
        <v>9.4375000000000018</v>
      </c>
      <c r="BH17" s="107">
        <f t="shared" si="76"/>
        <v>18.837606837606838</v>
      </c>
      <c r="BI17" s="106">
        <f t="shared" si="77"/>
        <v>9.352806205944777</v>
      </c>
      <c r="BJ17" s="108">
        <f t="shared" si="78"/>
        <v>9.2093566134534495</v>
      </c>
      <c r="BK17" s="92">
        <v>96</v>
      </c>
      <c r="BL17" s="92">
        <v>96</v>
      </c>
      <c r="BM17" s="92">
        <v>96</v>
      </c>
      <c r="BN17" s="91">
        <v>14788</v>
      </c>
      <c r="BO17" s="92">
        <v>6607</v>
      </c>
      <c r="BP17" s="93">
        <v>12743</v>
      </c>
      <c r="BQ17" s="109">
        <f t="shared" si="64"/>
        <v>167.54586831986188</v>
      </c>
      <c r="BR17" s="109">
        <f t="shared" si="65"/>
        <v>23.787888877070429</v>
      </c>
      <c r="BS17" s="109">
        <f t="shared" si="66"/>
        <v>10.137059480751844</v>
      </c>
      <c r="BT17" s="110">
        <f t="shared" si="67"/>
        <v>514.34280896169594</v>
      </c>
      <c r="BU17" s="109">
        <f t="shared" si="68"/>
        <v>-223.04636897795024</v>
      </c>
      <c r="BV17" s="111">
        <f t="shared" si="69"/>
        <v>-230.64286439073965</v>
      </c>
      <c r="BW17" s="106">
        <f t="shared" si="70"/>
        <v>3.0698626836906771</v>
      </c>
      <c r="BX17" s="106">
        <f t="shared" si="79"/>
        <v>-2.0595164352826147</v>
      </c>
      <c r="BY17" s="106">
        <f t="shared" si="80"/>
        <v>-1.6629453392319586</v>
      </c>
      <c r="BZ17" s="100">
        <f t="shared" si="81"/>
        <v>0.73744212962962963</v>
      </c>
      <c r="CA17" s="101">
        <f t="shared" si="82"/>
        <v>-0.11834490740740733</v>
      </c>
      <c r="CB17" s="112">
        <f t="shared" si="83"/>
        <v>-3.584906887224304E-2</v>
      </c>
      <c r="CD17" s="114"/>
    </row>
    <row r="18" spans="1:82" s="41" customFormat="1" ht="15" customHeight="1" x14ac:dyDescent="0.2">
      <c r="A18" s="90" t="s">
        <v>45</v>
      </c>
      <c r="B18" s="91">
        <v>7240.7640000000001</v>
      </c>
      <c r="C18" s="92">
        <v>4060</v>
      </c>
      <c r="D18" s="93">
        <v>8671.4500000000007</v>
      </c>
      <c r="E18" s="91">
        <v>7277.6139999999996</v>
      </c>
      <c r="F18" s="92">
        <v>4113</v>
      </c>
      <c r="G18" s="93">
        <v>8635.8169999999991</v>
      </c>
      <c r="H18" s="94">
        <f t="shared" si="1"/>
        <v>1.0041261874817404</v>
      </c>
      <c r="I18" s="95">
        <f t="shared" si="2"/>
        <v>9.1896602078288536E-3</v>
      </c>
      <c r="J18" s="96">
        <f t="shared" si="3"/>
        <v>1.7012158792219401E-2</v>
      </c>
      <c r="K18" s="91">
        <v>1029.2639999999999</v>
      </c>
      <c r="L18" s="92">
        <v>481.59399999999999</v>
      </c>
      <c r="M18" s="92">
        <v>1067.7750000000001</v>
      </c>
      <c r="N18" s="97">
        <f t="shared" si="4"/>
        <v>0.12364493133654872</v>
      </c>
      <c r="O18" s="98">
        <f t="shared" si="5"/>
        <v>-1.7783839136850943E-2</v>
      </c>
      <c r="P18" s="99">
        <f t="shared" si="6"/>
        <v>6.5542432743070506E-3</v>
      </c>
      <c r="Q18" s="91">
        <v>373.58</v>
      </c>
      <c r="R18" s="92">
        <v>200.11100000000002</v>
      </c>
      <c r="S18" s="93">
        <v>426.60799999999995</v>
      </c>
      <c r="T18" s="100">
        <f t="shared" si="7"/>
        <v>4.9399842539507265E-2</v>
      </c>
      <c r="U18" s="101">
        <f t="shared" si="8"/>
        <v>-1.9329156969147276E-3</v>
      </c>
      <c r="V18" s="102">
        <f t="shared" si="9"/>
        <v>7.4654810721939274E-4</v>
      </c>
      <c r="W18" s="91">
        <v>5768.2709999999997</v>
      </c>
      <c r="X18" s="92">
        <v>3406.741</v>
      </c>
      <c r="Y18" s="93">
        <v>7019</v>
      </c>
      <c r="Z18" s="100">
        <f t="shared" si="11"/>
        <v>0.8127777603439259</v>
      </c>
      <c r="AA18" s="101">
        <f t="shared" si="12"/>
        <v>2.0173068751324297E-2</v>
      </c>
      <c r="AB18" s="102">
        <f t="shared" si="13"/>
        <v>-1.550840547178034E-2</v>
      </c>
      <c r="AC18" s="91">
        <v>3989.3139999999999</v>
      </c>
      <c r="AD18" s="92">
        <v>4875</v>
      </c>
      <c r="AE18" s="92">
        <v>3044.5030000000002</v>
      </c>
      <c r="AF18" s="92">
        <f t="shared" si="71"/>
        <v>-944.81099999999969</v>
      </c>
      <c r="AG18" s="93">
        <f t="shared" si="72"/>
        <v>-1830.4969999999998</v>
      </c>
      <c r="AH18" s="91">
        <v>0</v>
      </c>
      <c r="AI18" s="92">
        <v>0</v>
      </c>
      <c r="AJ18" s="92">
        <v>0</v>
      </c>
      <c r="AK18" s="92">
        <f t="shared" si="62"/>
        <v>0</v>
      </c>
      <c r="AL18" s="93">
        <f t="shared" si="63"/>
        <v>0</v>
      </c>
      <c r="AM18" s="100">
        <f t="shared" si="14"/>
        <v>0.3510950302429236</v>
      </c>
      <c r="AN18" s="101">
        <f t="shared" si="15"/>
        <v>-0.19985705160921247</v>
      </c>
      <c r="AO18" s="102">
        <f t="shared" si="16"/>
        <v>-0.84964388601323404</v>
      </c>
      <c r="AP18" s="100">
        <f t="shared" si="17"/>
        <v>0</v>
      </c>
      <c r="AQ18" s="101">
        <f t="shared" si="18"/>
        <v>0</v>
      </c>
      <c r="AR18" s="102">
        <f t="shared" si="19"/>
        <v>0</v>
      </c>
      <c r="AS18" s="101">
        <f t="shared" si="20"/>
        <v>0</v>
      </c>
      <c r="AT18" s="101">
        <f t="shared" si="21"/>
        <v>0</v>
      </c>
      <c r="AU18" s="101">
        <f t="shared" si="22"/>
        <v>0</v>
      </c>
      <c r="AV18" s="91">
        <v>1894</v>
      </c>
      <c r="AW18" s="92">
        <v>1104</v>
      </c>
      <c r="AX18" s="93">
        <v>2163</v>
      </c>
      <c r="AY18" s="103">
        <v>38</v>
      </c>
      <c r="AZ18" s="104">
        <v>34</v>
      </c>
      <c r="BA18" s="105">
        <v>35</v>
      </c>
      <c r="BB18" s="103">
        <v>54</v>
      </c>
      <c r="BC18" s="104">
        <v>59</v>
      </c>
      <c r="BD18" s="105">
        <v>58</v>
      </c>
      <c r="BE18" s="106">
        <f t="shared" si="73"/>
        <v>10.085714285714285</v>
      </c>
      <c r="BF18" s="106">
        <f t="shared" si="74"/>
        <v>1.7786967418546364</v>
      </c>
      <c r="BG18" s="106">
        <f t="shared" si="75"/>
        <v>-0.73781512605041932</v>
      </c>
      <c r="BH18" s="107">
        <f t="shared" si="76"/>
        <v>6.0862068965517233</v>
      </c>
      <c r="BI18" s="106">
        <f t="shared" si="77"/>
        <v>0.24052788420604365</v>
      </c>
      <c r="BJ18" s="108">
        <f t="shared" si="78"/>
        <v>-0.15108123904149728</v>
      </c>
      <c r="BK18" s="92">
        <v>120</v>
      </c>
      <c r="BL18" s="92">
        <v>123</v>
      </c>
      <c r="BM18" s="92">
        <v>125</v>
      </c>
      <c r="BN18" s="91">
        <v>8845</v>
      </c>
      <c r="BO18" s="92">
        <v>5128</v>
      </c>
      <c r="BP18" s="93">
        <v>10547</v>
      </c>
      <c r="BQ18" s="109">
        <f t="shared" si="64"/>
        <v>818.79368540817291</v>
      </c>
      <c r="BR18" s="109">
        <f t="shared" si="65"/>
        <v>-4.0004355641278835</v>
      </c>
      <c r="BS18" s="109">
        <f t="shared" si="66"/>
        <v>16.726602724865529</v>
      </c>
      <c r="BT18" s="110">
        <f t="shared" si="67"/>
        <v>3992.5182616736015</v>
      </c>
      <c r="BU18" s="109">
        <f t="shared" si="68"/>
        <v>150.06102830506916</v>
      </c>
      <c r="BV18" s="111">
        <f t="shared" si="69"/>
        <v>266.97478341273199</v>
      </c>
      <c r="BW18" s="106">
        <f t="shared" si="70"/>
        <v>4.8760980120203419</v>
      </c>
      <c r="BX18" s="106">
        <f t="shared" si="79"/>
        <v>0.20608745235825143</v>
      </c>
      <c r="BY18" s="106">
        <f t="shared" si="80"/>
        <v>0.23117047578845806</v>
      </c>
      <c r="BZ18" s="100">
        <f t="shared" si="81"/>
        <v>0.46875555555555559</v>
      </c>
      <c r="CA18" s="101">
        <f t="shared" si="82"/>
        <v>5.9264814814814881E-2</v>
      </c>
      <c r="CB18" s="112">
        <f t="shared" si="83"/>
        <v>3.1671386376791455E-4</v>
      </c>
      <c r="CD18" s="118"/>
    </row>
    <row r="19" spans="1:82" ht="15" customHeight="1" x14ac:dyDescent="0.2">
      <c r="A19" s="90" t="s">
        <v>46</v>
      </c>
      <c r="B19" s="91">
        <v>67220.748000000007</v>
      </c>
      <c r="C19" s="92">
        <v>35526</v>
      </c>
      <c r="D19" s="93">
        <v>72213.21991</v>
      </c>
      <c r="E19" s="91">
        <v>65468.105000000003</v>
      </c>
      <c r="F19" s="92">
        <v>33420</v>
      </c>
      <c r="G19" s="93">
        <v>67121.684290000005</v>
      </c>
      <c r="H19" s="94">
        <f t="shared" si="1"/>
        <v>1.0758553018127788</v>
      </c>
      <c r="I19" s="95">
        <f t="shared" si="2"/>
        <v>4.9084357396409928E-2</v>
      </c>
      <c r="J19" s="96">
        <f t="shared" si="3"/>
        <v>1.2839143823550669E-2</v>
      </c>
      <c r="K19" s="91">
        <v>28309.645</v>
      </c>
      <c r="L19" s="92">
        <v>14824.31855</v>
      </c>
      <c r="M19" s="92">
        <v>29952.337</v>
      </c>
      <c r="N19" s="97">
        <f t="shared" si="4"/>
        <v>0.44623935344933519</v>
      </c>
      <c r="O19" s="98">
        <f t="shared" si="5"/>
        <v>1.3820467947761594E-2</v>
      </c>
      <c r="P19" s="99">
        <f t="shared" si="6"/>
        <v>2.66309522072955E-3</v>
      </c>
      <c r="Q19" s="91">
        <v>5707.4579999999996</v>
      </c>
      <c r="R19" s="92">
        <v>2794.9331900000006</v>
      </c>
      <c r="S19" s="93">
        <v>5678.7934800000003</v>
      </c>
      <c r="T19" s="100">
        <f t="shared" si="7"/>
        <v>8.4604454433305165E-2</v>
      </c>
      <c r="U19" s="101">
        <f t="shared" si="8"/>
        <v>-2.574760544736418E-3</v>
      </c>
      <c r="V19" s="102">
        <f t="shared" si="9"/>
        <v>9.738981795648638E-4</v>
      </c>
      <c r="W19" s="91">
        <v>26200.832999999999</v>
      </c>
      <c r="X19" s="92">
        <v>13669.026400000001</v>
      </c>
      <c r="Y19" s="93">
        <v>26646</v>
      </c>
      <c r="Z19" s="100">
        <f t="shared" si="11"/>
        <v>0.3969805031243801</v>
      </c>
      <c r="AA19" s="101">
        <f t="shared" si="12"/>
        <v>-3.2270941476044146E-3</v>
      </c>
      <c r="AB19" s="102">
        <f t="shared" si="13"/>
        <v>-1.2026869706260268E-2</v>
      </c>
      <c r="AC19" s="91">
        <v>45858.559999999998</v>
      </c>
      <c r="AD19" s="92">
        <v>43917</v>
      </c>
      <c r="AE19" s="92">
        <v>41971.286440000011</v>
      </c>
      <c r="AF19" s="92">
        <f t="shared" si="71"/>
        <v>-3887.2735599999869</v>
      </c>
      <c r="AG19" s="93">
        <f t="shared" si="72"/>
        <v>-1945.7135599999892</v>
      </c>
      <c r="AH19" s="91">
        <v>11129</v>
      </c>
      <c r="AI19" s="92">
        <v>10281</v>
      </c>
      <c r="AJ19" s="92">
        <v>10173.319619999997</v>
      </c>
      <c r="AK19" s="92">
        <f t="shared" si="62"/>
        <v>-955.68038000000342</v>
      </c>
      <c r="AL19" s="93">
        <f t="shared" si="63"/>
        <v>-107.68038000000342</v>
      </c>
      <c r="AM19" s="100">
        <f t="shared" si="14"/>
        <v>0.58121333590039626</v>
      </c>
      <c r="AN19" s="101">
        <f t="shared" si="15"/>
        <v>-0.10099507987028211</v>
      </c>
      <c r="AO19" s="102">
        <f t="shared" si="16"/>
        <v>-0.65497987470592023</v>
      </c>
      <c r="AP19" s="100">
        <f t="shared" si="17"/>
        <v>0.14087890877430889</v>
      </c>
      <c r="AQ19" s="101">
        <f t="shared" si="18"/>
        <v>-2.4680093931224806E-2</v>
      </c>
      <c r="AR19" s="102">
        <f t="shared" si="19"/>
        <v>-0.14851477472509997</v>
      </c>
      <c r="AS19" s="101">
        <f t="shared" si="20"/>
        <v>0.15156532091843899</v>
      </c>
      <c r="AT19" s="101">
        <f t="shared" si="21"/>
        <v>-1.8425852646154012E-2</v>
      </c>
      <c r="AU19" s="101">
        <f t="shared" si="22"/>
        <v>-0.15606484066145326</v>
      </c>
      <c r="AV19" s="91">
        <v>42617</v>
      </c>
      <c r="AW19" s="92">
        <v>21184</v>
      </c>
      <c r="AX19" s="93">
        <v>44522</v>
      </c>
      <c r="AY19" s="103">
        <v>665</v>
      </c>
      <c r="AZ19" s="104">
        <v>653</v>
      </c>
      <c r="BA19" s="105">
        <v>647</v>
      </c>
      <c r="BB19" s="103">
        <v>920</v>
      </c>
      <c r="BC19" s="104">
        <v>925</v>
      </c>
      <c r="BD19" s="105">
        <v>912</v>
      </c>
      <c r="BE19" s="106">
        <f t="shared" si="73"/>
        <v>12.023699124162803</v>
      </c>
      <c r="BF19" s="106">
        <f t="shared" si="74"/>
        <v>1.3427467432104212</v>
      </c>
      <c r="BG19" s="106">
        <f t="shared" si="75"/>
        <v>1.2100186749540232</v>
      </c>
      <c r="BH19" s="107">
        <f t="shared" si="76"/>
        <v>8.5299707602339172</v>
      </c>
      <c r="BI19" s="106">
        <f t="shared" si="77"/>
        <v>0.80949974574116279</v>
      </c>
      <c r="BJ19" s="108">
        <f t="shared" si="78"/>
        <v>0.89609688636004314</v>
      </c>
      <c r="BK19" s="92">
        <v>1504</v>
      </c>
      <c r="BL19" s="92">
        <v>1493</v>
      </c>
      <c r="BM19" s="92">
        <v>1492</v>
      </c>
      <c r="BN19" s="91">
        <v>208193</v>
      </c>
      <c r="BO19" s="92">
        <v>99963</v>
      </c>
      <c r="BP19" s="93">
        <v>196825</v>
      </c>
      <c r="BQ19" s="109">
        <f t="shared" si="64"/>
        <v>341.02214805029854</v>
      </c>
      <c r="BR19" s="109">
        <f t="shared" si="65"/>
        <v>26.56342465421892</v>
      </c>
      <c r="BS19" s="109">
        <f t="shared" si="66"/>
        <v>6.69844828138406</v>
      </c>
      <c r="BT19" s="110">
        <f t="shared" si="67"/>
        <v>1507.6071220969409</v>
      </c>
      <c r="BU19" s="109">
        <f t="shared" si="68"/>
        <v>-28.589818091247025</v>
      </c>
      <c r="BV19" s="111">
        <f t="shared" si="69"/>
        <v>-69.998618084327973</v>
      </c>
      <c r="BW19" s="106">
        <f t="shared" si="70"/>
        <v>4.4208481200305467</v>
      </c>
      <c r="BX19" s="106">
        <f t="shared" si="79"/>
        <v>-0.4643620073833965</v>
      </c>
      <c r="BY19" s="106">
        <f t="shared" si="80"/>
        <v>-0.2979490854075193</v>
      </c>
      <c r="BZ19" s="100">
        <f t="shared" si="81"/>
        <v>0.73289022937146264</v>
      </c>
      <c r="CA19" s="101">
        <f t="shared" si="82"/>
        <v>-3.6144197342485307E-2</v>
      </c>
      <c r="CB19" s="112">
        <f t="shared" si="83"/>
        <v>-1.9407007923178288E-2</v>
      </c>
      <c r="CD19" s="114"/>
    </row>
    <row r="20" spans="1:82" ht="15" customHeight="1" x14ac:dyDescent="0.2">
      <c r="A20" s="90" t="s">
        <v>47</v>
      </c>
      <c r="B20" s="91">
        <v>31546.870500000001</v>
      </c>
      <c r="C20" s="92">
        <v>15768</v>
      </c>
      <c r="D20" s="93">
        <v>36136.540590000004</v>
      </c>
      <c r="E20" s="91">
        <v>33301.380389999998</v>
      </c>
      <c r="F20" s="92">
        <v>18999</v>
      </c>
      <c r="G20" s="93">
        <v>38373.998820000001</v>
      </c>
      <c r="H20" s="94">
        <f t="shared" si="1"/>
        <v>0.94169337836030098</v>
      </c>
      <c r="I20" s="95">
        <f t="shared" si="2"/>
        <v>-5.6208209475795412E-3</v>
      </c>
      <c r="J20" s="96">
        <f t="shared" si="3"/>
        <v>0.11175496054883727</v>
      </c>
      <c r="K20" s="91">
        <v>13017.35795</v>
      </c>
      <c r="L20" s="92">
        <v>7017.0594199999996</v>
      </c>
      <c r="M20" s="92">
        <v>14342.17548</v>
      </c>
      <c r="N20" s="97">
        <f t="shared" si="4"/>
        <v>0.37374722262525989</v>
      </c>
      <c r="O20" s="98">
        <f t="shared" si="5"/>
        <v>-1.714822367608787E-2</v>
      </c>
      <c r="P20" s="99">
        <f t="shared" si="6"/>
        <v>4.4088669223281696E-3</v>
      </c>
      <c r="Q20" s="91">
        <v>3106.4642400000002</v>
      </c>
      <c r="R20" s="92">
        <v>1813.3113899999998</v>
      </c>
      <c r="S20" s="93">
        <v>3408.6884300000002</v>
      </c>
      <c r="T20" s="100">
        <f t="shared" si="7"/>
        <v>8.8828074603041859E-2</v>
      </c>
      <c r="U20" s="101">
        <f t="shared" si="8"/>
        <v>-4.455272922480949E-3</v>
      </c>
      <c r="V20" s="102">
        <f t="shared" si="9"/>
        <v>-6.6143902635300567E-3</v>
      </c>
      <c r="W20" s="91">
        <v>15256.44858</v>
      </c>
      <c r="X20" s="92">
        <v>9142.4600300000002</v>
      </c>
      <c r="Y20" s="93">
        <v>18800</v>
      </c>
      <c r="Z20" s="100">
        <f t="shared" si="11"/>
        <v>0.48991506171104843</v>
      </c>
      <c r="AA20" s="101">
        <f t="shared" si="12"/>
        <v>3.178244374361644E-2</v>
      </c>
      <c r="AB20" s="102">
        <f t="shared" si="13"/>
        <v>8.7076281619142271E-3</v>
      </c>
      <c r="AC20" s="91">
        <v>10841.584999999999</v>
      </c>
      <c r="AD20" s="92">
        <v>12144</v>
      </c>
      <c r="AE20" s="92">
        <v>11405.078539999999</v>
      </c>
      <c r="AF20" s="92">
        <f t="shared" si="71"/>
        <v>563.49353999999948</v>
      </c>
      <c r="AG20" s="93">
        <f t="shared" si="72"/>
        <v>-738.92146000000139</v>
      </c>
      <c r="AH20" s="91">
        <v>0</v>
      </c>
      <c r="AI20" s="92">
        <v>0</v>
      </c>
      <c r="AJ20" s="92">
        <v>0</v>
      </c>
      <c r="AK20" s="92">
        <f t="shared" si="62"/>
        <v>0</v>
      </c>
      <c r="AL20" s="93">
        <f t="shared" si="63"/>
        <v>0</v>
      </c>
      <c r="AM20" s="100">
        <f t="shared" si="14"/>
        <v>0.31561069083508519</v>
      </c>
      <c r="AN20" s="101">
        <f t="shared" si="15"/>
        <v>-2.8055252194033931E-2</v>
      </c>
      <c r="AO20" s="102">
        <f t="shared" si="16"/>
        <v>-0.45455673686658904</v>
      </c>
      <c r="AP20" s="100">
        <f t="shared" si="17"/>
        <v>0</v>
      </c>
      <c r="AQ20" s="101">
        <f t="shared" si="18"/>
        <v>0</v>
      </c>
      <c r="AR20" s="102">
        <f t="shared" si="19"/>
        <v>0</v>
      </c>
      <c r="AS20" s="101">
        <f t="shared" si="20"/>
        <v>0</v>
      </c>
      <c r="AT20" s="101">
        <f t="shared" si="21"/>
        <v>0</v>
      </c>
      <c r="AU20" s="101">
        <f t="shared" si="22"/>
        <v>0</v>
      </c>
      <c r="AV20" s="91">
        <v>23662</v>
      </c>
      <c r="AW20" s="92">
        <v>12474</v>
      </c>
      <c r="AX20" s="93">
        <v>23720</v>
      </c>
      <c r="AY20" s="103">
        <v>387.37169999999998</v>
      </c>
      <c r="AZ20" s="104">
        <v>392.17333333333329</v>
      </c>
      <c r="BA20" s="105">
        <v>391</v>
      </c>
      <c r="BB20" s="103">
        <v>700.09</v>
      </c>
      <c r="BC20" s="104">
        <v>705.27333333333354</v>
      </c>
      <c r="BD20" s="105">
        <v>700.04</v>
      </c>
      <c r="BE20" s="106">
        <f t="shared" si="73"/>
        <v>9.5873827791986361</v>
      </c>
      <c r="BF20" s="106">
        <f t="shared" si="74"/>
        <v>-0.59319227743732128</v>
      </c>
      <c r="BG20" s="106">
        <f t="shared" si="75"/>
        <v>-1.0150719177040948</v>
      </c>
      <c r="BH20" s="107">
        <f t="shared" si="76"/>
        <v>5.3549320991181455</v>
      </c>
      <c r="BI20" s="106">
        <f t="shared" si="77"/>
        <v>-0.27815317087095082</v>
      </c>
      <c r="BJ20" s="108">
        <f t="shared" si="78"/>
        <v>-0.54065448197098132</v>
      </c>
      <c r="BK20" s="92">
        <v>936</v>
      </c>
      <c r="BL20" s="92">
        <v>950</v>
      </c>
      <c r="BM20" s="92">
        <v>949</v>
      </c>
      <c r="BN20" s="91">
        <v>123454</v>
      </c>
      <c r="BO20" s="92">
        <v>61233</v>
      </c>
      <c r="BP20" s="93">
        <v>118077</v>
      </c>
      <c r="BQ20" s="109">
        <f t="shared" si="64"/>
        <v>324.99130923041741</v>
      </c>
      <c r="BR20" s="109">
        <f t="shared" si="65"/>
        <v>55.244031782947104</v>
      </c>
      <c r="BS20" s="109">
        <f t="shared" si="66"/>
        <v>14.717437298615948</v>
      </c>
      <c r="BT20" s="110">
        <f t="shared" si="67"/>
        <v>1617.7908440134906</v>
      </c>
      <c r="BU20" s="109">
        <f t="shared" si="68"/>
        <v>210.41275298145638</v>
      </c>
      <c r="BV20" s="111">
        <f t="shared" si="69"/>
        <v>94.702820925467449</v>
      </c>
      <c r="BW20" s="106">
        <f t="shared" si="70"/>
        <v>4.9779510961214166</v>
      </c>
      <c r="BX20" s="106">
        <f t="shared" si="79"/>
        <v>-0.23944388317027432</v>
      </c>
      <c r="BY20" s="106">
        <f t="shared" si="80"/>
        <v>6.9100687271007821E-2</v>
      </c>
      <c r="BZ20" s="100">
        <f t="shared" si="81"/>
        <v>0.69123638918159469</v>
      </c>
      <c r="CA20" s="101">
        <f t="shared" si="82"/>
        <v>-4.1515272736733833E-2</v>
      </c>
      <c r="CB20" s="112">
        <f t="shared" si="83"/>
        <v>-3.2985964455306549E-2</v>
      </c>
      <c r="CD20" s="114"/>
    </row>
    <row r="21" spans="1:82" ht="15" customHeight="1" x14ac:dyDescent="0.2">
      <c r="A21" s="90" t="s">
        <v>48</v>
      </c>
      <c r="B21" s="91">
        <v>56180.071950000005</v>
      </c>
      <c r="C21" s="92">
        <v>27807</v>
      </c>
      <c r="D21" s="93">
        <v>58911.350511761499</v>
      </c>
      <c r="E21" s="91">
        <v>54563.612810000006</v>
      </c>
      <c r="F21" s="92">
        <v>27175</v>
      </c>
      <c r="G21" s="93">
        <v>57059.708059999997</v>
      </c>
      <c r="H21" s="94">
        <f t="shared" si="1"/>
        <v>1.0324509625919298</v>
      </c>
      <c r="I21" s="95">
        <f t="shared" si="2"/>
        <v>2.8257406399159191E-3</v>
      </c>
      <c r="J21" s="96">
        <f t="shared" si="3"/>
        <v>9.1942928587191997E-3</v>
      </c>
      <c r="K21" s="91">
        <v>20376.80546</v>
      </c>
      <c r="L21" s="92">
        <v>10254.70861</v>
      </c>
      <c r="M21" s="92">
        <v>22377.04016</v>
      </c>
      <c r="N21" s="97">
        <f t="shared" si="4"/>
        <v>0.3921688512053001</v>
      </c>
      <c r="O21" s="98">
        <f t="shared" si="5"/>
        <v>1.8718406658023101E-2</v>
      </c>
      <c r="P21" s="99">
        <f t="shared" si="6"/>
        <v>1.4810668684600958E-2</v>
      </c>
      <c r="Q21" s="91">
        <v>3680.5538100000003</v>
      </c>
      <c r="R21" s="92">
        <v>2142.2429000000002</v>
      </c>
      <c r="S21" s="93">
        <v>4186.7914600000004</v>
      </c>
      <c r="T21" s="100">
        <f t="shared" si="7"/>
        <v>7.3375620071477812E-2</v>
      </c>
      <c r="U21" s="101">
        <f t="shared" si="8"/>
        <v>5.9212558816224004E-3</v>
      </c>
      <c r="V21" s="102">
        <f t="shared" si="9"/>
        <v>-5.4557653931036065E-3</v>
      </c>
      <c r="W21" s="91">
        <v>26343.964530000001</v>
      </c>
      <c r="X21" s="92">
        <v>12860.936750000001</v>
      </c>
      <c r="Y21" s="93">
        <v>26689</v>
      </c>
      <c r="Z21" s="100">
        <f t="shared" si="11"/>
        <v>0.46773810990998615</v>
      </c>
      <c r="AA21" s="101">
        <f t="shared" si="12"/>
        <v>-1.507384430818981E-2</v>
      </c>
      <c r="AB21" s="102">
        <f t="shared" si="13"/>
        <v>-5.5254319483395431E-3</v>
      </c>
      <c r="AC21" s="91">
        <v>21546.52</v>
      </c>
      <c r="AD21" s="92">
        <v>16702</v>
      </c>
      <c r="AE21" s="92">
        <v>18100.073389999998</v>
      </c>
      <c r="AF21" s="92">
        <f t="shared" si="71"/>
        <v>-3446.4466100000027</v>
      </c>
      <c r="AG21" s="93">
        <f t="shared" si="72"/>
        <v>1398.0733899999977</v>
      </c>
      <c r="AH21" s="91">
        <v>2656.1170200000001</v>
      </c>
      <c r="AI21" s="92">
        <v>0</v>
      </c>
      <c r="AJ21" s="92">
        <v>0</v>
      </c>
      <c r="AK21" s="92">
        <f t="shared" si="62"/>
        <v>-2656.1170200000001</v>
      </c>
      <c r="AL21" s="93">
        <f t="shared" si="63"/>
        <v>0</v>
      </c>
      <c r="AM21" s="100">
        <f t="shared" si="14"/>
        <v>0.30724254719617006</v>
      </c>
      <c r="AN21" s="101">
        <f t="shared" si="15"/>
        <v>-7.628348351408426E-2</v>
      </c>
      <c r="AO21" s="102">
        <f t="shared" si="16"/>
        <v>-0.29339757939066058</v>
      </c>
      <c r="AP21" s="100">
        <f t="shared" si="17"/>
        <v>0</v>
      </c>
      <c r="AQ21" s="101">
        <f t="shared" si="18"/>
        <v>-4.7278633291248394E-2</v>
      </c>
      <c r="AR21" s="102">
        <f t="shared" si="19"/>
        <v>0</v>
      </c>
      <c r="AS21" s="101">
        <f t="shared" si="20"/>
        <v>0</v>
      </c>
      <c r="AT21" s="101">
        <f t="shared" si="21"/>
        <v>-4.8679273296089495E-2</v>
      </c>
      <c r="AU21" s="101">
        <f t="shared" si="22"/>
        <v>0</v>
      </c>
      <c r="AV21" s="91">
        <v>28948</v>
      </c>
      <c r="AW21" s="92">
        <v>14714</v>
      </c>
      <c r="AX21" s="93">
        <v>28594</v>
      </c>
      <c r="AY21" s="103">
        <v>381.00830000000002</v>
      </c>
      <c r="AZ21" s="104">
        <v>377.26333333333332</v>
      </c>
      <c r="BA21" s="105">
        <v>377</v>
      </c>
      <c r="BB21" s="103">
        <v>703.42499999999995</v>
      </c>
      <c r="BC21" s="104">
        <v>703.3266666666666</v>
      </c>
      <c r="BD21" s="105">
        <v>695.62833333333356</v>
      </c>
      <c r="BE21" s="106">
        <f t="shared" si="73"/>
        <v>12.272325375773653</v>
      </c>
      <c r="BF21" s="106">
        <f t="shared" si="74"/>
        <v>-0.39056587007759624</v>
      </c>
      <c r="BG21" s="106">
        <f t="shared" si="75"/>
        <v>-0.72831962020616636</v>
      </c>
      <c r="BH21" s="107">
        <f t="shared" si="76"/>
        <v>6.6510612707456316</v>
      </c>
      <c r="BI21" s="106">
        <f t="shared" si="77"/>
        <v>-0.20776044680302963</v>
      </c>
      <c r="BJ21" s="108">
        <f t="shared" si="78"/>
        <v>-0.32246454466494257</v>
      </c>
      <c r="BK21" s="92">
        <v>1392</v>
      </c>
      <c r="BL21" s="92">
        <v>1364</v>
      </c>
      <c r="BM21" s="92">
        <v>1328</v>
      </c>
      <c r="BN21" s="91">
        <v>166371</v>
      </c>
      <c r="BO21" s="92">
        <v>76486</v>
      </c>
      <c r="BP21" s="93">
        <v>152612</v>
      </c>
      <c r="BQ21" s="109">
        <f t="shared" si="64"/>
        <v>373.88742733205771</v>
      </c>
      <c r="BR21" s="109">
        <f t="shared" si="65"/>
        <v>45.923943251298454</v>
      </c>
      <c r="BS21" s="109">
        <f t="shared" si="66"/>
        <v>18.593648078338049</v>
      </c>
      <c r="BT21" s="110">
        <f t="shared" si="67"/>
        <v>1995.5133265720078</v>
      </c>
      <c r="BU21" s="109">
        <f t="shared" si="68"/>
        <v>110.62964514323903</v>
      </c>
      <c r="BV21" s="111">
        <f t="shared" si="69"/>
        <v>148.63280462012517</v>
      </c>
      <c r="BW21" s="106">
        <f t="shared" si="70"/>
        <v>5.3372036091487729</v>
      </c>
      <c r="BX21" s="106">
        <f t="shared" si="79"/>
        <v>-0.41003281478379616</v>
      </c>
      <c r="BY21" s="106">
        <f t="shared" si="80"/>
        <v>0.13902500373895954</v>
      </c>
      <c r="BZ21" s="100">
        <f t="shared" si="81"/>
        <v>0.63843708165997326</v>
      </c>
      <c r="CA21" s="101">
        <f t="shared" si="82"/>
        <v>-2.5559565849605281E-2</v>
      </c>
      <c r="CB21" s="112">
        <f t="shared" si="83"/>
        <v>8.383373135804395E-3</v>
      </c>
      <c r="CD21" s="114"/>
    </row>
    <row r="22" spans="1:82" ht="15" customHeight="1" x14ac:dyDescent="0.2">
      <c r="A22" s="90" t="s">
        <v>49</v>
      </c>
      <c r="B22" s="91">
        <v>17054.586090000001</v>
      </c>
      <c r="C22" s="92">
        <v>7888</v>
      </c>
      <c r="D22" s="93">
        <v>17062.014179999998</v>
      </c>
      <c r="E22" s="91">
        <v>17752.015829999997</v>
      </c>
      <c r="F22" s="92">
        <v>8458</v>
      </c>
      <c r="G22" s="93">
        <v>17771.486539999998</v>
      </c>
      <c r="H22" s="94">
        <f t="shared" si="1"/>
        <v>0.9600780520862382</v>
      </c>
      <c r="I22" s="95">
        <f t="shared" si="2"/>
        <v>-6.3459335758930813E-4</v>
      </c>
      <c r="J22" s="96">
        <f t="shared" si="3"/>
        <v>2.7469870483022296E-2</v>
      </c>
      <c r="K22" s="91">
        <v>7830.5030800000004</v>
      </c>
      <c r="L22" s="92">
        <v>3899.28305</v>
      </c>
      <c r="M22" s="92">
        <v>8199.9495599999991</v>
      </c>
      <c r="N22" s="97">
        <f t="shared" si="4"/>
        <v>0.46141044765971501</v>
      </c>
      <c r="O22" s="98">
        <f t="shared" si="5"/>
        <v>2.0305439924939828E-2</v>
      </c>
      <c r="P22" s="99">
        <f t="shared" si="6"/>
        <v>3.932982154019049E-4</v>
      </c>
      <c r="Q22" s="91">
        <v>1769.0117199999997</v>
      </c>
      <c r="R22" s="92">
        <v>971.17269999999996</v>
      </c>
      <c r="S22" s="93">
        <v>1915.6304799999998</v>
      </c>
      <c r="T22" s="100">
        <f t="shared" si="7"/>
        <v>0.10779236028951802</v>
      </c>
      <c r="U22" s="101">
        <f t="shared" si="8"/>
        <v>8.1410453661468624E-3</v>
      </c>
      <c r="V22" s="102">
        <f t="shared" si="9"/>
        <v>-7.0306120443670572E-3</v>
      </c>
      <c r="W22" s="91">
        <v>6806.2095399999998</v>
      </c>
      <c r="X22" s="92">
        <v>2953.8652000000002</v>
      </c>
      <c r="Y22" s="93">
        <v>6290</v>
      </c>
      <c r="Z22" s="100">
        <f t="shared" si="11"/>
        <v>0.35393775224388185</v>
      </c>
      <c r="AA22" s="101">
        <f t="shared" si="12"/>
        <v>-2.9467130062377389E-2</v>
      </c>
      <c r="AB22" s="102">
        <f t="shared" si="13"/>
        <v>4.6985467579513385E-3</v>
      </c>
      <c r="AC22" s="91">
        <v>7453.98</v>
      </c>
      <c r="AD22" s="92">
        <v>8608</v>
      </c>
      <c r="AE22" s="92">
        <v>7817.3890299999994</v>
      </c>
      <c r="AF22" s="92">
        <f t="shared" si="71"/>
        <v>363.4090299999998</v>
      </c>
      <c r="AG22" s="93">
        <f t="shared" si="72"/>
        <v>-790.61097000000063</v>
      </c>
      <c r="AH22" s="91">
        <v>97.550370000000001</v>
      </c>
      <c r="AI22" s="92">
        <v>1074</v>
      </c>
      <c r="AJ22" s="92">
        <v>958.44915000000015</v>
      </c>
      <c r="AK22" s="92">
        <f t="shared" si="62"/>
        <v>860.8987800000001</v>
      </c>
      <c r="AL22" s="93">
        <f t="shared" si="63"/>
        <v>-115.55084999999985</v>
      </c>
      <c r="AM22" s="100">
        <f t="shared" si="14"/>
        <v>0.45817504003504467</v>
      </c>
      <c r="AN22" s="101">
        <f t="shared" si="15"/>
        <v>2.1109023852414532E-2</v>
      </c>
      <c r="AO22" s="102">
        <f t="shared" si="16"/>
        <v>-0.63310285043148684</v>
      </c>
      <c r="AP22" s="100">
        <f t="shared" si="17"/>
        <v>5.617444340911925E-2</v>
      </c>
      <c r="AQ22" s="101">
        <f t="shared" si="18"/>
        <v>5.0454552613458201E-2</v>
      </c>
      <c r="AR22" s="102">
        <f t="shared" si="19"/>
        <v>-7.9981743203456801E-2</v>
      </c>
      <c r="AS22" s="101">
        <f t="shared" si="20"/>
        <v>5.393185020525583E-2</v>
      </c>
      <c r="AT22" s="101">
        <f t="shared" si="21"/>
        <v>4.8436678787306502E-2</v>
      </c>
      <c r="AU22" s="101">
        <f t="shared" si="22"/>
        <v>-7.3048523405526852E-2</v>
      </c>
      <c r="AV22" s="91">
        <v>7346</v>
      </c>
      <c r="AW22" s="92">
        <v>3529</v>
      </c>
      <c r="AX22" s="93">
        <v>7073</v>
      </c>
      <c r="AY22" s="103">
        <v>180.9435</v>
      </c>
      <c r="AZ22" s="104">
        <v>181.41724270353302</v>
      </c>
      <c r="BA22" s="105">
        <v>185</v>
      </c>
      <c r="BB22" s="103">
        <v>357.20190000000002</v>
      </c>
      <c r="BC22" s="104">
        <v>340.99176747311833</v>
      </c>
      <c r="BD22" s="105">
        <v>340</v>
      </c>
      <c r="BE22" s="106">
        <f t="shared" si="73"/>
        <v>6.3855855855855852</v>
      </c>
      <c r="BF22" s="106">
        <f t="shared" si="74"/>
        <v>-0.3807991330328413</v>
      </c>
      <c r="BG22" s="106">
        <f t="shared" si="75"/>
        <v>-9.8546329348566886E-2</v>
      </c>
      <c r="BH22" s="107">
        <f t="shared" si="76"/>
        <v>3.4745098039215687</v>
      </c>
      <c r="BI22" s="106">
        <f t="shared" si="77"/>
        <v>4.6943115913097078E-2</v>
      </c>
      <c r="BJ22" s="108">
        <f t="shared" si="78"/>
        <v>2.4768650196887787E-2</v>
      </c>
      <c r="BK22" s="92">
        <v>299</v>
      </c>
      <c r="BL22" s="92">
        <v>299</v>
      </c>
      <c r="BM22" s="92">
        <v>299</v>
      </c>
      <c r="BN22" s="91">
        <v>34805</v>
      </c>
      <c r="BO22" s="92">
        <v>17270</v>
      </c>
      <c r="BP22" s="93">
        <v>32916</v>
      </c>
      <c r="BQ22" s="109">
        <f t="shared" si="64"/>
        <v>539.90419674322516</v>
      </c>
      <c r="BR22" s="109">
        <f t="shared" si="65"/>
        <v>29.862081242578768</v>
      </c>
      <c r="BS22" s="109">
        <f t="shared" si="66"/>
        <v>50.153183425332884</v>
      </c>
      <c r="BT22" s="110">
        <f t="shared" si="67"/>
        <v>2512.5811593383287</v>
      </c>
      <c r="BU22" s="109">
        <f t="shared" si="68"/>
        <v>96.025778178513974</v>
      </c>
      <c r="BV22" s="111">
        <f t="shared" si="69"/>
        <v>115.86820949418006</v>
      </c>
      <c r="BW22" s="106">
        <f t="shared" si="70"/>
        <v>4.6537537112964795</v>
      </c>
      <c r="BX22" s="106">
        <f t="shared" si="79"/>
        <v>-8.4198915983672684E-2</v>
      </c>
      <c r="BY22" s="106">
        <f t="shared" si="80"/>
        <v>-0.23998389142383747</v>
      </c>
      <c r="BZ22" s="100">
        <f t="shared" si="81"/>
        <v>0.61159420289855071</v>
      </c>
      <c r="CA22" s="101">
        <f t="shared" si="82"/>
        <v>-3.5098476402824264E-2</v>
      </c>
      <c r="CB22" s="112">
        <f t="shared" si="83"/>
        <v>-3.7385542319592124E-2</v>
      </c>
      <c r="CD22" s="114"/>
    </row>
    <row r="23" spans="1:82" ht="15" customHeight="1" x14ac:dyDescent="0.2">
      <c r="A23" s="90" t="s">
        <v>50</v>
      </c>
      <c r="B23" s="91">
        <v>15987.407949999999</v>
      </c>
      <c r="C23" s="92">
        <v>8597</v>
      </c>
      <c r="D23" s="93">
        <v>18249.420010000002</v>
      </c>
      <c r="E23" s="91">
        <v>16332.54912</v>
      </c>
      <c r="F23" s="92">
        <v>9083</v>
      </c>
      <c r="G23" s="93">
        <v>19145.706140000002</v>
      </c>
      <c r="H23" s="94">
        <f t="shared" si="1"/>
        <v>0.95318604999752699</v>
      </c>
      <c r="I23" s="95">
        <f t="shared" si="2"/>
        <v>-2.5681843344525834E-2</v>
      </c>
      <c r="J23" s="96">
        <f t="shared" si="3"/>
        <v>6.6926006966352425E-3</v>
      </c>
      <c r="K23" s="91">
        <v>5254.8209699999998</v>
      </c>
      <c r="L23" s="92">
        <v>2599.23101</v>
      </c>
      <c r="M23" s="92">
        <v>5251.1610499999997</v>
      </c>
      <c r="N23" s="97">
        <f t="shared" si="4"/>
        <v>0.27427356356572591</v>
      </c>
      <c r="O23" s="98">
        <f t="shared" si="5"/>
        <v>-4.7465616974390556E-2</v>
      </c>
      <c r="P23" s="99">
        <f t="shared" si="6"/>
        <v>-1.1890810539745833E-2</v>
      </c>
      <c r="Q23" s="91">
        <v>1081.8136200000001</v>
      </c>
      <c r="R23" s="92">
        <v>771.31627000000015</v>
      </c>
      <c r="S23" s="93">
        <v>1570.3320699999999</v>
      </c>
      <c r="T23" s="100">
        <f t="shared" si="7"/>
        <v>8.2020065413998866E-2</v>
      </c>
      <c r="U23" s="101">
        <f t="shared" si="8"/>
        <v>1.5783398250067499E-2</v>
      </c>
      <c r="V23" s="102">
        <f t="shared" si="9"/>
        <v>-2.8986035279806727E-3</v>
      </c>
      <c r="W23" s="91">
        <v>7604.636480000001</v>
      </c>
      <c r="X23" s="92">
        <v>4588.5222999999996</v>
      </c>
      <c r="Y23" s="93">
        <v>9794</v>
      </c>
      <c r="Z23" s="100">
        <f t="shared" si="11"/>
        <v>0.51155073249233518</v>
      </c>
      <c r="AA23" s="101">
        <f t="shared" si="12"/>
        <v>4.5938388446924994E-2</v>
      </c>
      <c r="AB23" s="102">
        <f t="shared" si="13"/>
        <v>6.3737755397864637E-3</v>
      </c>
      <c r="AC23" s="91">
        <v>17020.052</v>
      </c>
      <c r="AD23" s="92">
        <v>14671</v>
      </c>
      <c r="AE23" s="92">
        <v>14491.90418</v>
      </c>
      <c r="AF23" s="92">
        <f t="shared" si="71"/>
        <v>-2528.1478200000001</v>
      </c>
      <c r="AG23" s="93">
        <f t="shared" si="72"/>
        <v>-179.09582000000046</v>
      </c>
      <c r="AH23" s="91">
        <v>6304.7122499999996</v>
      </c>
      <c r="AI23" s="92">
        <v>3165</v>
      </c>
      <c r="AJ23" s="92">
        <v>2697.4396399999996</v>
      </c>
      <c r="AK23" s="92">
        <f t="shared" si="62"/>
        <v>-3607.27261</v>
      </c>
      <c r="AL23" s="93">
        <f t="shared" si="63"/>
        <v>-467.5603600000004</v>
      </c>
      <c r="AM23" s="100">
        <f t="shared" si="14"/>
        <v>0.7941021781546469</v>
      </c>
      <c r="AN23" s="101">
        <f t="shared" si="15"/>
        <v>-0.27048890835728523</v>
      </c>
      <c r="AO23" s="102">
        <f t="shared" si="16"/>
        <v>-0.91242335400773533</v>
      </c>
      <c r="AP23" s="100">
        <f t="shared" si="17"/>
        <v>0.14780960921069838</v>
      </c>
      <c r="AQ23" s="101">
        <f t="shared" si="18"/>
        <v>-0.24654526493261139</v>
      </c>
      <c r="AR23" s="102">
        <f t="shared" si="19"/>
        <v>-0.22034207160819194</v>
      </c>
      <c r="AS23" s="101">
        <f t="shared" si="20"/>
        <v>0.14089005755522369</v>
      </c>
      <c r="AT23" s="101">
        <f t="shared" si="21"/>
        <v>-0.24513126732660831</v>
      </c>
      <c r="AU23" s="101">
        <f t="shared" si="22"/>
        <v>-0.20756309668896875</v>
      </c>
      <c r="AV23" s="91">
        <v>7246</v>
      </c>
      <c r="AW23" s="92">
        <v>3724</v>
      </c>
      <c r="AX23" s="93">
        <v>7236</v>
      </c>
      <c r="AY23" s="103">
        <v>119</v>
      </c>
      <c r="AZ23" s="104">
        <v>124</v>
      </c>
      <c r="BA23" s="105">
        <v>119</v>
      </c>
      <c r="BB23" s="103">
        <v>183</v>
      </c>
      <c r="BC23" s="104">
        <v>167</v>
      </c>
      <c r="BD23" s="105">
        <v>163</v>
      </c>
      <c r="BE23" s="106">
        <f t="shared" si="73"/>
        <v>9.8375350140056028</v>
      </c>
      <c r="BF23" s="106">
        <f t="shared" si="74"/>
        <v>-0.31092436974789806</v>
      </c>
      <c r="BG23" s="106">
        <f t="shared" si="75"/>
        <v>-0.17321767416643929</v>
      </c>
      <c r="BH23" s="107">
        <f t="shared" si="76"/>
        <v>7.1820040899795501</v>
      </c>
      <c r="BI23" s="106">
        <f t="shared" si="77"/>
        <v>0.58273268742945916</v>
      </c>
      <c r="BJ23" s="108">
        <f t="shared" si="78"/>
        <v>-0.25112964255538017</v>
      </c>
      <c r="BK23" s="92">
        <v>242</v>
      </c>
      <c r="BL23" s="92">
        <v>242</v>
      </c>
      <c r="BM23" s="92">
        <v>242</v>
      </c>
      <c r="BN23" s="91">
        <v>50248</v>
      </c>
      <c r="BO23" s="92">
        <v>24594</v>
      </c>
      <c r="BP23" s="93">
        <v>48980</v>
      </c>
      <c r="BQ23" s="109">
        <f t="shared" si="64"/>
        <v>390.88824295630872</v>
      </c>
      <c r="BR23" s="109">
        <f t="shared" si="65"/>
        <v>65.849452954716639</v>
      </c>
      <c r="BS23" s="109">
        <f t="shared" si="66"/>
        <v>21.570523187259369</v>
      </c>
      <c r="BT23" s="110">
        <f t="shared" si="67"/>
        <v>2645.8963709231621</v>
      </c>
      <c r="BU23" s="109">
        <f t="shared" si="68"/>
        <v>391.88738389583659</v>
      </c>
      <c r="BV23" s="111">
        <f t="shared" si="69"/>
        <v>206.85233225506317</v>
      </c>
      <c r="BW23" s="106">
        <f t="shared" si="70"/>
        <v>6.7689331122166942</v>
      </c>
      <c r="BX23" s="106">
        <f t="shared" si="79"/>
        <v>-0.16565148618242276</v>
      </c>
      <c r="BY23" s="106">
        <f t="shared" si="80"/>
        <v>0.16474406817802656</v>
      </c>
      <c r="BZ23" s="100">
        <f t="shared" si="81"/>
        <v>1.1244260789715335</v>
      </c>
      <c r="CA23" s="101">
        <f t="shared" si="82"/>
        <v>-2.9109274563819953E-2</v>
      </c>
      <c r="CB23" s="112">
        <f t="shared" si="83"/>
        <v>-1.7462675787497162E-2</v>
      </c>
      <c r="CD23" s="114"/>
    </row>
    <row r="24" spans="1:82" ht="15" customHeight="1" x14ac:dyDescent="0.2">
      <c r="A24" s="90" t="s">
        <v>51</v>
      </c>
      <c r="B24" s="91">
        <v>772</v>
      </c>
      <c r="C24" s="92">
        <v>318</v>
      </c>
      <c r="D24" s="93">
        <v>793.08558999999991</v>
      </c>
      <c r="E24" s="91">
        <v>899</v>
      </c>
      <c r="F24" s="92">
        <v>429</v>
      </c>
      <c r="G24" s="93">
        <v>930.5183199999999</v>
      </c>
      <c r="H24" s="94">
        <f t="shared" si="1"/>
        <v>0.85230518621062723</v>
      </c>
      <c r="I24" s="95">
        <f t="shared" si="2"/>
        <v>-6.4267381497732368E-3</v>
      </c>
      <c r="J24" s="96">
        <f t="shared" si="3"/>
        <v>0.11104644495188598</v>
      </c>
      <c r="K24" s="91">
        <v>612</v>
      </c>
      <c r="L24" s="92">
        <v>286.19281999999998</v>
      </c>
      <c r="M24" s="92">
        <v>595.47774000000004</v>
      </c>
      <c r="N24" s="97">
        <f t="shared" si="4"/>
        <v>0.63994198416211745</v>
      </c>
      <c r="O24" s="98">
        <f t="shared" si="5"/>
        <v>-4.0814411833433151E-2</v>
      </c>
      <c r="P24" s="99">
        <f t="shared" si="6"/>
        <v>-2.7174146374013053E-2</v>
      </c>
      <c r="Q24" s="91">
        <v>198</v>
      </c>
      <c r="R24" s="92">
        <v>102.37372999999999</v>
      </c>
      <c r="S24" s="93">
        <v>217.68943999999999</v>
      </c>
      <c r="T24" s="100">
        <f t="shared" si="7"/>
        <v>0.23394428172032122</v>
      </c>
      <c r="U24" s="101">
        <f t="shared" si="8"/>
        <v>1.3699565368819555E-2</v>
      </c>
      <c r="V24" s="102">
        <f t="shared" si="9"/>
        <v>-4.6891215430820143E-3</v>
      </c>
      <c r="W24" s="91">
        <v>2</v>
      </c>
      <c r="X24" s="92">
        <v>1.4453399999999998</v>
      </c>
      <c r="Y24" s="93">
        <v>5</v>
      </c>
      <c r="Z24" s="100">
        <f t="shared" si="11"/>
        <v>5.3733493393230561E-3</v>
      </c>
      <c r="AA24" s="101">
        <f t="shared" si="12"/>
        <v>3.1486552347624332E-3</v>
      </c>
      <c r="AB24" s="102">
        <f t="shared" si="13"/>
        <v>2.0042584302321473E-3</v>
      </c>
      <c r="AC24" s="91">
        <v>2238.8251578018867</v>
      </c>
      <c r="AD24" s="92">
        <v>867</v>
      </c>
      <c r="AE24" s="92">
        <v>513.20820999999989</v>
      </c>
      <c r="AF24" s="92">
        <f t="shared" si="71"/>
        <v>-1725.6169478018869</v>
      </c>
      <c r="AG24" s="93">
        <f t="shared" si="72"/>
        <v>-353.79179000000011</v>
      </c>
      <c r="AH24" s="91">
        <v>0</v>
      </c>
      <c r="AI24" s="92">
        <v>103</v>
      </c>
      <c r="AJ24" s="92">
        <v>122.40390000000002</v>
      </c>
      <c r="AK24" s="92">
        <f t="shared" si="62"/>
        <v>122.40390000000002</v>
      </c>
      <c r="AL24" s="93">
        <f t="shared" si="63"/>
        <v>19.403900000000021</v>
      </c>
      <c r="AM24" s="100">
        <f t="shared" si="14"/>
        <v>0.64710318340294137</v>
      </c>
      <c r="AN24" s="101">
        <f t="shared" si="15"/>
        <v>-2.252929404423337</v>
      </c>
      <c r="AO24" s="102">
        <f t="shared" si="16"/>
        <v>-2.0793119109366813</v>
      </c>
      <c r="AP24" s="100">
        <f t="shared" si="17"/>
        <v>0.1543388274145796</v>
      </c>
      <c r="AQ24" s="101">
        <f t="shared" si="18"/>
        <v>0.1543388274145796</v>
      </c>
      <c r="AR24" s="102">
        <f t="shared" si="19"/>
        <v>-0.16956054365460277</v>
      </c>
      <c r="AS24" s="101">
        <f t="shared" si="20"/>
        <v>0.13154378303911313</v>
      </c>
      <c r="AT24" s="101">
        <f t="shared" si="21"/>
        <v>0.13154378303911313</v>
      </c>
      <c r="AU24" s="101">
        <f t="shared" si="22"/>
        <v>-0.10854945705412697</v>
      </c>
      <c r="AV24" s="91">
        <v>1771</v>
      </c>
      <c r="AW24" s="92">
        <v>658</v>
      </c>
      <c r="AX24" s="93">
        <v>1552</v>
      </c>
      <c r="AY24" s="103">
        <v>11</v>
      </c>
      <c r="AZ24" s="104">
        <v>10</v>
      </c>
      <c r="BA24" s="105">
        <v>10</v>
      </c>
      <c r="BB24" s="103">
        <v>26</v>
      </c>
      <c r="BC24" s="104">
        <v>25</v>
      </c>
      <c r="BD24" s="105">
        <v>25</v>
      </c>
      <c r="BE24" s="106">
        <f t="shared" si="73"/>
        <v>29.8</v>
      </c>
      <c r="BF24" s="106">
        <f t="shared" si="74"/>
        <v>2.9666666666666686</v>
      </c>
      <c r="BG24" s="106">
        <f t="shared" si="75"/>
        <v>7.8666666666666671</v>
      </c>
      <c r="BH24" s="107">
        <f t="shared" si="76"/>
        <v>11.92</v>
      </c>
      <c r="BI24" s="106">
        <f t="shared" si="77"/>
        <v>0.56743589743589773</v>
      </c>
      <c r="BJ24" s="108">
        <f t="shared" si="78"/>
        <v>3.1466666666666665</v>
      </c>
      <c r="BK24" s="92">
        <v>96</v>
      </c>
      <c r="BL24" s="92">
        <v>96</v>
      </c>
      <c r="BM24" s="92">
        <v>96</v>
      </c>
      <c r="BN24" s="91">
        <v>12254</v>
      </c>
      <c r="BO24" s="92">
        <v>4340</v>
      </c>
      <c r="BP24" s="93">
        <v>10595</v>
      </c>
      <c r="BQ24" s="109">
        <f t="shared" si="64"/>
        <v>87.826174610665404</v>
      </c>
      <c r="BR24" s="109">
        <f t="shared" si="65"/>
        <v>14.462375035016635</v>
      </c>
      <c r="BS24" s="109">
        <f t="shared" si="66"/>
        <v>-11.021751656615706</v>
      </c>
      <c r="BT24" s="110">
        <f t="shared" si="67"/>
        <v>599.56077319587621</v>
      </c>
      <c r="BU24" s="109">
        <f t="shared" si="68"/>
        <v>91.937961225238155</v>
      </c>
      <c r="BV24" s="111">
        <f t="shared" si="69"/>
        <v>-52.414910694701348</v>
      </c>
      <c r="BW24" s="106">
        <f t="shared" si="70"/>
        <v>6.8266752577319592</v>
      </c>
      <c r="BX24" s="106">
        <f t="shared" si="79"/>
        <v>-9.2579400653134414E-2</v>
      </c>
      <c r="BY24" s="106">
        <f t="shared" si="80"/>
        <v>0.23093057688089491</v>
      </c>
      <c r="BZ24" s="100">
        <f t="shared" si="81"/>
        <v>0.61313657407407407</v>
      </c>
      <c r="CA24" s="101">
        <f t="shared" si="82"/>
        <v>-9.6006944444444464E-2</v>
      </c>
      <c r="CB24" s="112">
        <f t="shared" si="83"/>
        <v>0.10517777257594674</v>
      </c>
      <c r="CD24" s="114"/>
    </row>
    <row r="25" spans="1:82" ht="15" customHeight="1" x14ac:dyDescent="0.2">
      <c r="A25" s="90" t="s">
        <v>52</v>
      </c>
      <c r="B25" s="91">
        <v>18229.591</v>
      </c>
      <c r="C25" s="92">
        <v>10042</v>
      </c>
      <c r="D25" s="93">
        <v>20686</v>
      </c>
      <c r="E25" s="91">
        <v>18324.155999999999</v>
      </c>
      <c r="F25" s="92">
        <v>10324</v>
      </c>
      <c r="G25" s="93">
        <v>20390</v>
      </c>
      <c r="H25" s="94">
        <f t="shared" si="1"/>
        <v>1.0145169200588524</v>
      </c>
      <c r="I25" s="95">
        <f t="shared" si="2"/>
        <v>1.967759430764171E-2</v>
      </c>
      <c r="J25" s="96">
        <f t="shared" si="3"/>
        <v>4.1831914247151492E-2</v>
      </c>
      <c r="K25" s="91">
        <v>2469.616</v>
      </c>
      <c r="L25" s="92">
        <v>1484.298</v>
      </c>
      <c r="M25" s="92">
        <v>3091</v>
      </c>
      <c r="N25" s="97">
        <f t="shared" si="4"/>
        <v>0.15159391858754293</v>
      </c>
      <c r="O25" s="98">
        <f t="shared" si="5"/>
        <v>1.6820126004681246E-2</v>
      </c>
      <c r="P25" s="99">
        <f t="shared" si="6"/>
        <v>7.8223184325642292E-3</v>
      </c>
      <c r="Q25" s="91">
        <v>2311.8229999999999</v>
      </c>
      <c r="R25" s="92">
        <v>1096.5619999999999</v>
      </c>
      <c r="S25" s="93">
        <v>1993.587</v>
      </c>
      <c r="T25" s="100">
        <f t="shared" si="7"/>
        <v>9.7772780774889656E-2</v>
      </c>
      <c r="U25" s="101">
        <f t="shared" si="8"/>
        <v>-2.8389810287967471E-2</v>
      </c>
      <c r="V25" s="102">
        <f t="shared" si="9"/>
        <v>-8.4420584347190131E-3</v>
      </c>
      <c r="W25" s="91">
        <v>12238.052</v>
      </c>
      <c r="X25" s="92">
        <v>7210.92</v>
      </c>
      <c r="Y25" s="93">
        <v>14371</v>
      </c>
      <c r="Z25" s="100">
        <f t="shared" si="11"/>
        <v>0.7048062775870525</v>
      </c>
      <c r="AA25" s="101">
        <f t="shared" si="12"/>
        <v>3.6941847705534325E-2</v>
      </c>
      <c r="AB25" s="102">
        <f t="shared" si="13"/>
        <v>6.3444410895708847E-3</v>
      </c>
      <c r="AC25" s="91">
        <v>24944.013999999999</v>
      </c>
      <c r="AD25" s="92">
        <v>25820</v>
      </c>
      <c r="AE25" s="92">
        <v>26871</v>
      </c>
      <c r="AF25" s="92">
        <f t="shared" si="71"/>
        <v>1926.9860000000008</v>
      </c>
      <c r="AG25" s="93">
        <f t="shared" si="72"/>
        <v>1051</v>
      </c>
      <c r="AH25" s="91">
        <v>8328.4339999999993</v>
      </c>
      <c r="AI25" s="92">
        <v>7093</v>
      </c>
      <c r="AJ25" s="92">
        <v>12419</v>
      </c>
      <c r="AK25" s="92">
        <f t="shared" si="62"/>
        <v>4090.5660000000007</v>
      </c>
      <c r="AL25" s="93">
        <f t="shared" si="63"/>
        <v>5326</v>
      </c>
      <c r="AM25" s="100">
        <f t="shared" si="14"/>
        <v>1.2989944890263947</v>
      </c>
      <c r="AN25" s="101">
        <f t="shared" si="15"/>
        <v>-6.9330998912418673E-2</v>
      </c>
      <c r="AO25" s="102">
        <f t="shared" si="16"/>
        <v>-1.2722064669584687</v>
      </c>
      <c r="AP25" s="100">
        <f t="shared" si="17"/>
        <v>0.60035772986560965</v>
      </c>
      <c r="AQ25" s="101">
        <f t="shared" si="18"/>
        <v>0.14349427088838962</v>
      </c>
      <c r="AR25" s="102">
        <f t="shared" si="19"/>
        <v>-0.10597566985556139</v>
      </c>
      <c r="AS25" s="101">
        <f t="shared" si="20"/>
        <v>0.60907307503678276</v>
      </c>
      <c r="AT25" s="101">
        <f t="shared" si="21"/>
        <v>0.15456733954751933</v>
      </c>
      <c r="AU25" s="101">
        <f t="shared" si="22"/>
        <v>-7.7966831976002959E-2</v>
      </c>
      <c r="AV25" s="91">
        <v>6565</v>
      </c>
      <c r="AW25" s="92">
        <v>3073</v>
      </c>
      <c r="AX25" s="93">
        <v>6227</v>
      </c>
      <c r="AY25" s="103">
        <v>61</v>
      </c>
      <c r="AZ25" s="104">
        <v>48</v>
      </c>
      <c r="BA25" s="105">
        <v>52</v>
      </c>
      <c r="BB25" s="103">
        <v>127</v>
      </c>
      <c r="BC25" s="104">
        <v>83</v>
      </c>
      <c r="BD25" s="105">
        <v>84</v>
      </c>
      <c r="BE25" s="106">
        <f t="shared" si="73"/>
        <v>20.217948717948719</v>
      </c>
      <c r="BF25" s="106">
        <f t="shared" si="74"/>
        <v>2.2807902480033633</v>
      </c>
      <c r="BG25" s="106">
        <f t="shared" si="75"/>
        <v>-1.1223290598290561</v>
      </c>
      <c r="BH25" s="107">
        <f t="shared" si="76"/>
        <v>12.515873015873018</v>
      </c>
      <c r="BI25" s="106">
        <f t="shared" si="77"/>
        <v>3.9003874515685553</v>
      </c>
      <c r="BJ25" s="108">
        <f t="shared" si="78"/>
        <v>0.17450755402562912</v>
      </c>
      <c r="BK25" s="92">
        <v>102</v>
      </c>
      <c r="BL25" s="92">
        <v>102</v>
      </c>
      <c r="BM25" s="92">
        <v>102</v>
      </c>
      <c r="BN25" s="91">
        <v>17278</v>
      </c>
      <c r="BO25" s="92">
        <v>10707</v>
      </c>
      <c r="BP25" s="93">
        <v>21143</v>
      </c>
      <c r="BQ25" s="109">
        <f t="shared" si="64"/>
        <v>964.38537577448801</v>
      </c>
      <c r="BR25" s="109">
        <f t="shared" si="65"/>
        <v>-96.163067332352966</v>
      </c>
      <c r="BS25" s="109">
        <f t="shared" si="66"/>
        <v>0.15636671499419208</v>
      </c>
      <c r="BT25" s="110">
        <f t="shared" si="67"/>
        <v>3274.4499759113537</v>
      </c>
      <c r="BU25" s="109">
        <f t="shared" si="68"/>
        <v>483.26094316192484</v>
      </c>
      <c r="BV25" s="111">
        <f t="shared" si="69"/>
        <v>-85.133493011523115</v>
      </c>
      <c r="BW25" s="106">
        <f t="shared" si="70"/>
        <v>3.3953749799261281</v>
      </c>
      <c r="BX25" s="106">
        <f t="shared" si="79"/>
        <v>0.76353948868469645</v>
      </c>
      <c r="BY25" s="106">
        <f t="shared" si="80"/>
        <v>-8.8842397229745629E-2</v>
      </c>
      <c r="BZ25" s="100">
        <f t="shared" si="81"/>
        <v>1.1515795206971677</v>
      </c>
      <c r="CA25" s="101">
        <f t="shared" si="82"/>
        <v>0.21051198257080606</v>
      </c>
      <c r="CB25" s="112">
        <f t="shared" si="83"/>
        <v>-2.7865290935350506E-2</v>
      </c>
      <c r="CD25" s="114"/>
    </row>
    <row r="26" spans="1:82" ht="15" customHeight="1" x14ac:dyDescent="0.2">
      <c r="A26" s="90" t="s">
        <v>53</v>
      </c>
      <c r="B26" s="91">
        <v>13709.981</v>
      </c>
      <c r="C26" s="92">
        <v>5742</v>
      </c>
      <c r="D26" s="93">
        <v>13743</v>
      </c>
      <c r="E26" s="91">
        <v>13468.554</v>
      </c>
      <c r="F26" s="92">
        <v>6773</v>
      </c>
      <c r="G26" s="93">
        <v>14374</v>
      </c>
      <c r="H26" s="94">
        <f t="shared" si="1"/>
        <v>0.9561012940030611</v>
      </c>
      <c r="I26" s="95">
        <f t="shared" si="2"/>
        <v>-6.1823941326581533E-2</v>
      </c>
      <c r="J26" s="96">
        <f t="shared" si="3"/>
        <v>0.10832335217521527</v>
      </c>
      <c r="K26" s="91">
        <v>6923.0410000000002</v>
      </c>
      <c r="L26" s="92">
        <v>3550.35</v>
      </c>
      <c r="M26" s="92">
        <v>7393</v>
      </c>
      <c r="N26" s="97">
        <f t="shared" si="4"/>
        <v>0.51433143175177398</v>
      </c>
      <c r="O26" s="98">
        <f t="shared" si="5"/>
        <v>3.1626724339395285E-4</v>
      </c>
      <c r="P26" s="99">
        <f t="shared" si="6"/>
        <v>-9.8602115377579569E-3</v>
      </c>
      <c r="Q26" s="91">
        <v>4592.34</v>
      </c>
      <c r="R26" s="92">
        <v>2300.2620000000002</v>
      </c>
      <c r="S26" s="93">
        <v>4889.58</v>
      </c>
      <c r="T26" s="100">
        <f t="shared" si="7"/>
        <v>0.3401683595380548</v>
      </c>
      <c r="U26" s="101">
        <f t="shared" si="8"/>
        <v>-7.9920089939083949E-4</v>
      </c>
      <c r="V26" s="102">
        <f t="shared" si="9"/>
        <v>5.460356047903292E-4</v>
      </c>
      <c r="W26" s="91">
        <v>5.742</v>
      </c>
      <c r="X26" s="92">
        <v>1.7689999999999999</v>
      </c>
      <c r="Y26" s="93">
        <v>5</v>
      </c>
      <c r="Z26" s="100">
        <f t="shared" si="11"/>
        <v>3.4785028523723387E-4</v>
      </c>
      <c r="AA26" s="101">
        <f t="shared" si="12"/>
        <v>-7.847610436628261E-5</v>
      </c>
      <c r="AB26" s="102">
        <f t="shared" si="13"/>
        <v>8.6666171845826848E-5</v>
      </c>
      <c r="AC26" s="91">
        <v>9090.1720000000005</v>
      </c>
      <c r="AD26" s="92">
        <v>8247</v>
      </c>
      <c r="AE26" s="92">
        <v>11291.36731</v>
      </c>
      <c r="AF26" s="92">
        <f t="shared" si="71"/>
        <v>2201.1953099999992</v>
      </c>
      <c r="AG26" s="93">
        <f t="shared" si="72"/>
        <v>3044.3673099999996</v>
      </c>
      <c r="AH26" s="91">
        <v>0</v>
      </c>
      <c r="AI26" s="92">
        <v>0</v>
      </c>
      <c r="AJ26" s="92">
        <v>0</v>
      </c>
      <c r="AK26" s="92">
        <f t="shared" si="62"/>
        <v>0</v>
      </c>
      <c r="AL26" s="93">
        <f t="shared" si="63"/>
        <v>0</v>
      </c>
      <c r="AM26" s="100">
        <f t="shared" si="14"/>
        <v>0.82160862329913409</v>
      </c>
      <c r="AN26" s="101">
        <f t="shared" si="15"/>
        <v>0.15857546519337151</v>
      </c>
      <c r="AO26" s="102">
        <f t="shared" si="16"/>
        <v>-0.61465051985656072</v>
      </c>
      <c r="AP26" s="100">
        <f t="shared" si="17"/>
        <v>0</v>
      </c>
      <c r="AQ26" s="101">
        <f t="shared" si="18"/>
        <v>0</v>
      </c>
      <c r="AR26" s="102">
        <f t="shared" si="19"/>
        <v>0</v>
      </c>
      <c r="AS26" s="101">
        <f t="shared" si="20"/>
        <v>0</v>
      </c>
      <c r="AT26" s="101">
        <f t="shared" si="21"/>
        <v>0</v>
      </c>
      <c r="AU26" s="101">
        <f t="shared" si="22"/>
        <v>0</v>
      </c>
      <c r="AV26" s="91">
        <v>36209</v>
      </c>
      <c r="AW26" s="92">
        <v>15244</v>
      </c>
      <c r="AX26" s="93">
        <v>36070</v>
      </c>
      <c r="AY26" s="103">
        <v>88</v>
      </c>
      <c r="AZ26" s="104">
        <v>90</v>
      </c>
      <c r="BA26" s="105">
        <v>90</v>
      </c>
      <c r="BB26" s="103">
        <v>335</v>
      </c>
      <c r="BC26" s="104">
        <v>328</v>
      </c>
      <c r="BD26" s="105">
        <v>328</v>
      </c>
      <c r="BE26" s="106">
        <f t="shared" si="73"/>
        <v>77.13333333333334</v>
      </c>
      <c r="BF26" s="106">
        <f t="shared" si="74"/>
        <v>8.5556818181818244</v>
      </c>
      <c r="BG26" s="106">
        <f t="shared" si="75"/>
        <v>20.674074074074085</v>
      </c>
      <c r="BH26" s="107">
        <f t="shared" si="76"/>
        <v>21.164634146341463</v>
      </c>
      <c r="BI26" s="106">
        <f t="shared" si="77"/>
        <v>3.1502062856449449</v>
      </c>
      <c r="BJ26" s="108">
        <f t="shared" si="78"/>
        <v>5.6727642276422756</v>
      </c>
      <c r="BK26" s="92">
        <v>2076</v>
      </c>
      <c r="BL26" s="92">
        <v>2076</v>
      </c>
      <c r="BM26" s="92">
        <v>2076</v>
      </c>
      <c r="BN26" s="91">
        <v>265921</v>
      </c>
      <c r="BO26" s="92">
        <v>107538</v>
      </c>
      <c r="BP26" s="93">
        <v>262246</v>
      </c>
      <c r="BQ26" s="109">
        <f t="shared" si="64"/>
        <v>54.811131532988114</v>
      </c>
      <c r="BR26" s="109">
        <f t="shared" si="65"/>
        <v>4.1624275946003948</v>
      </c>
      <c r="BS26" s="109">
        <f t="shared" si="66"/>
        <v>-8.1712560881318623</v>
      </c>
      <c r="BT26" s="110">
        <f t="shared" si="67"/>
        <v>398.50291100637651</v>
      </c>
      <c r="BU26" s="109">
        <f t="shared" si="68"/>
        <v>26.535886233529993</v>
      </c>
      <c r="BV26" s="111">
        <f t="shared" si="69"/>
        <v>-45.80304543550227</v>
      </c>
      <c r="BW26" s="106">
        <f t="shared" si="70"/>
        <v>7.270474078181314</v>
      </c>
      <c r="BX26" s="106">
        <f t="shared" si="79"/>
        <v>-7.3584028919130517E-2</v>
      </c>
      <c r="BY26" s="106">
        <f t="shared" si="80"/>
        <v>0.21602642664628391</v>
      </c>
      <c r="BZ26" s="100">
        <f t="shared" si="81"/>
        <v>0.70179297794904738</v>
      </c>
      <c r="CA26" s="101">
        <f t="shared" si="82"/>
        <v>-9.8346178548490704E-3</v>
      </c>
      <c r="CB26" s="112">
        <f t="shared" si="83"/>
        <v>0.11976401126722624</v>
      </c>
      <c r="CD26" s="114"/>
    </row>
    <row r="27" spans="1:82" ht="15" customHeight="1" x14ac:dyDescent="0.2">
      <c r="A27" s="90" t="s">
        <v>54</v>
      </c>
      <c r="B27" s="91">
        <v>1051.9405300000001</v>
      </c>
      <c r="C27" s="92">
        <v>449</v>
      </c>
      <c r="D27" s="93">
        <v>1124</v>
      </c>
      <c r="E27" s="91">
        <v>1087.2909999999999</v>
      </c>
      <c r="F27" s="92">
        <v>532</v>
      </c>
      <c r="G27" s="93">
        <v>1128</v>
      </c>
      <c r="H27" s="94">
        <f t="shared" si="1"/>
        <v>0.99645390070921991</v>
      </c>
      <c r="I27" s="95">
        <f t="shared" si="2"/>
        <v>2.8966328384975371E-2</v>
      </c>
      <c r="J27" s="96">
        <f t="shared" si="3"/>
        <v>0.15246893830320485</v>
      </c>
      <c r="K27" s="91">
        <v>608.64526999999998</v>
      </c>
      <c r="L27" s="92">
        <v>338.39600000000002</v>
      </c>
      <c r="M27" s="92">
        <v>716</v>
      </c>
      <c r="N27" s="97">
        <f t="shared" si="4"/>
        <v>0.63475177304964536</v>
      </c>
      <c r="O27" s="98">
        <f t="shared" si="5"/>
        <v>7.4970380579736151E-2</v>
      </c>
      <c r="P27" s="99">
        <f t="shared" si="6"/>
        <v>-1.3309337172719982E-3</v>
      </c>
      <c r="Q27" s="91">
        <v>326.06683999999996</v>
      </c>
      <c r="R27" s="92">
        <v>132.29</v>
      </c>
      <c r="S27" s="93">
        <v>354.98400000000004</v>
      </c>
      <c r="T27" s="100">
        <f t="shared" si="7"/>
        <v>0.3147021276595745</v>
      </c>
      <c r="U27" s="101">
        <f t="shared" si="8"/>
        <v>1.4812916767550199E-2</v>
      </c>
      <c r="V27" s="102">
        <f t="shared" si="9"/>
        <v>6.6036714125739943E-2</v>
      </c>
      <c r="W27" s="91">
        <v>3.754</v>
      </c>
      <c r="X27" s="92">
        <v>0.77200000000000002</v>
      </c>
      <c r="Y27" s="93">
        <v>4</v>
      </c>
      <c r="Z27" s="100">
        <f t="shared" si="11"/>
        <v>3.5460992907801418E-3</v>
      </c>
      <c r="AA27" s="101">
        <f t="shared" si="12"/>
        <v>9.3481730255866053E-5</v>
      </c>
      <c r="AB27" s="102">
        <f t="shared" si="13"/>
        <v>2.0949714712312694E-3</v>
      </c>
      <c r="AC27" s="91">
        <v>122.753</v>
      </c>
      <c r="AD27" s="92">
        <v>141</v>
      </c>
      <c r="AE27" s="92">
        <v>138.63</v>
      </c>
      <c r="AF27" s="92">
        <f t="shared" si="71"/>
        <v>15.876999999999995</v>
      </c>
      <c r="AG27" s="93">
        <f t="shared" si="72"/>
        <v>-2.3700000000000045</v>
      </c>
      <c r="AH27" s="91">
        <v>0</v>
      </c>
      <c r="AI27" s="92">
        <v>0</v>
      </c>
      <c r="AJ27" s="92">
        <v>0</v>
      </c>
      <c r="AK27" s="92">
        <f t="shared" si="62"/>
        <v>0</v>
      </c>
      <c r="AL27" s="93">
        <f t="shared" si="63"/>
        <v>0</v>
      </c>
      <c r="AM27" s="100">
        <f t="shared" si="14"/>
        <v>0.12333629893238433</v>
      </c>
      <c r="AN27" s="101">
        <f t="shared" si="15"/>
        <v>6.6443410704698502E-3</v>
      </c>
      <c r="AO27" s="102">
        <f t="shared" si="16"/>
        <v>-0.19069488146850649</v>
      </c>
      <c r="AP27" s="100">
        <f t="shared" si="17"/>
        <v>0</v>
      </c>
      <c r="AQ27" s="101">
        <f t="shared" si="18"/>
        <v>0</v>
      </c>
      <c r="AR27" s="102">
        <f t="shared" si="19"/>
        <v>0</v>
      </c>
      <c r="AS27" s="101">
        <f t="shared" si="20"/>
        <v>0</v>
      </c>
      <c r="AT27" s="101">
        <f t="shared" si="21"/>
        <v>0</v>
      </c>
      <c r="AU27" s="101">
        <f t="shared" si="22"/>
        <v>0</v>
      </c>
      <c r="AV27" s="91">
        <v>2465</v>
      </c>
      <c r="AW27" s="92">
        <v>1116</v>
      </c>
      <c r="AX27" s="93">
        <v>2465</v>
      </c>
      <c r="AY27" s="103">
        <v>6.22</v>
      </c>
      <c r="AZ27" s="104">
        <v>6</v>
      </c>
      <c r="BA27" s="105">
        <v>6</v>
      </c>
      <c r="BB27" s="103">
        <v>21.26</v>
      </c>
      <c r="BC27" s="104">
        <v>22</v>
      </c>
      <c r="BD27" s="105">
        <v>23</v>
      </c>
      <c r="BE27" s="106">
        <f t="shared" si="73"/>
        <v>74.944444444444443</v>
      </c>
      <c r="BF27" s="106">
        <f t="shared" si="74"/>
        <v>8.8940693104680122</v>
      </c>
      <c r="BG27" s="106">
        <f t="shared" si="75"/>
        <v>12.944444444444443</v>
      </c>
      <c r="BH27" s="107">
        <f t="shared" si="76"/>
        <v>19.55072463768116</v>
      </c>
      <c r="BI27" s="106">
        <f t="shared" si="77"/>
        <v>0.22648506414713765</v>
      </c>
      <c r="BJ27" s="108">
        <f t="shared" si="78"/>
        <v>2.64163372859025</v>
      </c>
      <c r="BK27" s="92">
        <v>120</v>
      </c>
      <c r="BL27" s="92">
        <v>120</v>
      </c>
      <c r="BM27" s="92">
        <v>120</v>
      </c>
      <c r="BN27" s="91">
        <v>18504</v>
      </c>
      <c r="BO27" s="92">
        <v>8774</v>
      </c>
      <c r="BP27" s="93">
        <v>18912</v>
      </c>
      <c r="BQ27" s="109">
        <f t="shared" si="64"/>
        <v>59.64467005076142</v>
      </c>
      <c r="BR27" s="109">
        <f t="shared" si="65"/>
        <v>0.88488838193305952</v>
      </c>
      <c r="BS27" s="109">
        <f t="shared" si="66"/>
        <v>-0.98902039829260247</v>
      </c>
      <c r="BT27" s="110">
        <f t="shared" si="67"/>
        <v>457.60649087221094</v>
      </c>
      <c r="BU27" s="109">
        <f t="shared" si="68"/>
        <v>16.514807302231247</v>
      </c>
      <c r="BV27" s="111">
        <f t="shared" si="69"/>
        <v>-19.096018088362541</v>
      </c>
      <c r="BW27" s="106">
        <f t="shared" si="70"/>
        <v>7.6722109533468563</v>
      </c>
      <c r="BX27" s="106">
        <f t="shared" si="79"/>
        <v>0.16551724137931068</v>
      </c>
      <c r="BY27" s="106">
        <f t="shared" si="80"/>
        <v>-0.18979621511192502</v>
      </c>
      <c r="BZ27" s="100">
        <f t="shared" si="81"/>
        <v>0.87555555555555553</v>
      </c>
      <c r="CA27" s="101">
        <f t="shared" si="82"/>
        <v>1.8888888888888955E-2</v>
      </c>
      <c r="CB27" s="112">
        <f t="shared" si="83"/>
        <v>5.4019975031211032E-2</v>
      </c>
      <c r="CD27" s="114"/>
    </row>
    <row r="28" spans="1:82" ht="15" customHeight="1" x14ac:dyDescent="0.2">
      <c r="A28" s="90" t="s">
        <v>55</v>
      </c>
      <c r="B28" s="91">
        <v>7154.701</v>
      </c>
      <c r="C28" s="92">
        <v>3811</v>
      </c>
      <c r="D28" s="93">
        <v>7146</v>
      </c>
      <c r="E28" s="91">
        <v>7021.6419999999998</v>
      </c>
      <c r="F28" s="92">
        <v>3597</v>
      </c>
      <c r="G28" s="93">
        <v>6896</v>
      </c>
      <c r="H28" s="94">
        <f t="shared" si="1"/>
        <v>1.0362529002320187</v>
      </c>
      <c r="I28" s="95">
        <f t="shared" si="2"/>
        <v>1.730305915496011E-2</v>
      </c>
      <c r="J28" s="96">
        <f t="shared" si="3"/>
        <v>-2.3241122564756411E-2</v>
      </c>
      <c r="K28" s="91">
        <v>3575.3980000000001</v>
      </c>
      <c r="L28" s="92">
        <v>1910.46</v>
      </c>
      <c r="M28" s="92">
        <v>3793</v>
      </c>
      <c r="N28" s="97">
        <f t="shared" si="4"/>
        <v>0.55002900232018559</v>
      </c>
      <c r="O28" s="98">
        <f t="shared" si="5"/>
        <v>4.0832150643611898E-2</v>
      </c>
      <c r="P28" s="99">
        <f t="shared" si="6"/>
        <v>1.8903064038284012E-2</v>
      </c>
      <c r="Q28" s="91">
        <v>1694.674</v>
      </c>
      <c r="R28" s="92">
        <v>859.78199999999993</v>
      </c>
      <c r="S28" s="93">
        <v>1518.585</v>
      </c>
      <c r="T28" s="100">
        <f t="shared" si="7"/>
        <v>0.22021244199535964</v>
      </c>
      <c r="U28" s="101">
        <f t="shared" si="8"/>
        <v>-2.1137658166397399E-2</v>
      </c>
      <c r="V28" s="102">
        <f t="shared" si="9"/>
        <v>-1.881508094042017E-2</v>
      </c>
      <c r="W28" s="91">
        <v>1359.3209999999999</v>
      </c>
      <c r="X28" s="92">
        <v>614.44799999999998</v>
      </c>
      <c r="Y28" s="93">
        <v>1159</v>
      </c>
      <c r="Z28" s="100">
        <f t="shared" si="11"/>
        <v>0.16806844547563804</v>
      </c>
      <c r="AA28" s="101">
        <f t="shared" si="12"/>
        <v>-2.5521743257994334E-2</v>
      </c>
      <c r="AB28" s="102">
        <f t="shared" si="13"/>
        <v>-2.7539064843286054E-3</v>
      </c>
      <c r="AC28" s="91">
        <v>2775.884</v>
      </c>
      <c r="AD28" s="92">
        <v>2467</v>
      </c>
      <c r="AE28" s="92">
        <v>1944.4515200000001</v>
      </c>
      <c r="AF28" s="92">
        <f t="shared" si="71"/>
        <v>-831.43247999999994</v>
      </c>
      <c r="AG28" s="93">
        <f t="shared" si="72"/>
        <v>-522.54847999999993</v>
      </c>
      <c r="AH28" s="91">
        <v>1063.885</v>
      </c>
      <c r="AI28" s="92">
        <v>702</v>
      </c>
      <c r="AJ28" s="92">
        <v>526.77099999999996</v>
      </c>
      <c r="AK28" s="92">
        <f t="shared" si="62"/>
        <v>-537.11400000000003</v>
      </c>
      <c r="AL28" s="93">
        <f t="shared" si="63"/>
        <v>-175.22900000000004</v>
      </c>
      <c r="AM28" s="100">
        <f t="shared" si="14"/>
        <v>0.27210348726560313</v>
      </c>
      <c r="AN28" s="101">
        <f t="shared" si="15"/>
        <v>-0.11587694685736022</v>
      </c>
      <c r="AO28" s="102">
        <f t="shared" si="16"/>
        <v>-0.37523316977979176</v>
      </c>
      <c r="AP28" s="100">
        <f t="shared" si="17"/>
        <v>7.3715505177721796E-2</v>
      </c>
      <c r="AQ28" s="101">
        <f t="shared" si="18"/>
        <v>-7.4981833816598148E-2</v>
      </c>
      <c r="AR28" s="102">
        <f t="shared" si="19"/>
        <v>-0.11048811591910318</v>
      </c>
      <c r="AS28" s="101">
        <f t="shared" si="20"/>
        <v>7.6387906032482591E-2</v>
      </c>
      <c r="AT28" s="101">
        <f t="shared" si="21"/>
        <v>-7.5127223904361232E-2</v>
      </c>
      <c r="AU28" s="101">
        <f t="shared" si="22"/>
        <v>-0.11877472949712541</v>
      </c>
      <c r="AV28" s="91">
        <v>7499</v>
      </c>
      <c r="AW28" s="92">
        <v>4166</v>
      </c>
      <c r="AX28" s="93">
        <v>7500</v>
      </c>
      <c r="AY28" s="103">
        <v>115.3</v>
      </c>
      <c r="AZ28" s="104">
        <v>115</v>
      </c>
      <c r="BA28" s="105">
        <v>115</v>
      </c>
      <c r="BB28" s="103">
        <v>181</v>
      </c>
      <c r="BC28" s="104">
        <v>180</v>
      </c>
      <c r="BD28" s="105">
        <v>180</v>
      </c>
      <c r="BE28" s="106">
        <f t="shared" si="73"/>
        <v>9.6637681159420286</v>
      </c>
      <c r="BF28" s="106">
        <f t="shared" si="74"/>
        <v>-1.1760699875560938</v>
      </c>
      <c r="BG28" s="106">
        <f t="shared" si="75"/>
        <v>-2.4115942028985522</v>
      </c>
      <c r="BH28" s="107">
        <f t="shared" si="76"/>
        <v>6.174074074074074</v>
      </c>
      <c r="BI28" s="106">
        <f t="shared" si="77"/>
        <v>-0.7310824636791482</v>
      </c>
      <c r="BJ28" s="108">
        <f t="shared" si="78"/>
        <v>-1.5407407407407412</v>
      </c>
      <c r="BK28" s="92">
        <v>278</v>
      </c>
      <c r="BL28" s="92">
        <v>300</v>
      </c>
      <c r="BM28" s="92">
        <v>295</v>
      </c>
      <c r="BN28" s="91">
        <v>32483</v>
      </c>
      <c r="BO28" s="92">
        <v>18318</v>
      </c>
      <c r="BP28" s="93">
        <v>32229</v>
      </c>
      <c r="BQ28" s="109">
        <f t="shared" si="64"/>
        <v>213.96878587607435</v>
      </c>
      <c r="BR28" s="109">
        <f t="shared" si="65"/>
        <v>-2.1948073880946026</v>
      </c>
      <c r="BS28" s="109">
        <f t="shared" si="66"/>
        <v>17.604553973028175</v>
      </c>
      <c r="BT28" s="110">
        <f t="shared" si="67"/>
        <v>919.4666666666667</v>
      </c>
      <c r="BU28" s="109">
        <f t="shared" si="68"/>
        <v>-16.877112503889407</v>
      </c>
      <c r="BV28" s="111">
        <f t="shared" si="69"/>
        <v>56.048519763162176</v>
      </c>
      <c r="BW28" s="106">
        <f t="shared" si="70"/>
        <v>4.2972000000000001</v>
      </c>
      <c r="BX28" s="106">
        <f t="shared" si="79"/>
        <v>-3.4444219229230022E-2</v>
      </c>
      <c r="BY28" s="106">
        <f t="shared" si="80"/>
        <v>-9.982352376380188E-2</v>
      </c>
      <c r="BZ28" s="100">
        <f t="shared" si="81"/>
        <v>0.60694915254237292</v>
      </c>
      <c r="CA28" s="101">
        <f t="shared" si="82"/>
        <v>-4.2191534907667028E-2</v>
      </c>
      <c r="CB28" s="112">
        <f t="shared" si="83"/>
        <v>-7.9118263187964222E-2</v>
      </c>
      <c r="CD28" s="114"/>
    </row>
    <row r="29" spans="1:82" ht="15" customHeight="1" x14ac:dyDescent="0.2">
      <c r="A29" s="90" t="s">
        <v>56</v>
      </c>
      <c r="B29" s="91">
        <v>14490.81949</v>
      </c>
      <c r="C29" s="92">
        <v>7690</v>
      </c>
      <c r="D29" s="93">
        <v>15319.454659999999</v>
      </c>
      <c r="E29" s="91">
        <v>13678.807869999999</v>
      </c>
      <c r="F29" s="92">
        <v>7120</v>
      </c>
      <c r="G29" s="93">
        <v>14684.57143</v>
      </c>
      <c r="H29" s="94">
        <f t="shared" si="1"/>
        <v>1.0432347129111958</v>
      </c>
      <c r="I29" s="95">
        <f t="shared" si="2"/>
        <v>-1.6128034757837861E-2</v>
      </c>
      <c r="J29" s="96">
        <f t="shared" si="3"/>
        <v>-3.682146686408494E-2</v>
      </c>
      <c r="K29" s="91">
        <v>8551.0027699999991</v>
      </c>
      <c r="L29" s="92">
        <v>4463.57791</v>
      </c>
      <c r="M29" s="92">
        <v>9348.3030099999996</v>
      </c>
      <c r="N29" s="97">
        <f t="shared" si="4"/>
        <v>0.63660713930689083</v>
      </c>
      <c r="O29" s="98">
        <f t="shared" si="5"/>
        <v>1.1479361267560884E-2</v>
      </c>
      <c r="P29" s="99">
        <f t="shared" si="6"/>
        <v>9.700129475430197E-3</v>
      </c>
      <c r="Q29" s="91">
        <v>1687.24038</v>
      </c>
      <c r="R29" s="92">
        <v>942.91714999999999</v>
      </c>
      <c r="S29" s="93">
        <v>1860.96264</v>
      </c>
      <c r="T29" s="100">
        <f t="shared" si="7"/>
        <v>0.12672910808946911</v>
      </c>
      <c r="U29" s="101">
        <f t="shared" si="8"/>
        <v>3.3820740470938832E-3</v>
      </c>
      <c r="V29" s="102">
        <f t="shared" si="9"/>
        <v>-5.703075899294946E-3</v>
      </c>
      <c r="W29" s="91">
        <v>2507.7507700000001</v>
      </c>
      <c r="X29" s="92">
        <v>1290.3536799999999</v>
      </c>
      <c r="Y29" s="93">
        <v>2590</v>
      </c>
      <c r="Z29" s="100">
        <f t="shared" si="11"/>
        <v>0.17637559341423695</v>
      </c>
      <c r="AA29" s="101">
        <f t="shared" si="12"/>
        <v>-6.9554975575087108E-3</v>
      </c>
      <c r="AB29" s="102">
        <f t="shared" si="13"/>
        <v>-4.8538560239652917E-3</v>
      </c>
      <c r="AC29" s="91">
        <v>19319.504480000003</v>
      </c>
      <c r="AD29" s="92">
        <v>18596</v>
      </c>
      <c r="AE29" s="92">
        <v>17987.359250000001</v>
      </c>
      <c r="AF29" s="92">
        <f t="shared" si="71"/>
        <v>-1332.1452300000019</v>
      </c>
      <c r="AG29" s="93">
        <f t="shared" si="72"/>
        <v>-608.64074999999866</v>
      </c>
      <c r="AH29" s="91">
        <v>11507.45534</v>
      </c>
      <c r="AI29" s="92">
        <v>10618</v>
      </c>
      <c r="AJ29" s="92">
        <v>10457.684519999999</v>
      </c>
      <c r="AK29" s="92">
        <f t="shared" si="62"/>
        <v>-1049.7708200000015</v>
      </c>
      <c r="AL29" s="93">
        <f t="shared" si="63"/>
        <v>-160.31548000000112</v>
      </c>
      <c r="AM29" s="100">
        <f t="shared" si="14"/>
        <v>1.1741514074235331</v>
      </c>
      <c r="AN29" s="101">
        <f t="shared" si="15"/>
        <v>-0.15907232732330034</v>
      </c>
      <c r="AO29" s="102">
        <f t="shared" si="16"/>
        <v>-1.2440540542149583</v>
      </c>
      <c r="AP29" s="100">
        <f t="shared" si="17"/>
        <v>0.68264078272352802</v>
      </c>
      <c r="AQ29" s="101">
        <f t="shared" si="18"/>
        <v>-0.11147961522506311</v>
      </c>
      <c r="AR29" s="102">
        <f t="shared" si="19"/>
        <v>-0.69811344354435245</v>
      </c>
      <c r="AS29" s="101">
        <f t="shared" si="20"/>
        <v>0.7121545609860539</v>
      </c>
      <c r="AT29" s="101">
        <f t="shared" si="21"/>
        <v>-0.12910700576479206</v>
      </c>
      <c r="AU29" s="101">
        <f t="shared" si="22"/>
        <v>-0.77913757384540683</v>
      </c>
      <c r="AV29" s="91">
        <v>16183</v>
      </c>
      <c r="AW29" s="92">
        <v>8287</v>
      </c>
      <c r="AX29" s="93">
        <v>15861</v>
      </c>
      <c r="AY29" s="103">
        <v>187.2</v>
      </c>
      <c r="AZ29" s="104">
        <v>201.75666666666672</v>
      </c>
      <c r="BA29" s="105">
        <v>202</v>
      </c>
      <c r="BB29" s="103">
        <v>421.27</v>
      </c>
      <c r="BC29" s="104">
        <v>413.98000000000008</v>
      </c>
      <c r="BD29" s="105">
        <v>412</v>
      </c>
      <c r="BE29" s="106">
        <f t="shared" si="73"/>
        <v>12.498349834983498</v>
      </c>
      <c r="BF29" s="106">
        <f t="shared" si="74"/>
        <v>-1.909591760458099</v>
      </c>
      <c r="BG29" s="106">
        <f t="shared" si="75"/>
        <v>-1.1930606099419041</v>
      </c>
      <c r="BH29" s="107">
        <f t="shared" si="76"/>
        <v>6.1278317152103554</v>
      </c>
      <c r="BI29" s="106">
        <f t="shared" si="77"/>
        <v>-0.27463384527737578</v>
      </c>
      <c r="BJ29" s="108">
        <f t="shared" si="78"/>
        <v>-0.54479337134776973</v>
      </c>
      <c r="BK29" s="92">
        <v>523</v>
      </c>
      <c r="BL29" s="92">
        <v>549</v>
      </c>
      <c r="BM29" s="92">
        <v>543</v>
      </c>
      <c r="BN29" s="91">
        <v>67553</v>
      </c>
      <c r="BO29" s="92">
        <v>33845</v>
      </c>
      <c r="BP29" s="93">
        <v>66159</v>
      </c>
      <c r="BQ29" s="109">
        <f t="shared" si="64"/>
        <v>221.95878761770885</v>
      </c>
      <c r="BR29" s="109">
        <f t="shared" si="65"/>
        <v>19.468774294836464</v>
      </c>
      <c r="BS29" s="109">
        <f t="shared" si="66"/>
        <v>11.587979521978326</v>
      </c>
      <c r="BT29" s="110">
        <f t="shared" si="67"/>
        <v>925.82885253136624</v>
      </c>
      <c r="BU29" s="109">
        <f t="shared" si="68"/>
        <v>80.570997374720378</v>
      </c>
      <c r="BV29" s="111">
        <f t="shared" si="69"/>
        <v>66.651828276509264</v>
      </c>
      <c r="BW29" s="106">
        <f t="shared" si="70"/>
        <v>4.1711745791564212</v>
      </c>
      <c r="BX29" s="106">
        <f t="shared" si="79"/>
        <v>-3.1441503745677224E-3</v>
      </c>
      <c r="BY29" s="106">
        <f t="shared" si="80"/>
        <v>8.706694068652876E-2</v>
      </c>
      <c r="BZ29" s="100">
        <f t="shared" si="81"/>
        <v>0.67688766114180476</v>
      </c>
      <c r="CA29" s="101">
        <f t="shared" si="82"/>
        <v>-4.0692538560765823E-2</v>
      </c>
      <c r="CB29" s="112">
        <f t="shared" si="83"/>
        <v>-1.5791571784250724E-2</v>
      </c>
      <c r="CD29" s="114"/>
    </row>
    <row r="30" spans="1:82" ht="15" customHeight="1" x14ac:dyDescent="0.2">
      <c r="A30" s="90" t="s">
        <v>57</v>
      </c>
      <c r="B30" s="91">
        <v>13439.784750000001</v>
      </c>
      <c r="C30" s="92">
        <v>7535</v>
      </c>
      <c r="D30" s="93">
        <v>15241.62912</v>
      </c>
      <c r="E30" s="91">
        <v>14265.69231</v>
      </c>
      <c r="F30" s="92">
        <v>7894</v>
      </c>
      <c r="G30" s="93">
        <v>15581.56258</v>
      </c>
      <c r="H30" s="94">
        <f t="shared" si="1"/>
        <v>0.97818360910501179</v>
      </c>
      <c r="I30" s="95">
        <f t="shared" si="2"/>
        <v>3.6078279903501764E-2</v>
      </c>
      <c r="J30" s="96">
        <f t="shared" si="3"/>
        <v>2.3661187012283147E-2</v>
      </c>
      <c r="K30" s="91">
        <v>7687.8426900000004</v>
      </c>
      <c r="L30" s="92">
        <v>3933.8515699999998</v>
      </c>
      <c r="M30" s="92">
        <v>8105.6649600000001</v>
      </c>
      <c r="N30" s="97">
        <f t="shared" si="4"/>
        <v>0.5202087350599981</v>
      </c>
      <c r="O30" s="98">
        <f t="shared" si="5"/>
        <v>-1.869554823307118E-2</v>
      </c>
      <c r="P30" s="99">
        <f t="shared" si="6"/>
        <v>2.1874358318168863E-2</v>
      </c>
      <c r="Q30" s="91">
        <v>2574.03694</v>
      </c>
      <c r="R30" s="92">
        <v>1597.9912099999999</v>
      </c>
      <c r="S30" s="93">
        <v>2834.6795900000006</v>
      </c>
      <c r="T30" s="100">
        <f t="shared" si="7"/>
        <v>0.18192524500966967</v>
      </c>
      <c r="U30" s="101">
        <f t="shared" si="8"/>
        <v>1.4897719835449408E-3</v>
      </c>
      <c r="V30" s="102">
        <f t="shared" si="9"/>
        <v>-2.0505868494257368E-2</v>
      </c>
      <c r="W30" s="91">
        <v>3362.0544799999998</v>
      </c>
      <c r="X30" s="92">
        <v>1840.0544499999999</v>
      </c>
      <c r="Y30" s="93">
        <v>3691</v>
      </c>
      <c r="Z30" s="100">
        <f t="shared" si="11"/>
        <v>0.23688253222675182</v>
      </c>
      <c r="AA30" s="101">
        <f t="shared" si="12"/>
        <v>1.2084123213856879E-3</v>
      </c>
      <c r="AB30" s="102">
        <f t="shared" si="13"/>
        <v>3.7872129969570567E-3</v>
      </c>
      <c r="AC30" s="91">
        <v>8143.2060000000001</v>
      </c>
      <c r="AD30" s="92">
        <v>9665</v>
      </c>
      <c r="AE30" s="92">
        <v>8978.4223899999997</v>
      </c>
      <c r="AF30" s="92">
        <f t="shared" si="71"/>
        <v>835.21638999999959</v>
      </c>
      <c r="AG30" s="93">
        <f t="shared" si="72"/>
        <v>-686.57761000000028</v>
      </c>
      <c r="AH30" s="91">
        <v>2402.9302400000001</v>
      </c>
      <c r="AI30" s="92">
        <v>3709</v>
      </c>
      <c r="AJ30" s="92">
        <v>3007.5699000000004</v>
      </c>
      <c r="AK30" s="92">
        <f t="shared" si="62"/>
        <v>604.63966000000028</v>
      </c>
      <c r="AL30" s="93">
        <f t="shared" si="63"/>
        <v>-701.43009999999958</v>
      </c>
      <c r="AM30" s="100">
        <f t="shared" si="14"/>
        <v>0.58907235698436944</v>
      </c>
      <c r="AN30" s="101">
        <f t="shared" si="15"/>
        <v>-1.6830650502413391E-2</v>
      </c>
      <c r="AO30" s="102">
        <f t="shared" si="16"/>
        <v>-0.69360846584243885</v>
      </c>
      <c r="AP30" s="100">
        <f t="shared" si="17"/>
        <v>0.19732601261458857</v>
      </c>
      <c r="AQ30" s="101">
        <f t="shared" si="18"/>
        <v>1.8533696762952634E-2</v>
      </c>
      <c r="AR30" s="102">
        <f t="shared" si="19"/>
        <v>-0.29491021830777375</v>
      </c>
      <c r="AS30" s="101">
        <f t="shared" si="20"/>
        <v>0.19302107118963935</v>
      </c>
      <c r="AT30" s="101">
        <f t="shared" si="21"/>
        <v>2.4579877605533512E-2</v>
      </c>
      <c r="AU30" s="101">
        <f t="shared" si="22"/>
        <v>-0.27682944819216965</v>
      </c>
      <c r="AV30" s="91">
        <v>10529</v>
      </c>
      <c r="AW30" s="92">
        <v>5652</v>
      </c>
      <c r="AX30" s="93">
        <v>10953</v>
      </c>
      <c r="AY30" s="103">
        <v>261</v>
      </c>
      <c r="AZ30" s="104">
        <v>267</v>
      </c>
      <c r="BA30" s="105">
        <v>269</v>
      </c>
      <c r="BB30" s="103">
        <v>359</v>
      </c>
      <c r="BC30" s="104">
        <v>367</v>
      </c>
      <c r="BD30" s="105">
        <v>367</v>
      </c>
      <c r="BE30" s="106">
        <f t="shared" si="73"/>
        <v>6.5687732342007434</v>
      </c>
      <c r="BF30" s="106">
        <f t="shared" si="74"/>
        <v>-0.15472612722965273</v>
      </c>
      <c r="BG30" s="106">
        <f t="shared" si="75"/>
        <v>-0.4874065410801558</v>
      </c>
      <c r="BH30" s="107">
        <f t="shared" si="76"/>
        <v>4.8147138964577652</v>
      </c>
      <c r="BI30" s="106">
        <f t="shared" si="77"/>
        <v>-7.3401238175475392E-2</v>
      </c>
      <c r="BJ30" s="108">
        <f t="shared" si="78"/>
        <v>-0.31880108991825651</v>
      </c>
      <c r="BK30" s="92">
        <v>401</v>
      </c>
      <c r="BL30" s="92">
        <v>419</v>
      </c>
      <c r="BM30" s="92">
        <v>418</v>
      </c>
      <c r="BN30" s="91">
        <v>50816</v>
      </c>
      <c r="BO30" s="92">
        <v>25726</v>
      </c>
      <c r="BP30" s="93">
        <v>50970</v>
      </c>
      <c r="BQ30" s="109">
        <f t="shared" si="64"/>
        <v>305.7006588189131</v>
      </c>
      <c r="BR30" s="109">
        <f t="shared" si="65"/>
        <v>24.968363675651119</v>
      </c>
      <c r="BS30" s="109">
        <f t="shared" si="66"/>
        <v>-1.1484432568079797</v>
      </c>
      <c r="BT30" s="110">
        <f t="shared" si="67"/>
        <v>1422.5840025563773</v>
      </c>
      <c r="BU30" s="109">
        <f t="shared" si="68"/>
        <v>67.688731400522101</v>
      </c>
      <c r="BV30" s="111">
        <f t="shared" si="69"/>
        <v>25.910258748875549</v>
      </c>
      <c r="BW30" s="106">
        <f t="shared" si="70"/>
        <v>4.6535195836757053</v>
      </c>
      <c r="BX30" s="106">
        <f t="shared" si="79"/>
        <v>-0.17276971255375617</v>
      </c>
      <c r="BY30" s="106">
        <f t="shared" si="80"/>
        <v>0.10185645557945655</v>
      </c>
      <c r="BZ30" s="100">
        <f t="shared" si="81"/>
        <v>0.67743221690590105</v>
      </c>
      <c r="CA30" s="101">
        <f t="shared" si="82"/>
        <v>-2.6585516538266241E-2</v>
      </c>
      <c r="CB30" s="112">
        <f t="shared" si="83"/>
        <v>-1.2439333870425617E-2</v>
      </c>
      <c r="CD30" s="114"/>
    </row>
    <row r="31" spans="1:82" ht="15" customHeight="1" x14ac:dyDescent="0.2">
      <c r="A31" s="90" t="s">
        <v>58</v>
      </c>
      <c r="B31" s="91">
        <v>10665.697609999999</v>
      </c>
      <c r="C31" s="92">
        <v>5763</v>
      </c>
      <c r="D31" s="93">
        <v>11237</v>
      </c>
      <c r="E31" s="91">
        <v>10247.251410000001</v>
      </c>
      <c r="F31" s="92">
        <v>5370</v>
      </c>
      <c r="G31" s="93">
        <v>10685</v>
      </c>
      <c r="H31" s="94">
        <f t="shared" si="1"/>
        <v>1.0516612072999532</v>
      </c>
      <c r="I31" s="95">
        <f t="shared" si="2"/>
        <v>1.0826237681500261E-2</v>
      </c>
      <c r="J31" s="96">
        <f t="shared" si="3"/>
        <v>-2.1523150241946176E-2</v>
      </c>
      <c r="K31" s="91">
        <v>5563.1197300000003</v>
      </c>
      <c r="L31" s="92">
        <v>2969.0120299999999</v>
      </c>
      <c r="M31" s="92">
        <v>6019</v>
      </c>
      <c r="N31" s="97">
        <f t="shared" si="4"/>
        <v>0.56331305568554046</v>
      </c>
      <c r="O31" s="98">
        <f t="shared" si="5"/>
        <v>2.0424088935772744E-2</v>
      </c>
      <c r="P31" s="99">
        <f t="shared" si="6"/>
        <v>1.0424409503045129E-2</v>
      </c>
      <c r="Q31" s="91">
        <v>1182.3870099999999</v>
      </c>
      <c r="R31" s="92">
        <v>647.73856999999998</v>
      </c>
      <c r="S31" s="93">
        <v>1240.74081</v>
      </c>
      <c r="T31" s="100">
        <f t="shared" si="7"/>
        <v>0.11611986991109031</v>
      </c>
      <c r="U31" s="101">
        <f t="shared" si="8"/>
        <v>7.3409838155195917E-4</v>
      </c>
      <c r="V31" s="102">
        <f t="shared" si="9"/>
        <v>-4.5018377239189888E-3</v>
      </c>
      <c r="W31" s="91">
        <v>2946.9572400000002</v>
      </c>
      <c r="X31" s="92">
        <v>1505.04297</v>
      </c>
      <c r="Y31" s="93">
        <v>2943</v>
      </c>
      <c r="Z31" s="100">
        <f t="shared" si="11"/>
        <v>0.27543284978942445</v>
      </c>
      <c r="AA31" s="101">
        <f t="shared" si="12"/>
        <v>-1.215229105372384E-2</v>
      </c>
      <c r="AB31" s="102">
        <f t="shared" si="13"/>
        <v>-4.8358597077822751E-3</v>
      </c>
      <c r="AC31" s="91">
        <v>5119.18</v>
      </c>
      <c r="AD31" s="92">
        <v>5052</v>
      </c>
      <c r="AE31" s="92">
        <v>4607.7851299999993</v>
      </c>
      <c r="AF31" s="92">
        <f t="shared" si="71"/>
        <v>-511.39487000000099</v>
      </c>
      <c r="AG31" s="93">
        <f t="shared" si="72"/>
        <v>-444.2148700000007</v>
      </c>
      <c r="AH31" s="91">
        <v>1431.1489200000001</v>
      </c>
      <c r="AI31" s="92">
        <v>936</v>
      </c>
      <c r="AJ31" s="92">
        <v>871.9070200000001</v>
      </c>
      <c r="AK31" s="92">
        <f t="shared" si="62"/>
        <v>-559.24189999999999</v>
      </c>
      <c r="AL31" s="93">
        <f t="shared" si="63"/>
        <v>-64.092979999999898</v>
      </c>
      <c r="AM31" s="100">
        <f t="shared" si="14"/>
        <v>0.41005474147904236</v>
      </c>
      <c r="AN31" s="101">
        <f t="shared" si="15"/>
        <v>-6.9911988048366458E-2</v>
      </c>
      <c r="AO31" s="102">
        <f t="shared" si="16"/>
        <v>-0.46657201541840693</v>
      </c>
      <c r="AP31" s="100">
        <f t="shared" si="17"/>
        <v>7.7592508676693081E-2</v>
      </c>
      <c r="AQ31" s="101">
        <f t="shared" si="18"/>
        <v>-5.6589892918695886E-2</v>
      </c>
      <c r="AR31" s="102">
        <f t="shared" si="19"/>
        <v>-8.4822899964639556E-2</v>
      </c>
      <c r="AS31" s="101">
        <f t="shared" si="20"/>
        <v>8.1601031352363129E-2</v>
      </c>
      <c r="AT31" s="101">
        <f t="shared" si="21"/>
        <v>-5.8060704535504576E-2</v>
      </c>
      <c r="AU31" s="101">
        <f t="shared" si="22"/>
        <v>-9.2700644625290513E-2</v>
      </c>
      <c r="AV31" s="91">
        <v>10440</v>
      </c>
      <c r="AW31" s="92">
        <v>5625</v>
      </c>
      <c r="AX31" s="93">
        <v>10623</v>
      </c>
      <c r="AY31" s="103">
        <v>149.37</v>
      </c>
      <c r="AZ31" s="104">
        <v>149.85000000000002</v>
      </c>
      <c r="BA31" s="105">
        <v>150</v>
      </c>
      <c r="BB31" s="103">
        <v>305.31</v>
      </c>
      <c r="BC31" s="104">
        <v>297.85000000000002</v>
      </c>
      <c r="BD31" s="105">
        <v>297</v>
      </c>
      <c r="BE31" s="106">
        <f t="shared" si="73"/>
        <v>11.106666666666667</v>
      </c>
      <c r="BF31" s="106">
        <f t="shared" si="74"/>
        <v>-0.54225882037892248</v>
      </c>
      <c r="BG31" s="106">
        <f t="shared" si="75"/>
        <v>-1.4058458458458425</v>
      </c>
      <c r="BH31" s="107">
        <f t="shared" si="76"/>
        <v>5.609427609427609</v>
      </c>
      <c r="BI31" s="106">
        <f t="shared" si="77"/>
        <v>-8.9697869593713619E-2</v>
      </c>
      <c r="BJ31" s="108">
        <f t="shared" si="78"/>
        <v>-0.6856873813395552</v>
      </c>
      <c r="BK31" s="92">
        <v>364</v>
      </c>
      <c r="BL31" s="92">
        <v>375</v>
      </c>
      <c r="BM31" s="92">
        <v>375</v>
      </c>
      <c r="BN31" s="91">
        <v>52162</v>
      </c>
      <c r="BO31" s="92">
        <v>26493</v>
      </c>
      <c r="BP31" s="93">
        <v>51207</v>
      </c>
      <c r="BQ31" s="109">
        <f t="shared" si="64"/>
        <v>208.66287812213173</v>
      </c>
      <c r="BR31" s="109">
        <f t="shared" si="65"/>
        <v>12.212369897753831</v>
      </c>
      <c r="BS31" s="109">
        <f t="shared" si="66"/>
        <v>5.967826599087914</v>
      </c>
      <c r="BT31" s="110">
        <f t="shared" si="67"/>
        <v>1005.8363927327497</v>
      </c>
      <c r="BU31" s="109">
        <f t="shared" si="68"/>
        <v>24.298901353439305</v>
      </c>
      <c r="BV31" s="111">
        <f t="shared" si="69"/>
        <v>51.169726066083058</v>
      </c>
      <c r="BW31" s="106">
        <f>BP31/AX31</f>
        <v>4.8203897204179613</v>
      </c>
      <c r="BX31" s="106">
        <f>BW31-BN31/AV31</f>
        <v>-0.17597043283874392</v>
      </c>
      <c r="BY31" s="106">
        <f t="shared" si="80"/>
        <v>0.11052305375129468</v>
      </c>
      <c r="BZ31" s="100">
        <f t="shared" si="81"/>
        <v>0.7586222222222222</v>
      </c>
      <c r="CA31" s="101">
        <f t="shared" si="82"/>
        <v>-3.7501098901098984E-2</v>
      </c>
      <c r="CB31" s="112">
        <f t="shared" si="83"/>
        <v>-3.5175530586766479E-2</v>
      </c>
      <c r="CD31" s="114"/>
    </row>
    <row r="32" spans="1:82" ht="15" customHeight="1" x14ac:dyDescent="0.2">
      <c r="A32" s="90" t="s">
        <v>59</v>
      </c>
      <c r="B32" s="91">
        <v>5810.9913099999994</v>
      </c>
      <c r="C32" s="92">
        <v>2686</v>
      </c>
      <c r="D32" s="93">
        <v>5414.1191200000003</v>
      </c>
      <c r="E32" s="91">
        <v>5555.2910000000002</v>
      </c>
      <c r="F32" s="92">
        <v>2547</v>
      </c>
      <c r="G32" s="93">
        <v>5113.83794484181</v>
      </c>
      <c r="H32" s="94">
        <f t="shared" si="1"/>
        <v>1.0587193372955972</v>
      </c>
      <c r="I32" s="95">
        <f t="shared" si="2"/>
        <v>1.2691089630443519E-2</v>
      </c>
      <c r="J32" s="96">
        <f t="shared" si="3"/>
        <v>4.1453286579842263E-3</v>
      </c>
      <c r="K32" s="91">
        <v>2987.6930000000002</v>
      </c>
      <c r="L32" s="92">
        <v>1487.3624199999999</v>
      </c>
      <c r="M32" s="92">
        <v>2981.4976048418102</v>
      </c>
      <c r="N32" s="97">
        <f t="shared" si="4"/>
        <v>0.58302543745039204</v>
      </c>
      <c r="O32" s="98">
        <f t="shared" si="5"/>
        <v>4.5215086921499781E-2</v>
      </c>
      <c r="P32" s="99">
        <f t="shared" si="6"/>
        <v>-9.4096223551287661E-4</v>
      </c>
      <c r="Q32" s="91">
        <v>1051.8989999999999</v>
      </c>
      <c r="R32" s="92">
        <v>343.33803</v>
      </c>
      <c r="S32" s="93">
        <v>631.72890000000007</v>
      </c>
      <c r="T32" s="100">
        <f t="shared" si="7"/>
        <v>0.12353322628011862</v>
      </c>
      <c r="U32" s="101">
        <f t="shared" si="8"/>
        <v>-6.5817610606733912E-2</v>
      </c>
      <c r="V32" s="102">
        <f t="shared" si="9"/>
        <v>-1.1267727783485615E-2</v>
      </c>
      <c r="W32" s="91">
        <v>888.01599999999996</v>
      </c>
      <c r="X32" s="92">
        <v>462.50153</v>
      </c>
      <c r="Y32" s="93">
        <v>984</v>
      </c>
      <c r="Z32" s="100">
        <f t="shared" si="11"/>
        <v>0.19241908144401293</v>
      </c>
      <c r="AA32" s="101">
        <f t="shared" si="12"/>
        <v>3.2568589363580064E-2</v>
      </c>
      <c r="AB32" s="102">
        <f t="shared" si="13"/>
        <v>1.083230091790377E-2</v>
      </c>
      <c r="AC32" s="91">
        <v>6208.652</v>
      </c>
      <c r="AD32" s="92">
        <v>5859</v>
      </c>
      <c r="AE32" s="92">
        <v>5393.7147699999996</v>
      </c>
      <c r="AF32" s="92">
        <f t="shared" si="71"/>
        <v>-814.93723000000045</v>
      </c>
      <c r="AG32" s="93">
        <f t="shared" si="72"/>
        <v>-465.28523000000041</v>
      </c>
      <c r="AH32" s="91">
        <v>1053.28</v>
      </c>
      <c r="AI32" s="92">
        <v>1446</v>
      </c>
      <c r="AJ32" s="92">
        <v>28.336790000000001</v>
      </c>
      <c r="AK32" s="92">
        <f t="shared" si="62"/>
        <v>-1024.9432099999999</v>
      </c>
      <c r="AL32" s="93">
        <f t="shared" si="63"/>
        <v>-1417.6632099999999</v>
      </c>
      <c r="AM32" s="100">
        <f t="shared" si="14"/>
        <v>0.99623127058201844</v>
      </c>
      <c r="AN32" s="101">
        <f t="shared" si="15"/>
        <v>-7.2201234095053746E-2</v>
      </c>
      <c r="AO32" s="102">
        <f t="shared" si="16"/>
        <v>-1.1850792283010789</v>
      </c>
      <c r="AP32" s="100">
        <f t="shared" si="17"/>
        <v>5.2338689585389097E-3</v>
      </c>
      <c r="AQ32" s="101">
        <f t="shared" si="18"/>
        <v>-0.17602264026862771</v>
      </c>
      <c r="AR32" s="102">
        <f t="shared" si="19"/>
        <v>-0.53311311540482664</v>
      </c>
      <c r="AS32" s="101">
        <f t="shared" si="20"/>
        <v>5.5411982752763128E-3</v>
      </c>
      <c r="AT32" s="101">
        <f t="shared" si="21"/>
        <v>-0.18405823044951958</v>
      </c>
      <c r="AU32" s="101">
        <f t="shared" si="22"/>
        <v>-0.56218553906276847</v>
      </c>
      <c r="AV32" s="91">
        <v>7228</v>
      </c>
      <c r="AW32" s="92">
        <v>3435</v>
      </c>
      <c r="AX32" s="93">
        <v>6346</v>
      </c>
      <c r="AY32" s="103">
        <v>94</v>
      </c>
      <c r="AZ32" s="104">
        <v>90.25</v>
      </c>
      <c r="BA32" s="105">
        <v>89</v>
      </c>
      <c r="BB32" s="103">
        <v>202.75</v>
      </c>
      <c r="BC32" s="104">
        <v>196.86</v>
      </c>
      <c r="BD32" s="105">
        <v>193</v>
      </c>
      <c r="BE32" s="106">
        <f t="shared" si="73"/>
        <v>10.902621722846442</v>
      </c>
      <c r="BF32" s="106">
        <f t="shared" si="74"/>
        <v>-1.9129811140329913</v>
      </c>
      <c r="BG32" s="106">
        <f t="shared" si="75"/>
        <v>-1.7843588865718409</v>
      </c>
      <c r="BH32" s="107">
        <f t="shared" si="76"/>
        <v>5.0276338514680488</v>
      </c>
      <c r="BI32" s="106">
        <f t="shared" si="77"/>
        <v>-0.9140019890580513</v>
      </c>
      <c r="BJ32" s="108">
        <f t="shared" si="78"/>
        <v>-0.78868231230315899</v>
      </c>
      <c r="BK32" s="92">
        <v>270</v>
      </c>
      <c r="BL32" s="92">
        <v>270</v>
      </c>
      <c r="BM32" s="92">
        <v>270</v>
      </c>
      <c r="BN32" s="91">
        <v>33034</v>
      </c>
      <c r="BO32" s="92">
        <v>15424</v>
      </c>
      <c r="BP32" s="93">
        <v>28269</v>
      </c>
      <c r="BQ32" s="109">
        <f t="shared" si="64"/>
        <v>180.89914552484382</v>
      </c>
      <c r="BR32" s="109">
        <f t="shared" si="65"/>
        <v>12.730258923160704</v>
      </c>
      <c r="BS32" s="109">
        <f t="shared" si="66"/>
        <v>15.766884114055443</v>
      </c>
      <c r="BT32" s="110">
        <f t="shared" si="67"/>
        <v>805.83642370655684</v>
      </c>
      <c r="BU32" s="109">
        <f t="shared" si="68"/>
        <v>37.257148665051545</v>
      </c>
      <c r="BV32" s="111">
        <f t="shared" si="69"/>
        <v>64.351707549351659</v>
      </c>
      <c r="BW32" s="106">
        <f t="shared" si="70"/>
        <v>4.4546170816262212</v>
      </c>
      <c r="BX32" s="106">
        <f t="shared" si="79"/>
        <v>-0.11566515412364087</v>
      </c>
      <c r="BY32" s="106">
        <f t="shared" si="80"/>
        <v>-3.5630371066646127E-2</v>
      </c>
      <c r="BZ32" s="100">
        <f t="shared" si="81"/>
        <v>0.58166666666666667</v>
      </c>
      <c r="CA32" s="101">
        <f t="shared" si="82"/>
        <v>-9.8045267489711985E-2</v>
      </c>
      <c r="CB32" s="112">
        <f t="shared" si="83"/>
        <v>-6.0197669579692081E-2</v>
      </c>
      <c r="CD32" s="114"/>
    </row>
    <row r="33" spans="1:82" s="135" customFormat="1" ht="15" hidden="1" customHeight="1" x14ac:dyDescent="0.2">
      <c r="A33" s="119" t="s">
        <v>60</v>
      </c>
      <c r="B33" s="120"/>
      <c r="C33" s="121"/>
      <c r="D33" s="122"/>
      <c r="E33" s="120"/>
      <c r="F33" s="121"/>
      <c r="G33" s="122"/>
      <c r="H33" s="123"/>
      <c r="I33" s="124"/>
      <c r="J33" s="96"/>
      <c r="K33" s="120"/>
      <c r="L33" s="121"/>
      <c r="M33" s="121"/>
      <c r="N33" s="125"/>
      <c r="O33" s="126"/>
      <c r="P33" s="99"/>
      <c r="Q33" s="120"/>
      <c r="R33" s="121"/>
      <c r="S33" s="122"/>
      <c r="T33" s="100"/>
      <c r="U33" s="101"/>
      <c r="V33" s="102"/>
      <c r="W33" s="120"/>
      <c r="X33" s="121"/>
      <c r="Y33" s="122"/>
      <c r="Z33" s="127"/>
      <c r="AA33" s="128"/>
      <c r="AB33" s="102"/>
      <c r="AC33" s="120">
        <v>0</v>
      </c>
      <c r="AD33" s="121"/>
      <c r="AE33" s="121"/>
      <c r="AF33" s="121">
        <f t="shared" si="71"/>
        <v>0</v>
      </c>
      <c r="AG33" s="122">
        <f t="shared" si="72"/>
        <v>0</v>
      </c>
      <c r="AH33" s="120">
        <v>0</v>
      </c>
      <c r="AI33" s="121"/>
      <c r="AJ33" s="121"/>
      <c r="AK33" s="121">
        <f t="shared" si="62"/>
        <v>0</v>
      </c>
      <c r="AL33" s="122">
        <f t="shared" si="63"/>
        <v>0</v>
      </c>
      <c r="AM33" s="127"/>
      <c r="AN33" s="128"/>
      <c r="AO33" s="102"/>
      <c r="AP33" s="127"/>
      <c r="AQ33" s="128"/>
      <c r="AR33" s="102"/>
      <c r="AS33" s="128"/>
      <c r="AT33" s="128"/>
      <c r="AU33" s="101"/>
      <c r="AV33" s="120"/>
      <c r="AW33" s="121"/>
      <c r="AX33" s="122"/>
      <c r="AY33" s="129"/>
      <c r="AZ33" s="130"/>
      <c r="BA33" s="131"/>
      <c r="BB33" s="129"/>
      <c r="BC33" s="130"/>
      <c r="BD33" s="131"/>
      <c r="BE33" s="106"/>
      <c r="BF33" s="106"/>
      <c r="BG33" s="106"/>
      <c r="BH33" s="107"/>
      <c r="BI33" s="106"/>
      <c r="BJ33" s="108"/>
      <c r="BK33" s="121"/>
      <c r="BL33" s="121"/>
      <c r="BM33" s="121"/>
      <c r="BN33" s="120"/>
      <c r="BO33" s="121"/>
      <c r="BP33" s="122"/>
      <c r="BQ33" s="132"/>
      <c r="BR33" s="132"/>
      <c r="BS33" s="109"/>
      <c r="BT33" s="133"/>
      <c r="BU33" s="132"/>
      <c r="BV33" s="111"/>
      <c r="BW33" s="134"/>
      <c r="BX33" s="134"/>
      <c r="BY33" s="106"/>
      <c r="BZ33" s="100"/>
      <c r="CA33" s="101"/>
      <c r="CB33" s="112"/>
      <c r="CD33" s="118"/>
    </row>
    <row r="34" spans="1:82" ht="15" customHeight="1" x14ac:dyDescent="0.2">
      <c r="A34" s="90" t="s">
        <v>61</v>
      </c>
      <c r="B34" s="91">
        <v>8115.777</v>
      </c>
      <c r="C34" s="92">
        <v>4247</v>
      </c>
      <c r="D34" s="93">
        <v>9153.4040000000005</v>
      </c>
      <c r="E34" s="91">
        <v>8475.5470000000005</v>
      </c>
      <c r="F34" s="92">
        <v>4587</v>
      </c>
      <c r="G34" s="93">
        <v>9440</v>
      </c>
      <c r="H34" s="94">
        <f t="shared" ref="H34:H68" si="84">IF(G34=0,"0",(D34/G34))</f>
        <v>0.96964025423728817</v>
      </c>
      <c r="I34" s="95">
        <f t="shared" ref="I34:I68" si="85">H34-IF(E34=0,"0",(B34/E34))</f>
        <v>1.2088251988937704E-2</v>
      </c>
      <c r="J34" s="96">
        <f t="shared" ref="J34:J68" si="86">H34-IF(F34=0,"0",(C34/F34))</f>
        <v>4.3762774402973825E-2</v>
      </c>
      <c r="K34" s="91">
        <v>4281.701</v>
      </c>
      <c r="L34" s="92">
        <v>2320.2260000000001</v>
      </c>
      <c r="M34" s="92">
        <v>4777</v>
      </c>
      <c r="N34" s="97">
        <f t="shared" ref="N34:N68" si="87">IF(G34=0,"0",(M34/G34))</f>
        <v>0.50603813559322031</v>
      </c>
      <c r="O34" s="98">
        <f t="shared" ref="O34:O68" si="88">N34-IF(E34=0,"0",(K34/E34))</f>
        <v>8.5528426810821401E-4</v>
      </c>
      <c r="P34" s="99">
        <f t="shared" ref="P34:P68" si="89">N34-IF(F34=0,"0",(L34/F34))</f>
        <v>2.1166949337292351E-4</v>
      </c>
      <c r="Q34" s="91">
        <v>830.06</v>
      </c>
      <c r="R34" s="92">
        <v>491.86</v>
      </c>
      <c r="S34" s="93">
        <v>879.2940000000001</v>
      </c>
      <c r="T34" s="100">
        <f t="shared" ref="T34:T68" si="90">S34/G34</f>
        <v>9.3145550847457639E-2</v>
      </c>
      <c r="U34" s="101">
        <f t="shared" ref="U34:U68" si="91">T34-Q34/E34</f>
        <v>-4.7903109913121633E-3</v>
      </c>
      <c r="V34" s="102">
        <f t="shared" ref="V34:V68" si="92">T34-R34/F34</f>
        <v>-1.4083574942819227E-2</v>
      </c>
      <c r="W34" s="91">
        <v>2691.7809999999999</v>
      </c>
      <c r="X34" s="92">
        <v>1437.8030000000001</v>
      </c>
      <c r="Y34" s="93">
        <v>3063</v>
      </c>
      <c r="Z34" s="100">
        <f t="shared" ref="Z34:Z68" si="93">Y34/G34</f>
        <v>0.32447033898305083</v>
      </c>
      <c r="AA34" s="101">
        <f t="shared" ref="AA34:AA68" si="94">Z34-W34/E34</f>
        <v>6.8765600800490545E-3</v>
      </c>
      <c r="AB34" s="102">
        <f t="shared" ref="AB34:AB68" si="95">Z34-X34/F34</f>
        <v>1.1018627624864608E-2</v>
      </c>
      <c r="AC34" s="91">
        <v>2717.0219999999999</v>
      </c>
      <c r="AD34" s="92">
        <v>2906</v>
      </c>
      <c r="AE34" s="92">
        <v>3058.2539999999999</v>
      </c>
      <c r="AF34" s="92">
        <f t="shared" si="71"/>
        <v>341.23199999999997</v>
      </c>
      <c r="AG34" s="93">
        <f t="shared" si="72"/>
        <v>152.25399999999991</v>
      </c>
      <c r="AH34" s="91">
        <v>55.445</v>
      </c>
      <c r="AI34" s="92">
        <v>55</v>
      </c>
      <c r="AJ34" s="92">
        <v>34.887</v>
      </c>
      <c r="AK34" s="92">
        <f t="shared" si="62"/>
        <v>-20.558</v>
      </c>
      <c r="AL34" s="93">
        <f t="shared" si="63"/>
        <v>-20.113</v>
      </c>
      <c r="AM34" s="100">
        <f t="shared" ref="AM34:AM68" si="96">IF(D34=0,"0",(AE34/D34))</f>
        <v>0.33411111319898035</v>
      </c>
      <c r="AN34" s="101">
        <f t="shared" ref="AN34:AN68" si="97">AM34-IF(B34=0,"0",(AC34/B34))</f>
        <v>-6.7161924918818228E-4</v>
      </c>
      <c r="AO34" s="102">
        <f t="shared" ref="AO34:AO68" si="98">AM34-IF(C34=0,"0",(AD34/C34))</f>
        <v>-0.35013659106285155</v>
      </c>
      <c r="AP34" s="100">
        <f t="shared" ref="AP34:AP68" si="99">IF(D34=0,"0",(AJ34/D34))</f>
        <v>3.8113689726794533E-3</v>
      </c>
      <c r="AQ34" s="101">
        <f t="shared" ref="AQ34:AQ68" si="100">AP34-IF(B34=0,"0",(AH34/B34))</f>
        <v>-3.0203860151670585E-3</v>
      </c>
      <c r="AR34" s="102">
        <f t="shared" ref="AR34:AR68" si="101">AP34-IF(C34=0,"0",(AI34/C34))</f>
        <v>-9.1389488987592086E-3</v>
      </c>
      <c r="AS34" s="101">
        <f t="shared" ref="AS34:AS68" si="102">AJ34/G34</f>
        <v>3.695656779661017E-3</v>
      </c>
      <c r="AT34" s="101">
        <f t="shared" ref="AT34:AT68" si="103">AS34-AH34/E34</f>
        <v>-2.846103887821565E-3</v>
      </c>
      <c r="AU34" s="101">
        <f t="shared" ref="AU34:AU68" si="104">AS34-AI34/F34</f>
        <v>-8.2947508941998947E-3</v>
      </c>
      <c r="AV34" s="91">
        <v>9079</v>
      </c>
      <c r="AW34" s="92">
        <v>4282</v>
      </c>
      <c r="AX34" s="93">
        <v>8288</v>
      </c>
      <c r="AY34" s="103">
        <v>111.67</v>
      </c>
      <c r="AZ34" s="104">
        <v>121.31999999999998</v>
      </c>
      <c r="BA34" s="105">
        <v>121</v>
      </c>
      <c r="BB34" s="103">
        <v>243.97</v>
      </c>
      <c r="BC34" s="104">
        <v>232.80999999999995</v>
      </c>
      <c r="BD34" s="105">
        <v>233</v>
      </c>
      <c r="BE34" s="106">
        <f t="shared" si="73"/>
        <v>11.035812672176307</v>
      </c>
      <c r="BF34" s="106">
        <f t="shared" si="74"/>
        <v>-2.5145291086660535</v>
      </c>
      <c r="BG34" s="106">
        <f t="shared" si="75"/>
        <v>-0.72921645190326245</v>
      </c>
      <c r="BH34" s="107">
        <f t="shared" si="76"/>
        <v>5.7310443490700997</v>
      </c>
      <c r="BI34" s="106">
        <f t="shared" si="77"/>
        <v>-0.47122095677351439</v>
      </c>
      <c r="BJ34" s="108">
        <f t="shared" si="78"/>
        <v>-0.39984922652087018</v>
      </c>
      <c r="BK34" s="92">
        <v>303</v>
      </c>
      <c r="BL34" s="92">
        <v>303</v>
      </c>
      <c r="BM34" s="92">
        <v>303</v>
      </c>
      <c r="BN34" s="91">
        <v>37777</v>
      </c>
      <c r="BO34" s="92">
        <v>18284.14</v>
      </c>
      <c r="BP34" s="93">
        <v>35155</v>
      </c>
      <c r="BQ34" s="109">
        <f t="shared" ref="BQ34:BQ68" si="105">G34*1000/BP34</f>
        <v>268.52510311477744</v>
      </c>
      <c r="BR34" s="109">
        <f t="shared" ref="BR34:BR68" si="106">BQ34-E34*1000/BN34</f>
        <v>44.167769287316275</v>
      </c>
      <c r="BS34" s="109">
        <f t="shared" ref="BS34:BS68" si="107">BQ34-F34*1000/BO34</f>
        <v>17.651942003563022</v>
      </c>
      <c r="BT34" s="110">
        <f t="shared" ref="BT34:BT68" si="108">G34*1000/AX34</f>
        <v>1138.9961389961391</v>
      </c>
      <c r="BU34" s="109">
        <f t="shared" ref="BU34:BU68" si="109">BT34-E34*1000/AV34</f>
        <v>205.46304063728894</v>
      </c>
      <c r="BV34" s="111">
        <f t="shared" ref="BV34:BV68" si="110">BT34-F34*1000/AW34</f>
        <v>67.767741051253552</v>
      </c>
      <c r="BW34" s="106">
        <f t="shared" ref="BW34:BW68" si="111">BP34/AX34</f>
        <v>4.2416747104247108</v>
      </c>
      <c r="BX34" s="106">
        <f t="shared" ref="BX34:BX68" si="112">BW34-BN34/AV34</f>
        <v>8.0753904168514801E-2</v>
      </c>
      <c r="BY34" s="106">
        <f t="shared" si="80"/>
        <v>-2.8325289575288792E-2</v>
      </c>
      <c r="BZ34" s="100">
        <f t="shared" si="81"/>
        <v>0.64457279061239459</v>
      </c>
      <c r="CA34" s="101">
        <f t="shared" si="82"/>
        <v>-4.8074807480747994E-2</v>
      </c>
      <c r="CB34" s="112">
        <f>BZ34-(BO34/BL34)/89</f>
        <v>-3.3446269720604938E-2</v>
      </c>
      <c r="CD34" s="114"/>
    </row>
    <row r="35" spans="1:82" ht="15" customHeight="1" x14ac:dyDescent="0.2">
      <c r="A35" s="90" t="s">
        <v>62</v>
      </c>
      <c r="B35" s="91">
        <v>9208.4449999999997</v>
      </c>
      <c r="C35" s="92">
        <v>4904</v>
      </c>
      <c r="D35" s="93">
        <v>9793</v>
      </c>
      <c r="E35" s="91">
        <v>9177.1479999999992</v>
      </c>
      <c r="F35" s="92">
        <v>4885</v>
      </c>
      <c r="G35" s="93">
        <v>9749</v>
      </c>
      <c r="H35" s="94">
        <f t="shared" si="84"/>
        <v>1.0045132834136834</v>
      </c>
      <c r="I35" s="95">
        <f t="shared" si="85"/>
        <v>1.1029646523426084E-3</v>
      </c>
      <c r="J35" s="96">
        <f t="shared" si="86"/>
        <v>6.2382589065368421E-4</v>
      </c>
      <c r="K35" s="91">
        <v>4540.1750000000002</v>
      </c>
      <c r="L35" s="92">
        <v>2408.5749999999998</v>
      </c>
      <c r="M35" s="92">
        <v>4996</v>
      </c>
      <c r="N35" s="97">
        <f t="shared" si="87"/>
        <v>0.51246281669914862</v>
      </c>
      <c r="O35" s="98">
        <f t="shared" si="88"/>
        <v>1.7736677380048527E-2</v>
      </c>
      <c r="P35" s="99">
        <f t="shared" si="89"/>
        <v>1.9407545460663478E-2</v>
      </c>
      <c r="Q35" s="91">
        <v>1739.9469999999999</v>
      </c>
      <c r="R35" s="92">
        <v>925.54500000000007</v>
      </c>
      <c r="S35" s="93">
        <v>1771.085</v>
      </c>
      <c r="T35" s="100">
        <f t="shared" si="90"/>
        <v>0.18166837624371732</v>
      </c>
      <c r="U35" s="101">
        <f t="shared" si="91"/>
        <v>-7.9272366852667364E-3</v>
      </c>
      <c r="V35" s="102">
        <f t="shared" si="92"/>
        <v>-7.7983586590462672E-3</v>
      </c>
      <c r="W35" s="91">
        <v>2547.029</v>
      </c>
      <c r="X35" s="92">
        <v>1327.549</v>
      </c>
      <c r="Y35" s="93">
        <v>2621</v>
      </c>
      <c r="Z35" s="100">
        <f t="shared" si="93"/>
        <v>0.26884808698328033</v>
      </c>
      <c r="AA35" s="101">
        <f t="shared" si="94"/>
        <v>-8.6922774087944132E-3</v>
      </c>
      <c r="AB35" s="102">
        <f t="shared" si="95"/>
        <v>-2.9121996083266155E-3</v>
      </c>
      <c r="AC35" s="91">
        <v>1928.165</v>
      </c>
      <c r="AD35" s="92">
        <v>2008</v>
      </c>
      <c r="AE35" s="92">
        <v>2063.277</v>
      </c>
      <c r="AF35" s="92">
        <f t="shared" si="71"/>
        <v>135.11200000000008</v>
      </c>
      <c r="AG35" s="93">
        <f t="shared" si="72"/>
        <v>55.277000000000044</v>
      </c>
      <c r="AH35" s="91">
        <v>0</v>
      </c>
      <c r="AI35" s="92">
        <v>0</v>
      </c>
      <c r="AJ35" s="92">
        <v>0</v>
      </c>
      <c r="AK35" s="92">
        <f t="shared" si="62"/>
        <v>0</v>
      </c>
      <c r="AL35" s="93">
        <f t="shared" si="63"/>
        <v>0</v>
      </c>
      <c r="AM35" s="100">
        <f t="shared" si="96"/>
        <v>0.21068896150311447</v>
      </c>
      <c r="AN35" s="101">
        <f t="shared" si="97"/>
        <v>1.2980165607273386E-3</v>
      </c>
      <c r="AO35" s="102">
        <f t="shared" si="98"/>
        <v>-0.19877270244468323</v>
      </c>
      <c r="AP35" s="100">
        <f t="shared" si="99"/>
        <v>0</v>
      </c>
      <c r="AQ35" s="101">
        <f t="shared" si="100"/>
        <v>0</v>
      </c>
      <c r="AR35" s="102">
        <f t="shared" si="101"/>
        <v>0</v>
      </c>
      <c r="AS35" s="101">
        <f t="shared" si="102"/>
        <v>0</v>
      </c>
      <c r="AT35" s="101">
        <f t="shared" si="103"/>
        <v>0</v>
      </c>
      <c r="AU35" s="101">
        <f t="shared" si="104"/>
        <v>0</v>
      </c>
      <c r="AV35" s="91">
        <v>9074</v>
      </c>
      <c r="AW35" s="92">
        <v>4569</v>
      </c>
      <c r="AX35" s="93">
        <v>8776</v>
      </c>
      <c r="AY35" s="103">
        <v>112</v>
      </c>
      <c r="AZ35" s="104">
        <v>117</v>
      </c>
      <c r="BA35" s="105">
        <v>120</v>
      </c>
      <c r="BB35" s="103">
        <v>229</v>
      </c>
      <c r="BC35" s="104">
        <v>214</v>
      </c>
      <c r="BD35" s="105">
        <v>205</v>
      </c>
      <c r="BE35" s="106">
        <f t="shared" si="73"/>
        <v>11.68611111111111</v>
      </c>
      <c r="BF35" s="106">
        <f t="shared" si="74"/>
        <v>-1.8168650793650798</v>
      </c>
      <c r="BG35" s="106">
        <f t="shared" si="75"/>
        <v>-1.330982905982907</v>
      </c>
      <c r="BH35" s="107">
        <f t="shared" si="76"/>
        <v>6.8406504065040652</v>
      </c>
      <c r="BI35" s="106">
        <f t="shared" si="77"/>
        <v>0.23657471509212957</v>
      </c>
      <c r="BJ35" s="108">
        <f t="shared" si="78"/>
        <v>-0.27617202340247715</v>
      </c>
      <c r="BK35" s="92">
        <v>338</v>
      </c>
      <c r="BL35" s="92">
        <v>332</v>
      </c>
      <c r="BM35" s="92">
        <v>330</v>
      </c>
      <c r="BN35" s="91">
        <v>44593</v>
      </c>
      <c r="BO35" s="92">
        <v>21469</v>
      </c>
      <c r="BP35" s="93">
        <v>41921</v>
      </c>
      <c r="BQ35" s="109">
        <f t="shared" si="105"/>
        <v>232.55647527492187</v>
      </c>
      <c r="BR35" s="109">
        <f t="shared" si="106"/>
        <v>26.758524923969929</v>
      </c>
      <c r="BS35" s="109">
        <f t="shared" si="107"/>
        <v>5.0190957975358685</v>
      </c>
      <c r="BT35" s="110">
        <f t="shared" si="108"/>
        <v>1110.8705560619871</v>
      </c>
      <c r="BU35" s="109">
        <f t="shared" si="109"/>
        <v>99.503132654449132</v>
      </c>
      <c r="BV35" s="111">
        <f t="shared" si="110"/>
        <v>41.708813886456483</v>
      </c>
      <c r="BW35" s="106">
        <f t="shared" si="111"/>
        <v>4.7767775752051049</v>
      </c>
      <c r="BX35" s="106">
        <f t="shared" si="112"/>
        <v>-0.13759315435187069</v>
      </c>
      <c r="BY35" s="106">
        <f t="shared" si="80"/>
        <v>7.7937566450454021E-2</v>
      </c>
      <c r="BZ35" s="100">
        <f t="shared" si="81"/>
        <v>0.70574074074074078</v>
      </c>
      <c r="CA35" s="101">
        <f t="shared" si="82"/>
        <v>-2.7214551829936484E-2</v>
      </c>
      <c r="CB35" s="112">
        <f t="shared" si="83"/>
        <v>-2.0839738479511039E-2</v>
      </c>
      <c r="CD35" s="114"/>
    </row>
    <row r="36" spans="1:82" ht="15" customHeight="1" x14ac:dyDescent="0.2">
      <c r="A36" s="90" t="s">
        <v>63</v>
      </c>
      <c r="B36" s="91">
        <v>9503.6779999999999</v>
      </c>
      <c r="C36" s="92">
        <v>4742</v>
      </c>
      <c r="D36" s="93">
        <v>9676.7213100000008</v>
      </c>
      <c r="E36" s="91">
        <v>9470.8770000000004</v>
      </c>
      <c r="F36" s="92">
        <v>4705</v>
      </c>
      <c r="G36" s="93">
        <v>9744.4913100000012</v>
      </c>
      <c r="H36" s="94">
        <f t="shared" si="84"/>
        <v>0.99304530140732405</v>
      </c>
      <c r="I36" s="95">
        <f t="shared" si="85"/>
        <v>-1.0418052619974527E-2</v>
      </c>
      <c r="J36" s="96">
        <f t="shared" si="86"/>
        <v>-1.4818673087893752E-2</v>
      </c>
      <c r="K36" s="91">
        <v>4527.7709999999997</v>
      </c>
      <c r="L36" s="92">
        <v>2415.6307299999999</v>
      </c>
      <c r="M36" s="92">
        <v>5076.7373099999995</v>
      </c>
      <c r="N36" s="97">
        <f t="shared" si="87"/>
        <v>0.52098535967599924</v>
      </c>
      <c r="O36" s="98">
        <f t="shared" si="88"/>
        <v>4.2912315331742668E-2</v>
      </c>
      <c r="P36" s="99">
        <f t="shared" si="89"/>
        <v>7.5675637142564867E-3</v>
      </c>
      <c r="Q36" s="91">
        <v>1336.26</v>
      </c>
      <c r="R36" s="92">
        <v>630.95799999999997</v>
      </c>
      <c r="S36" s="93">
        <v>1371.652</v>
      </c>
      <c r="T36" s="100">
        <f t="shared" si="90"/>
        <v>0.14076178595309352</v>
      </c>
      <c r="U36" s="101">
        <f t="shared" si="91"/>
        <v>-3.2968846896896942E-4</v>
      </c>
      <c r="V36" s="102">
        <f t="shared" si="92"/>
        <v>6.6580665056971411E-3</v>
      </c>
      <c r="W36" s="91">
        <v>1406.3530000000001</v>
      </c>
      <c r="X36" s="92">
        <v>635.75599999999997</v>
      </c>
      <c r="Y36" s="93">
        <v>1245</v>
      </c>
      <c r="Z36" s="100">
        <f t="shared" si="93"/>
        <v>0.12776449384508712</v>
      </c>
      <c r="AA36" s="101">
        <f t="shared" si="94"/>
        <v>-2.0727879142124095E-2</v>
      </c>
      <c r="AB36" s="102">
        <f t="shared" si="95"/>
        <v>-7.3589918084729089E-3</v>
      </c>
      <c r="AC36" s="91">
        <v>8375.3089999999993</v>
      </c>
      <c r="AD36" s="92">
        <v>8839</v>
      </c>
      <c r="AE36" s="92">
        <v>8918.5509999999995</v>
      </c>
      <c r="AF36" s="92">
        <f t="shared" si="71"/>
        <v>543.24200000000019</v>
      </c>
      <c r="AG36" s="93">
        <f t="shared" si="72"/>
        <v>79.550999999999476</v>
      </c>
      <c r="AH36" s="91">
        <v>1307.5940000000001</v>
      </c>
      <c r="AI36" s="92">
        <v>1366</v>
      </c>
      <c r="AJ36" s="92">
        <v>1125.9449999999999</v>
      </c>
      <c r="AK36" s="92">
        <f t="shared" si="62"/>
        <v>-181.64900000000011</v>
      </c>
      <c r="AL36" s="93">
        <f t="shared" si="63"/>
        <v>-240.05500000000006</v>
      </c>
      <c r="AM36" s="100">
        <f t="shared" si="96"/>
        <v>0.92165008315197605</v>
      </c>
      <c r="AN36" s="101">
        <f t="shared" si="97"/>
        <v>4.0379800215201489E-2</v>
      </c>
      <c r="AO36" s="102">
        <f t="shared" si="98"/>
        <v>-0.94233135927737854</v>
      </c>
      <c r="AP36" s="100">
        <f t="shared" si="99"/>
        <v>0.11635604291263812</v>
      </c>
      <c r="AQ36" s="101">
        <f t="shared" si="100"/>
        <v>-2.1232162411658428E-2</v>
      </c>
      <c r="AR36" s="102">
        <f t="shared" si="101"/>
        <v>-0.17170806505868197</v>
      </c>
      <c r="AS36" s="101">
        <f t="shared" si="102"/>
        <v>0.11554682170474426</v>
      </c>
      <c r="AT36" s="101">
        <f t="shared" si="103"/>
        <v>-2.2517900284570985E-2</v>
      </c>
      <c r="AU36" s="101">
        <f t="shared" si="104"/>
        <v>-0.17478261506465001</v>
      </c>
      <c r="AV36" s="91">
        <v>9219</v>
      </c>
      <c r="AW36" s="92">
        <v>4587</v>
      </c>
      <c r="AX36" s="93">
        <v>8951</v>
      </c>
      <c r="AY36" s="103">
        <v>126.55</v>
      </c>
      <c r="AZ36" s="104">
        <v>127.10000000000001</v>
      </c>
      <c r="BA36" s="105">
        <v>128</v>
      </c>
      <c r="BB36" s="103">
        <v>247.97</v>
      </c>
      <c r="BC36" s="104">
        <v>244.79999999999998</v>
      </c>
      <c r="BD36" s="105">
        <v>245.46</v>
      </c>
      <c r="BE36" s="106">
        <f t="shared" si="73"/>
        <v>11.364583333333334</v>
      </c>
      <c r="BF36" s="106">
        <f t="shared" si="74"/>
        <v>-0.77686273541419837</v>
      </c>
      <c r="BG36" s="106">
        <f t="shared" si="75"/>
        <v>-0.66531438499868756</v>
      </c>
      <c r="BH36" s="107">
        <f t="shared" si="76"/>
        <v>5.9262880577962465</v>
      </c>
      <c r="BI36" s="106">
        <f t="shared" si="77"/>
        <v>-0.27002601245418756</v>
      </c>
      <c r="BJ36" s="108">
        <f t="shared" si="78"/>
        <v>-0.31962697488349257</v>
      </c>
      <c r="BK36" s="92">
        <v>340.1</v>
      </c>
      <c r="BL36" s="92">
        <v>340</v>
      </c>
      <c r="BM36" s="92">
        <v>340</v>
      </c>
      <c r="BN36" s="91">
        <v>47703</v>
      </c>
      <c r="BO36" s="92">
        <v>22997</v>
      </c>
      <c r="BP36" s="93">
        <v>45103</v>
      </c>
      <c r="BQ36" s="109">
        <f t="shared" si="105"/>
        <v>216.0497374897457</v>
      </c>
      <c r="BR36" s="109">
        <f t="shared" si="106"/>
        <v>17.511343678035729</v>
      </c>
      <c r="BS36" s="109">
        <f t="shared" si="107"/>
        <v>11.457834198011994</v>
      </c>
      <c r="BT36" s="110">
        <f t="shared" si="108"/>
        <v>1088.6483420846832</v>
      </c>
      <c r="BU36" s="109">
        <f t="shared" si="109"/>
        <v>61.326832159528749</v>
      </c>
      <c r="BV36" s="111">
        <f t="shared" si="110"/>
        <v>62.923467438945181</v>
      </c>
      <c r="BW36" s="106">
        <f t="shared" si="111"/>
        <v>5.038878337615909</v>
      </c>
      <c r="BX36" s="106">
        <f t="shared" si="112"/>
        <v>-0.13554405092948674</v>
      </c>
      <c r="BY36" s="106">
        <f t="shared" si="80"/>
        <v>2.5361878056283871E-2</v>
      </c>
      <c r="BZ36" s="100">
        <f t="shared" si="81"/>
        <v>0.73697712418300654</v>
      </c>
      <c r="CA36" s="101">
        <f t="shared" si="82"/>
        <v>-4.2254474366439698E-2</v>
      </c>
      <c r="CB36" s="112">
        <f t="shared" si="83"/>
        <v>-2.3003047661012022E-2</v>
      </c>
      <c r="CD36" s="114"/>
    </row>
    <row r="37" spans="1:82" ht="15" customHeight="1" x14ac:dyDescent="0.2">
      <c r="A37" s="90" t="s">
        <v>64</v>
      </c>
      <c r="B37" s="91">
        <v>4719.2196199999998</v>
      </c>
      <c r="C37" s="92">
        <v>2439</v>
      </c>
      <c r="D37" s="93">
        <v>4969</v>
      </c>
      <c r="E37" s="91">
        <v>4789.9893700000002</v>
      </c>
      <c r="F37" s="92">
        <v>2443</v>
      </c>
      <c r="G37" s="93">
        <v>4778</v>
      </c>
      <c r="H37" s="94">
        <f t="shared" si="84"/>
        <v>1.0399748848890749</v>
      </c>
      <c r="I37" s="95">
        <f t="shared" si="85"/>
        <v>5.474939575610005E-2</v>
      </c>
      <c r="J37" s="96">
        <f t="shared" si="86"/>
        <v>4.1612216039299987E-2</v>
      </c>
      <c r="K37" s="91">
        <v>2685.1467400000001</v>
      </c>
      <c r="L37" s="92">
        <v>1344.2380000000001</v>
      </c>
      <c r="M37" s="92">
        <v>2776</v>
      </c>
      <c r="N37" s="97">
        <f t="shared" si="87"/>
        <v>0.58099623273336121</v>
      </c>
      <c r="O37" s="98">
        <f t="shared" si="88"/>
        <v>2.0421556551981745E-2</v>
      </c>
      <c r="P37" s="99">
        <f t="shared" si="89"/>
        <v>3.0755545054278133E-2</v>
      </c>
      <c r="Q37" s="91">
        <v>585.34900000000005</v>
      </c>
      <c r="R37" s="92">
        <v>347.40600000000001</v>
      </c>
      <c r="S37" s="93">
        <v>624.80799999999999</v>
      </c>
      <c r="T37" s="100">
        <f t="shared" si="90"/>
        <v>0.13076768522394308</v>
      </c>
      <c r="U37" s="101">
        <f t="shared" si="91"/>
        <v>8.5651175802491236E-3</v>
      </c>
      <c r="V37" s="102">
        <f t="shared" si="92"/>
        <v>-1.1436981169835075E-2</v>
      </c>
      <c r="W37" s="91">
        <v>735.21802000000002</v>
      </c>
      <c r="X37" s="92">
        <v>373.20400000000001</v>
      </c>
      <c r="Y37" s="93">
        <v>727</v>
      </c>
      <c r="Z37" s="100">
        <f t="shared" si="93"/>
        <v>0.15215571368773545</v>
      </c>
      <c r="AA37" s="101">
        <f t="shared" si="94"/>
        <v>-1.3348190062859588E-3</v>
      </c>
      <c r="AB37" s="102">
        <f t="shared" si="95"/>
        <v>-6.089199594196959E-4</v>
      </c>
      <c r="AC37" s="91">
        <v>1107.92</v>
      </c>
      <c r="AD37" s="92">
        <v>1142</v>
      </c>
      <c r="AE37" s="92">
        <v>908.99458000000004</v>
      </c>
      <c r="AF37" s="92">
        <f t="shared" si="71"/>
        <v>-198.92542000000003</v>
      </c>
      <c r="AG37" s="93">
        <f t="shared" si="72"/>
        <v>-233.00541999999996</v>
      </c>
      <c r="AH37" s="91">
        <v>0</v>
      </c>
      <c r="AI37" s="92">
        <v>0</v>
      </c>
      <c r="AJ37" s="92">
        <v>0</v>
      </c>
      <c r="AK37" s="92">
        <f t="shared" si="62"/>
        <v>0</v>
      </c>
      <c r="AL37" s="93">
        <f t="shared" si="63"/>
        <v>0</v>
      </c>
      <c r="AM37" s="100">
        <f t="shared" si="96"/>
        <v>0.18293310122761119</v>
      </c>
      <c r="AN37" s="101">
        <f t="shared" si="97"/>
        <v>-5.1834527577932749E-2</v>
      </c>
      <c r="AO37" s="102">
        <f t="shared" si="98"/>
        <v>-0.28529158101921126</v>
      </c>
      <c r="AP37" s="100">
        <f t="shared" si="99"/>
        <v>0</v>
      </c>
      <c r="AQ37" s="101">
        <f t="shared" si="100"/>
        <v>0</v>
      </c>
      <c r="AR37" s="102">
        <f t="shared" si="101"/>
        <v>0</v>
      </c>
      <c r="AS37" s="101">
        <f t="shared" si="102"/>
        <v>0</v>
      </c>
      <c r="AT37" s="101">
        <f t="shared" si="103"/>
        <v>0</v>
      </c>
      <c r="AU37" s="101">
        <f t="shared" si="104"/>
        <v>0</v>
      </c>
      <c r="AV37" s="91">
        <v>6005</v>
      </c>
      <c r="AW37" s="92">
        <v>3333</v>
      </c>
      <c r="AX37" s="93">
        <v>6211</v>
      </c>
      <c r="AY37" s="103">
        <v>97.75</v>
      </c>
      <c r="AZ37" s="104">
        <v>95</v>
      </c>
      <c r="BA37" s="105">
        <v>95</v>
      </c>
      <c r="BB37" s="103">
        <v>189.75</v>
      </c>
      <c r="BC37" s="104">
        <v>179</v>
      </c>
      <c r="BD37" s="105">
        <v>167</v>
      </c>
      <c r="BE37" s="106">
        <f t="shared" si="73"/>
        <v>10.098245614035088</v>
      </c>
      <c r="BF37" s="106">
        <f t="shared" si="74"/>
        <v>-0.1404585632880142</v>
      </c>
      <c r="BG37" s="106">
        <f t="shared" si="75"/>
        <v>-1.5964912280701746</v>
      </c>
      <c r="BH37" s="107">
        <f t="shared" si="76"/>
        <v>5.7445109780439125</v>
      </c>
      <c r="BI37" s="106">
        <f t="shared" si="77"/>
        <v>0.47002700790776863</v>
      </c>
      <c r="BJ37" s="108">
        <f t="shared" si="78"/>
        <v>-0.46219293257061267</v>
      </c>
      <c r="BK37" s="92">
        <v>277</v>
      </c>
      <c r="BL37" s="92">
        <v>310</v>
      </c>
      <c r="BM37" s="92">
        <v>310</v>
      </c>
      <c r="BN37" s="91">
        <v>32682</v>
      </c>
      <c r="BO37" s="92">
        <v>17365</v>
      </c>
      <c r="BP37" s="93">
        <v>33528</v>
      </c>
      <c r="BQ37" s="109">
        <f t="shared" si="105"/>
        <v>142.50775471247911</v>
      </c>
      <c r="BR37" s="109">
        <f t="shared" si="106"/>
        <v>-4.0557778130701365</v>
      </c>
      <c r="BS37" s="109">
        <f t="shared" si="107"/>
        <v>1.8224682166541868</v>
      </c>
      <c r="BT37" s="110">
        <f t="shared" si="108"/>
        <v>769.28030912896475</v>
      </c>
      <c r="BU37" s="109">
        <f t="shared" si="109"/>
        <v>-28.386530171618119</v>
      </c>
      <c r="BV37" s="111">
        <f t="shared" si="110"/>
        <v>36.307011799231759</v>
      </c>
      <c r="BW37" s="106">
        <f t="shared" si="111"/>
        <v>5.3981645467718566</v>
      </c>
      <c r="BX37" s="106">
        <f t="shared" si="112"/>
        <v>-4.4300066050791287E-2</v>
      </c>
      <c r="BY37" s="106">
        <f t="shared" si="80"/>
        <v>0.18814354467164662</v>
      </c>
      <c r="BZ37" s="100">
        <f t="shared" si="81"/>
        <v>0.60086021505376341</v>
      </c>
      <c r="CA37" s="101">
        <f t="shared" si="82"/>
        <v>-5.4615115872831077E-2</v>
      </c>
      <c r="CB37" s="112">
        <f t="shared" si="83"/>
        <v>-2.8534493173855258E-2</v>
      </c>
      <c r="CD37" s="114"/>
    </row>
    <row r="38" spans="1:82" ht="15" customHeight="1" x14ac:dyDescent="0.2">
      <c r="A38" s="90" t="s">
        <v>65</v>
      </c>
      <c r="B38" s="91">
        <v>2992.8330000000001</v>
      </c>
      <c r="C38" s="92">
        <v>1664</v>
      </c>
      <c r="D38" s="93">
        <v>3105</v>
      </c>
      <c r="E38" s="91">
        <v>3547.511</v>
      </c>
      <c r="F38" s="92">
        <v>1758</v>
      </c>
      <c r="G38" s="93">
        <v>3596</v>
      </c>
      <c r="H38" s="94">
        <f t="shared" si="84"/>
        <v>0.86345939933259175</v>
      </c>
      <c r="I38" s="95">
        <f t="shared" si="85"/>
        <v>1.9816349318088622E-2</v>
      </c>
      <c r="J38" s="96">
        <f t="shared" si="86"/>
        <v>-8.3070748562743879E-2</v>
      </c>
      <c r="K38" s="91">
        <v>2298.1469999999999</v>
      </c>
      <c r="L38" s="92">
        <v>1168.079</v>
      </c>
      <c r="M38" s="92">
        <v>2431</v>
      </c>
      <c r="N38" s="97">
        <f t="shared" si="87"/>
        <v>0.67602892102335932</v>
      </c>
      <c r="O38" s="98">
        <f t="shared" si="88"/>
        <v>2.8209365284138199E-2</v>
      </c>
      <c r="P38" s="99">
        <f t="shared" si="89"/>
        <v>1.1592629783313879E-2</v>
      </c>
      <c r="Q38" s="91">
        <v>616.80200000000002</v>
      </c>
      <c r="R38" s="92">
        <v>267.964</v>
      </c>
      <c r="S38" s="93">
        <v>473.58900000000006</v>
      </c>
      <c r="T38" s="100">
        <f t="shared" si="90"/>
        <v>0.13169883203559513</v>
      </c>
      <c r="U38" s="101">
        <f t="shared" si="91"/>
        <v>-4.217011438909532E-2</v>
      </c>
      <c r="V38" s="102">
        <f t="shared" si="92"/>
        <v>-2.0726651468386675E-2</v>
      </c>
      <c r="W38" s="91">
        <v>262.63499999999999</v>
      </c>
      <c r="X38" s="92">
        <v>176.25899999999999</v>
      </c>
      <c r="Y38" s="93">
        <v>376</v>
      </c>
      <c r="Z38" s="100">
        <f t="shared" si="93"/>
        <v>0.10456062291434928</v>
      </c>
      <c r="AA38" s="101">
        <f t="shared" si="94"/>
        <v>3.0527025837412805E-2</v>
      </c>
      <c r="AB38" s="102">
        <f t="shared" si="95"/>
        <v>4.2995307641786468E-3</v>
      </c>
      <c r="AC38" s="91">
        <v>6425.7920000000004</v>
      </c>
      <c r="AD38" s="92">
        <v>6809</v>
      </c>
      <c r="AE38" s="92">
        <v>7119.6120000000001</v>
      </c>
      <c r="AF38" s="92">
        <f t="shared" si="71"/>
        <v>693.81999999999971</v>
      </c>
      <c r="AG38" s="93">
        <f t="shared" si="72"/>
        <v>310.61200000000008</v>
      </c>
      <c r="AH38" s="91">
        <v>3399.7759999999998</v>
      </c>
      <c r="AI38" s="92">
        <v>3033</v>
      </c>
      <c r="AJ38" s="92">
        <v>3529.297</v>
      </c>
      <c r="AK38" s="92">
        <f t="shared" si="62"/>
        <v>129.52100000000019</v>
      </c>
      <c r="AL38" s="93">
        <f t="shared" si="63"/>
        <v>496.29700000000003</v>
      </c>
      <c r="AM38" s="100">
        <f t="shared" si="96"/>
        <v>2.2929507246376812</v>
      </c>
      <c r="AN38" s="101">
        <f t="shared" si="97"/>
        <v>0.14589073164776156</v>
      </c>
      <c r="AO38" s="102">
        <f t="shared" si="98"/>
        <v>-1.7989963907469337</v>
      </c>
      <c r="AP38" s="100">
        <f t="shared" si="99"/>
        <v>1.1366495974235105</v>
      </c>
      <c r="AQ38" s="101">
        <f t="shared" si="100"/>
        <v>6.7709244244418265E-4</v>
      </c>
      <c r="AR38" s="102">
        <f t="shared" si="101"/>
        <v>-0.6860667487303358</v>
      </c>
      <c r="AS38" s="101">
        <f t="shared" si="102"/>
        <v>0.98145077864293662</v>
      </c>
      <c r="AT38" s="101">
        <f t="shared" si="103"/>
        <v>2.3095469808094404E-2</v>
      </c>
      <c r="AU38" s="101">
        <f t="shared" si="104"/>
        <v>-0.74380519405330914</v>
      </c>
      <c r="AV38" s="91">
        <v>4364</v>
      </c>
      <c r="AW38" s="92">
        <v>2361</v>
      </c>
      <c r="AX38" s="93">
        <v>4296</v>
      </c>
      <c r="AY38" s="103">
        <v>72</v>
      </c>
      <c r="AZ38" s="104">
        <v>74</v>
      </c>
      <c r="BA38" s="105">
        <v>72</v>
      </c>
      <c r="BB38" s="103">
        <v>131</v>
      </c>
      <c r="BC38" s="104">
        <v>150</v>
      </c>
      <c r="BD38" s="105">
        <v>130.5</v>
      </c>
      <c r="BE38" s="106">
        <f t="shared" si="73"/>
        <v>8.9583333333333339</v>
      </c>
      <c r="BF38" s="106">
        <f t="shared" si="74"/>
        <v>-1.143518518518519</v>
      </c>
      <c r="BG38" s="106">
        <f t="shared" si="75"/>
        <v>-1.6768018018018012</v>
      </c>
      <c r="BH38" s="107">
        <f t="shared" si="76"/>
        <v>4.9425287356321839</v>
      </c>
      <c r="BI38" s="106">
        <f t="shared" si="77"/>
        <v>-0.60963411424058922</v>
      </c>
      <c r="BJ38" s="108">
        <f t="shared" si="78"/>
        <v>-0.30413793103448317</v>
      </c>
      <c r="BK38" s="92">
        <v>187</v>
      </c>
      <c r="BL38" s="92">
        <v>237</v>
      </c>
      <c r="BM38" s="92">
        <v>237</v>
      </c>
      <c r="BN38" s="91">
        <v>18102</v>
      </c>
      <c r="BO38" s="92">
        <v>10946</v>
      </c>
      <c r="BP38" s="93">
        <v>20321</v>
      </c>
      <c r="BQ38" s="109">
        <f t="shared" si="105"/>
        <v>176.95979528566508</v>
      </c>
      <c r="BR38" s="109">
        <f t="shared" si="106"/>
        <v>-19.013633064793424</v>
      </c>
      <c r="BS38" s="109">
        <f t="shared" si="107"/>
        <v>16.353180997340587</v>
      </c>
      <c r="BT38" s="110">
        <f t="shared" si="108"/>
        <v>837.05772811918064</v>
      </c>
      <c r="BU38" s="109">
        <f t="shared" si="109"/>
        <v>24.1541992465867</v>
      </c>
      <c r="BV38" s="111">
        <f t="shared" si="110"/>
        <v>92.45798224878672</v>
      </c>
      <c r="BW38" s="106">
        <f t="shared" si="111"/>
        <v>4.730214152700186</v>
      </c>
      <c r="BX38" s="106">
        <f t="shared" si="112"/>
        <v>0.58218482181109366</v>
      </c>
      <c r="BY38" s="106">
        <f t="shared" si="80"/>
        <v>9.4043038765412312E-2</v>
      </c>
      <c r="BZ38" s="100">
        <f t="shared" si="81"/>
        <v>0.47634786685419594</v>
      </c>
      <c r="CA38" s="101">
        <f t="shared" si="82"/>
        <v>-6.1441794464877075E-2</v>
      </c>
      <c r="CB38" s="112">
        <f t="shared" si="83"/>
        <v>-4.2592065824891834E-2</v>
      </c>
      <c r="CD38" s="114"/>
    </row>
    <row r="39" spans="1:82" ht="15" customHeight="1" x14ac:dyDescent="0.2">
      <c r="A39" s="90" t="s">
        <v>66</v>
      </c>
      <c r="B39" s="91">
        <v>6860.8389999999999</v>
      </c>
      <c r="C39" s="92">
        <v>3651</v>
      </c>
      <c r="D39" s="93">
        <v>7660.7849999999999</v>
      </c>
      <c r="E39" s="91">
        <v>6853.7629999999999</v>
      </c>
      <c r="F39" s="92">
        <v>3596</v>
      </c>
      <c r="G39" s="93">
        <v>7593.1480000000001</v>
      </c>
      <c r="H39" s="94">
        <f t="shared" si="84"/>
        <v>1.008907636200427</v>
      </c>
      <c r="I39" s="95">
        <f t="shared" si="85"/>
        <v>7.8752106555111112E-3</v>
      </c>
      <c r="J39" s="96">
        <f t="shared" si="86"/>
        <v>-6.38713576842731E-3</v>
      </c>
      <c r="K39" s="91">
        <v>4407.3230000000003</v>
      </c>
      <c r="L39" s="92">
        <v>2236.6550000000002</v>
      </c>
      <c r="M39" s="92">
        <v>4708.9740000000002</v>
      </c>
      <c r="N39" s="97">
        <f t="shared" si="87"/>
        <v>0.62016096617634742</v>
      </c>
      <c r="O39" s="98">
        <f t="shared" si="88"/>
        <v>-2.2890595425651417E-2</v>
      </c>
      <c r="P39" s="99">
        <f t="shared" si="89"/>
        <v>-1.8231828781576365E-3</v>
      </c>
      <c r="Q39" s="91">
        <v>887.01400000000001</v>
      </c>
      <c r="R39" s="92">
        <v>561.42600000000004</v>
      </c>
      <c r="S39" s="93">
        <v>1165.222</v>
      </c>
      <c r="T39" s="100">
        <f t="shared" si="90"/>
        <v>0.15345703784517303</v>
      </c>
      <c r="U39" s="101">
        <f t="shared" si="91"/>
        <v>2.4037038933626187E-2</v>
      </c>
      <c r="V39" s="102">
        <f t="shared" si="92"/>
        <v>-2.6681011982085112E-3</v>
      </c>
      <c r="W39" s="91">
        <v>1239.1199999999999</v>
      </c>
      <c r="X39" s="92">
        <v>710.96</v>
      </c>
      <c r="Y39" s="93">
        <v>1490.4780000000001</v>
      </c>
      <c r="Z39" s="100">
        <f t="shared" si="93"/>
        <v>0.19629249950086577</v>
      </c>
      <c r="AA39" s="101">
        <f t="shared" si="94"/>
        <v>1.54983868360421E-2</v>
      </c>
      <c r="AB39" s="102">
        <f t="shared" si="95"/>
        <v>-1.4160655714367809E-3</v>
      </c>
      <c r="AC39" s="91">
        <v>1290.3409999999999</v>
      </c>
      <c r="AD39" s="92">
        <v>1409</v>
      </c>
      <c r="AE39" s="92">
        <v>1420.6</v>
      </c>
      <c r="AF39" s="92">
        <f t="shared" si="71"/>
        <v>130.25900000000001</v>
      </c>
      <c r="AG39" s="93">
        <f t="shared" si="72"/>
        <v>11.599999999999909</v>
      </c>
      <c r="AH39" s="91">
        <v>0</v>
      </c>
      <c r="AI39" s="92">
        <v>0</v>
      </c>
      <c r="AJ39" s="92">
        <v>0</v>
      </c>
      <c r="AK39" s="92">
        <f t="shared" si="62"/>
        <v>0</v>
      </c>
      <c r="AL39" s="93">
        <f t="shared" si="63"/>
        <v>0</v>
      </c>
      <c r="AM39" s="100">
        <f t="shared" si="96"/>
        <v>0.18543791530502421</v>
      </c>
      <c r="AN39" s="101">
        <f t="shared" si="97"/>
        <v>-2.6354384057974412E-3</v>
      </c>
      <c r="AO39" s="102">
        <f t="shared" si="98"/>
        <v>-0.20048374999215465</v>
      </c>
      <c r="AP39" s="100">
        <f t="shared" si="99"/>
        <v>0</v>
      </c>
      <c r="AQ39" s="101">
        <f t="shared" si="100"/>
        <v>0</v>
      </c>
      <c r="AR39" s="102">
        <f t="shared" si="101"/>
        <v>0</v>
      </c>
      <c r="AS39" s="101">
        <f t="shared" si="102"/>
        <v>0</v>
      </c>
      <c r="AT39" s="101">
        <f t="shared" si="103"/>
        <v>0</v>
      </c>
      <c r="AU39" s="101">
        <f t="shared" si="104"/>
        <v>0</v>
      </c>
      <c r="AV39" s="91">
        <v>9685</v>
      </c>
      <c r="AW39" s="92">
        <v>4949</v>
      </c>
      <c r="AX39" s="93">
        <v>9463</v>
      </c>
      <c r="AY39" s="103">
        <v>104</v>
      </c>
      <c r="AZ39" s="104">
        <v>104</v>
      </c>
      <c r="BA39" s="105">
        <v>102</v>
      </c>
      <c r="BB39" s="103">
        <v>248</v>
      </c>
      <c r="BC39" s="104">
        <v>247</v>
      </c>
      <c r="BD39" s="105">
        <v>244</v>
      </c>
      <c r="BE39" s="106">
        <f t="shared" si="73"/>
        <v>14.751633986928105</v>
      </c>
      <c r="BF39" s="106">
        <f t="shared" si="74"/>
        <v>-0.76919934640522847</v>
      </c>
      <c r="BG39" s="106">
        <f t="shared" si="75"/>
        <v>-1.1105455002513818</v>
      </c>
      <c r="BH39" s="107">
        <f t="shared" si="76"/>
        <v>6.166666666666667</v>
      </c>
      <c r="BI39" s="106">
        <f t="shared" si="77"/>
        <v>-0.34206989247311803</v>
      </c>
      <c r="BJ39" s="108">
        <f t="shared" si="78"/>
        <v>-0.51214574898785337</v>
      </c>
      <c r="BK39" s="92">
        <v>384</v>
      </c>
      <c r="BL39" s="92">
        <v>396</v>
      </c>
      <c r="BM39" s="92">
        <v>397</v>
      </c>
      <c r="BN39" s="91">
        <v>50380</v>
      </c>
      <c r="BO39" s="92">
        <v>24652</v>
      </c>
      <c r="BP39" s="93">
        <v>48295</v>
      </c>
      <c r="BQ39" s="109">
        <f t="shared" si="105"/>
        <v>157.22430893467234</v>
      </c>
      <c r="BR39" s="109">
        <f t="shared" si="106"/>
        <v>21.182963162540545</v>
      </c>
      <c r="BS39" s="109">
        <f t="shared" si="107"/>
        <v>11.353791329609862</v>
      </c>
      <c r="BT39" s="110">
        <f t="shared" si="108"/>
        <v>802.40388883018068</v>
      </c>
      <c r="BU39" s="109">
        <f t="shared" si="109"/>
        <v>94.736051969055211</v>
      </c>
      <c r="BV39" s="111">
        <f t="shared" si="110"/>
        <v>75.792452176311258</v>
      </c>
      <c r="BW39" s="106">
        <f t="shared" si="111"/>
        <v>5.103561238507873</v>
      </c>
      <c r="BX39" s="106">
        <f t="shared" si="112"/>
        <v>-9.8297305632550014E-2</v>
      </c>
      <c r="BY39" s="106">
        <f t="shared" si="80"/>
        <v>0.12235291359374934</v>
      </c>
      <c r="BZ39" s="100">
        <f t="shared" si="81"/>
        <v>0.67583263364119794</v>
      </c>
      <c r="CA39" s="101">
        <f t="shared" si="82"/>
        <v>-5.3044681173616826E-2</v>
      </c>
      <c r="CB39" s="112">
        <f t="shared" si="83"/>
        <v>-2.3633942229872362E-2</v>
      </c>
      <c r="CD39" s="114"/>
    </row>
    <row r="40" spans="1:82" ht="15" customHeight="1" x14ac:dyDescent="0.2">
      <c r="A40" s="90" t="s">
        <v>67</v>
      </c>
      <c r="B40" s="91">
        <v>11700.153</v>
      </c>
      <c r="C40" s="92">
        <v>6243</v>
      </c>
      <c r="D40" s="93">
        <v>12377</v>
      </c>
      <c r="E40" s="91">
        <v>11638.212</v>
      </c>
      <c r="F40" s="92">
        <v>5966</v>
      </c>
      <c r="G40" s="93">
        <v>12154</v>
      </c>
      <c r="H40" s="94">
        <f t="shared" si="84"/>
        <v>1.0183478690143162</v>
      </c>
      <c r="I40" s="95">
        <f t="shared" si="85"/>
        <v>1.3025659726497718E-2</v>
      </c>
      <c r="J40" s="96">
        <f t="shared" si="86"/>
        <v>-2.8081899674922806E-2</v>
      </c>
      <c r="K40" s="91">
        <v>6503.1719999999996</v>
      </c>
      <c r="L40" s="92">
        <v>3440.39</v>
      </c>
      <c r="M40" s="92">
        <v>7169</v>
      </c>
      <c r="N40" s="97">
        <f t="shared" si="87"/>
        <v>0.58984696396248149</v>
      </c>
      <c r="O40" s="98">
        <f t="shared" si="88"/>
        <v>3.1069378539566039E-2</v>
      </c>
      <c r="P40" s="99">
        <f t="shared" si="89"/>
        <v>1.3180856017459663E-2</v>
      </c>
      <c r="Q40" s="91">
        <v>2359.261</v>
      </c>
      <c r="R40" s="92">
        <v>1176.8489999999999</v>
      </c>
      <c r="S40" s="93">
        <v>2429.6489999999999</v>
      </c>
      <c r="T40" s="100">
        <f t="shared" si="90"/>
        <v>0.19990529866710546</v>
      </c>
      <c r="U40" s="101">
        <f t="shared" si="91"/>
        <v>-2.8114932249824198E-3</v>
      </c>
      <c r="V40" s="102">
        <f t="shared" si="92"/>
        <v>2.6459959517182718E-3</v>
      </c>
      <c r="W40" s="91">
        <v>2105.4119999999998</v>
      </c>
      <c r="X40" s="92">
        <v>1046.9110000000001</v>
      </c>
      <c r="Y40" s="93">
        <v>1923</v>
      </c>
      <c r="Z40" s="100">
        <f t="shared" si="93"/>
        <v>0.1582195162086556</v>
      </c>
      <c r="AA40" s="101">
        <f t="shared" si="94"/>
        <v>-2.2685591895578949E-2</v>
      </c>
      <c r="AB40" s="102">
        <f t="shared" si="95"/>
        <v>-1.7260034579141936E-2</v>
      </c>
      <c r="AC40" s="91">
        <v>6589.5950000000003</v>
      </c>
      <c r="AD40" s="92">
        <v>6489</v>
      </c>
      <c r="AE40" s="92">
        <v>6280.8810000000003</v>
      </c>
      <c r="AF40" s="92">
        <f t="shared" si="71"/>
        <v>-308.71399999999994</v>
      </c>
      <c r="AG40" s="93">
        <f t="shared" si="72"/>
        <v>-208.11899999999969</v>
      </c>
      <c r="AH40" s="91">
        <v>0</v>
      </c>
      <c r="AI40" s="92">
        <v>0</v>
      </c>
      <c r="AJ40" s="92">
        <v>0</v>
      </c>
      <c r="AK40" s="92">
        <f t="shared" si="62"/>
        <v>0</v>
      </c>
      <c r="AL40" s="93">
        <f t="shared" si="63"/>
        <v>0</v>
      </c>
      <c r="AM40" s="100">
        <f t="shared" si="96"/>
        <v>0.50746392502221871</v>
      </c>
      <c r="AN40" s="101">
        <f t="shared" si="97"/>
        <v>-5.5741957841022538E-2</v>
      </c>
      <c r="AO40" s="102">
        <f t="shared" si="98"/>
        <v>-0.53194020760632521</v>
      </c>
      <c r="AP40" s="100">
        <f t="shared" si="99"/>
        <v>0</v>
      </c>
      <c r="AQ40" s="101">
        <f t="shared" si="100"/>
        <v>0</v>
      </c>
      <c r="AR40" s="102">
        <f t="shared" si="101"/>
        <v>0</v>
      </c>
      <c r="AS40" s="101">
        <f t="shared" si="102"/>
        <v>0</v>
      </c>
      <c r="AT40" s="101">
        <f t="shared" si="103"/>
        <v>0</v>
      </c>
      <c r="AU40" s="101">
        <f t="shared" si="104"/>
        <v>0</v>
      </c>
      <c r="AV40" s="91">
        <v>11364</v>
      </c>
      <c r="AW40" s="92">
        <v>5753</v>
      </c>
      <c r="AX40" s="93">
        <v>10890</v>
      </c>
      <c r="AY40" s="103">
        <v>156.1</v>
      </c>
      <c r="AZ40" s="104">
        <v>155.5</v>
      </c>
      <c r="BA40" s="105">
        <v>156</v>
      </c>
      <c r="BB40" s="103">
        <v>290.75</v>
      </c>
      <c r="BC40" s="104">
        <v>286</v>
      </c>
      <c r="BD40" s="105">
        <v>287</v>
      </c>
      <c r="BE40" s="106">
        <f t="shared" si="73"/>
        <v>10.976495726495727</v>
      </c>
      <c r="BF40" s="106">
        <f t="shared" si="74"/>
        <v>-1.1567521915055536</v>
      </c>
      <c r="BG40" s="106">
        <f t="shared" si="75"/>
        <v>-1.3557657954764064</v>
      </c>
      <c r="BH40" s="107">
        <f t="shared" si="76"/>
        <v>5.9663182346109176</v>
      </c>
      <c r="BI40" s="106">
        <f t="shared" si="77"/>
        <v>-0.54786921164875579</v>
      </c>
      <c r="BJ40" s="108">
        <f t="shared" si="78"/>
        <v>-0.7388099705172877</v>
      </c>
      <c r="BK40" s="92">
        <v>422</v>
      </c>
      <c r="BL40" s="92">
        <v>420</v>
      </c>
      <c r="BM40" s="92">
        <v>423</v>
      </c>
      <c r="BN40" s="91">
        <v>53375</v>
      </c>
      <c r="BO40" s="92">
        <v>28998</v>
      </c>
      <c r="BP40" s="93">
        <v>54257</v>
      </c>
      <c r="BQ40" s="109">
        <f t="shared" si="105"/>
        <v>224.007962106272</v>
      </c>
      <c r="BR40" s="109">
        <f t="shared" si="106"/>
        <v>5.9618356425717707</v>
      </c>
      <c r="BS40" s="109">
        <f t="shared" si="107"/>
        <v>18.269635325114677</v>
      </c>
      <c r="BT40" s="110">
        <f t="shared" si="108"/>
        <v>1116.0697887970616</v>
      </c>
      <c r="BU40" s="109">
        <f t="shared" si="109"/>
        <v>91.939904953344694</v>
      </c>
      <c r="BV40" s="111">
        <f t="shared" si="110"/>
        <v>79.045627489917479</v>
      </c>
      <c r="BW40" s="106">
        <f t="shared" si="111"/>
        <v>4.9822773186409552</v>
      </c>
      <c r="BX40" s="106">
        <f t="shared" si="112"/>
        <v>0.28542761783138104</v>
      </c>
      <c r="BY40" s="106">
        <f t="shared" si="80"/>
        <v>-5.822328973728208E-2</v>
      </c>
      <c r="BZ40" s="100">
        <f t="shared" si="81"/>
        <v>0.71259521933280801</v>
      </c>
      <c r="CA40" s="101">
        <f t="shared" si="82"/>
        <v>9.9227601437611446E-3</v>
      </c>
      <c r="CB40" s="112">
        <f t="shared" si="83"/>
        <v>-6.316722047457568E-2</v>
      </c>
      <c r="CD40" s="114"/>
    </row>
    <row r="41" spans="1:82" ht="15" customHeight="1" x14ac:dyDescent="0.2">
      <c r="A41" s="90" t="s">
        <v>68</v>
      </c>
      <c r="B41" s="91">
        <v>5341.6585999999998</v>
      </c>
      <c r="C41" s="92">
        <v>2966</v>
      </c>
      <c r="D41" s="93">
        <v>5896.0060000000003</v>
      </c>
      <c r="E41" s="91">
        <v>5229.8597199999995</v>
      </c>
      <c r="F41" s="92">
        <v>2776</v>
      </c>
      <c r="G41" s="93">
        <v>5672.4170000000004</v>
      </c>
      <c r="H41" s="94">
        <f t="shared" si="84"/>
        <v>1.0394168834907589</v>
      </c>
      <c r="I41" s="95">
        <f t="shared" si="85"/>
        <v>1.803985122114371E-2</v>
      </c>
      <c r="J41" s="96">
        <f t="shared" si="86"/>
        <v>-2.9026920543823165E-2</v>
      </c>
      <c r="K41" s="91">
        <v>3638.377</v>
      </c>
      <c r="L41" s="92">
        <v>1890.61925</v>
      </c>
      <c r="M41" s="92">
        <v>3926.17</v>
      </c>
      <c r="N41" s="97">
        <f t="shared" si="87"/>
        <v>0.69215115884463352</v>
      </c>
      <c r="O41" s="98">
        <f t="shared" si="88"/>
        <v>-3.5418797441720828E-3</v>
      </c>
      <c r="P41" s="99">
        <f t="shared" si="89"/>
        <v>1.1092351207745876E-2</v>
      </c>
      <c r="Q41" s="91">
        <v>593.72900000000004</v>
      </c>
      <c r="R41" s="92">
        <v>350.17500000000001</v>
      </c>
      <c r="S41" s="93">
        <v>673.31799999999998</v>
      </c>
      <c r="T41" s="100">
        <f t="shared" si="90"/>
        <v>0.11870037058276921</v>
      </c>
      <c r="U41" s="101">
        <f t="shared" si="91"/>
        <v>5.1736161787332841E-3</v>
      </c>
      <c r="V41" s="102">
        <f t="shared" si="92"/>
        <v>-7.4433614057034109E-3</v>
      </c>
      <c r="W41" s="91">
        <v>653.94899999999996</v>
      </c>
      <c r="X41" s="92">
        <v>379.11399999999998</v>
      </c>
      <c r="Y41" s="93">
        <v>743</v>
      </c>
      <c r="Z41" s="100">
        <f t="shared" si="93"/>
        <v>0.13098472837945446</v>
      </c>
      <c r="AA41" s="101">
        <f t="shared" si="94"/>
        <v>5.9433247832600955E-3</v>
      </c>
      <c r="AB41" s="102">
        <f t="shared" si="95"/>
        <v>-5.5837154245801102E-3</v>
      </c>
      <c r="AC41" s="91">
        <v>4331.7269999999999</v>
      </c>
      <c r="AD41" s="92">
        <v>4154</v>
      </c>
      <c r="AE41" s="92">
        <v>3593.9409999999998</v>
      </c>
      <c r="AF41" s="92">
        <f t="shared" si="71"/>
        <v>-737.78600000000006</v>
      </c>
      <c r="AG41" s="93">
        <f t="shared" si="72"/>
        <v>-560.0590000000002</v>
      </c>
      <c r="AH41" s="91">
        <v>1298.87139</v>
      </c>
      <c r="AI41" s="92">
        <v>1087</v>
      </c>
      <c r="AJ41" s="92">
        <v>654.06785000000002</v>
      </c>
      <c r="AK41" s="92">
        <f t="shared" si="62"/>
        <v>-644.80354</v>
      </c>
      <c r="AL41" s="93">
        <f t="shared" si="63"/>
        <v>-432.93214999999998</v>
      </c>
      <c r="AM41" s="100">
        <f t="shared" si="96"/>
        <v>0.60955518023556954</v>
      </c>
      <c r="AN41" s="101">
        <f t="shared" si="97"/>
        <v>-0.20137777605632079</v>
      </c>
      <c r="AO41" s="102">
        <f t="shared" si="98"/>
        <v>-0.79098426683118694</v>
      </c>
      <c r="AP41" s="100">
        <f t="shared" si="99"/>
        <v>0.11093405434119301</v>
      </c>
      <c r="AQ41" s="101">
        <f t="shared" si="100"/>
        <v>-0.13222476340878453</v>
      </c>
      <c r="AR41" s="102">
        <f t="shared" si="101"/>
        <v>-0.25555279663655478</v>
      </c>
      <c r="AS41" s="101">
        <f t="shared" si="102"/>
        <v>0.11530672903631732</v>
      </c>
      <c r="AT41" s="101">
        <f t="shared" si="103"/>
        <v>-0.13305010260734296</v>
      </c>
      <c r="AU41" s="101">
        <f t="shared" si="104"/>
        <v>-0.27626387615100256</v>
      </c>
      <c r="AV41" s="91">
        <v>6918</v>
      </c>
      <c r="AW41" s="92">
        <v>3380</v>
      </c>
      <c r="AX41" s="93">
        <v>6521</v>
      </c>
      <c r="AY41" s="103">
        <v>111</v>
      </c>
      <c r="AZ41" s="104">
        <v>113</v>
      </c>
      <c r="BA41" s="105">
        <v>114</v>
      </c>
      <c r="BB41" s="103">
        <v>197</v>
      </c>
      <c r="BC41" s="104">
        <v>191</v>
      </c>
      <c r="BD41" s="105">
        <v>192.5</v>
      </c>
      <c r="BE41" s="106">
        <f t="shared" si="73"/>
        <v>9.1842105263157894</v>
      </c>
      <c r="BF41" s="106">
        <f t="shared" si="74"/>
        <v>-1.2031768610715972</v>
      </c>
      <c r="BG41" s="106">
        <f t="shared" si="75"/>
        <v>-0.78629094861046411</v>
      </c>
      <c r="BH41" s="107">
        <f t="shared" si="76"/>
        <v>5.4389610389610388</v>
      </c>
      <c r="BI41" s="106">
        <f t="shared" si="77"/>
        <v>-0.41383083921154995</v>
      </c>
      <c r="BJ41" s="108">
        <f t="shared" si="78"/>
        <v>-0.45981732055030466</v>
      </c>
      <c r="BK41" s="92">
        <v>296</v>
      </c>
      <c r="BL41" s="92">
        <v>294</v>
      </c>
      <c r="BM41" s="92">
        <v>294</v>
      </c>
      <c r="BN41" s="91">
        <v>34325</v>
      </c>
      <c r="BO41" s="92">
        <v>16762</v>
      </c>
      <c r="BP41" s="93">
        <v>33296</v>
      </c>
      <c r="BQ41" s="109">
        <f t="shared" si="105"/>
        <v>170.36331691494473</v>
      </c>
      <c r="BR41" s="109">
        <f t="shared" si="106"/>
        <v>18.000324343932363</v>
      </c>
      <c r="BS41" s="109">
        <f t="shared" si="107"/>
        <v>4.7506215325321364</v>
      </c>
      <c r="BT41" s="110">
        <f t="shared" si="108"/>
        <v>869.86919184174201</v>
      </c>
      <c r="BU41" s="109">
        <f t="shared" si="109"/>
        <v>113.89062578218727</v>
      </c>
      <c r="BV41" s="111">
        <f t="shared" si="110"/>
        <v>48.567416693813016</v>
      </c>
      <c r="BW41" s="106">
        <f t="shared" si="111"/>
        <v>5.1059653427388438</v>
      </c>
      <c r="BX41" s="106">
        <f t="shared" si="112"/>
        <v>0.14427121148703659</v>
      </c>
      <c r="BY41" s="106">
        <f t="shared" si="80"/>
        <v>0.14679374510570753</v>
      </c>
      <c r="BZ41" s="100">
        <f t="shared" si="81"/>
        <v>0.6291761148904006</v>
      </c>
      <c r="CA41" s="101">
        <f t="shared" si="82"/>
        <v>-1.5061873097587442E-2</v>
      </c>
      <c r="CB41" s="112">
        <f t="shared" si="83"/>
        <v>-1.1426193448665356E-2</v>
      </c>
      <c r="CD41" s="114"/>
    </row>
    <row r="42" spans="1:82" ht="15" customHeight="1" x14ac:dyDescent="0.2">
      <c r="A42" s="90" t="s">
        <v>69</v>
      </c>
      <c r="B42" s="91">
        <v>13193.8</v>
      </c>
      <c r="C42" s="92">
        <v>8212</v>
      </c>
      <c r="D42" s="93">
        <v>16208</v>
      </c>
      <c r="E42" s="91">
        <v>12521.115</v>
      </c>
      <c r="F42" s="92">
        <v>6656</v>
      </c>
      <c r="G42" s="93">
        <v>13934</v>
      </c>
      <c r="H42" s="94">
        <f t="shared" si="84"/>
        <v>1.1631979331132483</v>
      </c>
      <c r="I42" s="95">
        <f t="shared" si="85"/>
        <v>0.10947388377738654</v>
      </c>
      <c r="J42" s="96">
        <f t="shared" si="86"/>
        <v>-7.0576105348290286E-2</v>
      </c>
      <c r="K42" s="91">
        <v>6499.9629999999997</v>
      </c>
      <c r="L42" s="92">
        <v>3676.5610000000001</v>
      </c>
      <c r="M42" s="92">
        <v>7592</v>
      </c>
      <c r="N42" s="97">
        <f t="shared" si="87"/>
        <v>0.54485431319075639</v>
      </c>
      <c r="O42" s="98">
        <f t="shared" si="88"/>
        <v>2.5734170935054701E-2</v>
      </c>
      <c r="P42" s="99">
        <f t="shared" si="89"/>
        <v>-7.5136255111667438E-3</v>
      </c>
      <c r="Q42" s="91">
        <v>2028.367</v>
      </c>
      <c r="R42" s="92">
        <v>1092.0450000000001</v>
      </c>
      <c r="S42" s="93">
        <v>2623.6450000000004</v>
      </c>
      <c r="T42" s="100">
        <f t="shared" si="90"/>
        <v>0.18829087125017946</v>
      </c>
      <c r="U42" s="101">
        <f t="shared" si="91"/>
        <v>2.6295154415057337E-2</v>
      </c>
      <c r="V42" s="102">
        <f t="shared" si="92"/>
        <v>2.4221610432871743E-2</v>
      </c>
      <c r="W42" s="91">
        <v>2608.7440000000001</v>
      </c>
      <c r="X42" s="92">
        <v>1246.4110000000001</v>
      </c>
      <c r="Y42" s="93">
        <v>2606</v>
      </c>
      <c r="Z42" s="100">
        <f t="shared" si="93"/>
        <v>0.18702454428017798</v>
      </c>
      <c r="AA42" s="101">
        <f t="shared" si="94"/>
        <v>-2.1323034988920686E-2</v>
      </c>
      <c r="AB42" s="102">
        <f t="shared" si="95"/>
        <v>-2.3672374866817725E-4</v>
      </c>
      <c r="AC42" s="91">
        <v>20208.064999999999</v>
      </c>
      <c r="AD42" s="92">
        <v>19367</v>
      </c>
      <c r="AE42" s="92">
        <v>17876.504000000001</v>
      </c>
      <c r="AF42" s="92">
        <f t="shared" si="71"/>
        <v>-2331.5609999999979</v>
      </c>
      <c r="AG42" s="93">
        <f t="shared" si="72"/>
        <v>-1490.4959999999992</v>
      </c>
      <c r="AH42" s="91">
        <v>9190.6859999999997</v>
      </c>
      <c r="AI42" s="92">
        <v>9511</v>
      </c>
      <c r="AJ42" s="92">
        <v>9368.2479999999996</v>
      </c>
      <c r="AK42" s="92">
        <f t="shared" si="62"/>
        <v>177.5619999999999</v>
      </c>
      <c r="AL42" s="93">
        <f t="shared" si="63"/>
        <v>-142.75200000000041</v>
      </c>
      <c r="AM42" s="100">
        <f t="shared" si="96"/>
        <v>1.1029432379072064</v>
      </c>
      <c r="AN42" s="101">
        <f t="shared" si="97"/>
        <v>-0.42869018081977139</v>
      </c>
      <c r="AO42" s="102">
        <f t="shared" si="98"/>
        <v>-1.2554347455316635</v>
      </c>
      <c r="AP42" s="100">
        <f t="shared" si="99"/>
        <v>0.57800148075024682</v>
      </c>
      <c r="AQ42" s="101">
        <f t="shared" si="100"/>
        <v>-0.11858979697110716</v>
      </c>
      <c r="AR42" s="102">
        <f t="shared" si="101"/>
        <v>-0.58018166586446329</v>
      </c>
      <c r="AS42" s="101">
        <f t="shared" si="102"/>
        <v>0.67233012774508394</v>
      </c>
      <c r="AT42" s="101">
        <f t="shared" si="103"/>
        <v>-6.1684854147503132E-2</v>
      </c>
      <c r="AU42" s="101">
        <f t="shared" si="104"/>
        <v>-0.75660617033183919</v>
      </c>
      <c r="AV42" s="91">
        <v>14492</v>
      </c>
      <c r="AW42" s="92">
        <v>8203</v>
      </c>
      <c r="AX42" s="93">
        <v>15854</v>
      </c>
      <c r="AY42" s="103">
        <v>190.59</v>
      </c>
      <c r="AZ42" s="104">
        <v>191.88999999999996</v>
      </c>
      <c r="BA42" s="105">
        <v>219</v>
      </c>
      <c r="BB42" s="103">
        <v>261.41000000000003</v>
      </c>
      <c r="BC42" s="104">
        <v>229.75000000000003</v>
      </c>
      <c r="BD42" s="105">
        <v>284.52000000000004</v>
      </c>
      <c r="BE42" s="106">
        <f t="shared" si="73"/>
        <v>11.645357686453577</v>
      </c>
      <c r="BF42" s="106">
        <f t="shared" si="74"/>
        <v>-1.0275702391108972</v>
      </c>
      <c r="BG42" s="106">
        <f t="shared" si="75"/>
        <v>-2.604125524413762</v>
      </c>
      <c r="BH42" s="107">
        <f t="shared" si="76"/>
        <v>8.9636346595435565</v>
      </c>
      <c r="BI42" s="106">
        <f t="shared" si="77"/>
        <v>-0.27600167163479483</v>
      </c>
      <c r="BJ42" s="108">
        <f t="shared" si="78"/>
        <v>-2.9377073789040296</v>
      </c>
      <c r="BK42" s="92">
        <v>589</v>
      </c>
      <c r="BL42" s="92">
        <v>598</v>
      </c>
      <c r="BM42" s="92">
        <v>594</v>
      </c>
      <c r="BN42" s="91">
        <v>60952</v>
      </c>
      <c r="BO42" s="92">
        <v>31970</v>
      </c>
      <c r="BP42" s="93">
        <v>61769</v>
      </c>
      <c r="BQ42" s="109">
        <f t="shared" si="105"/>
        <v>225.58241188945911</v>
      </c>
      <c r="BR42" s="109">
        <f t="shared" si="106"/>
        <v>20.156585009291121</v>
      </c>
      <c r="BS42" s="109">
        <f t="shared" si="107"/>
        <v>17.387228905411575</v>
      </c>
      <c r="BT42" s="110">
        <f t="shared" si="108"/>
        <v>878.89491610949915</v>
      </c>
      <c r="BU42" s="109">
        <f t="shared" si="109"/>
        <v>14.893053012618111</v>
      </c>
      <c r="BV42" s="111">
        <f t="shared" si="110"/>
        <v>67.484456521543507</v>
      </c>
      <c r="BW42" s="106">
        <f t="shared" si="111"/>
        <v>3.89611454522518</v>
      </c>
      <c r="BX42" s="106">
        <f t="shared" si="112"/>
        <v>-0.30979216192359216</v>
      </c>
      <c r="BY42" s="106">
        <f t="shared" si="80"/>
        <v>-1.2400811310313564E-3</v>
      </c>
      <c r="BZ42" s="100">
        <f t="shared" si="81"/>
        <v>0.57771230826786379</v>
      </c>
      <c r="CA42" s="101">
        <f t="shared" si="82"/>
        <v>2.8019140026308564E-3</v>
      </c>
      <c r="CB42" s="112">
        <f t="shared" si="83"/>
        <v>-2.2979135120208771E-2</v>
      </c>
      <c r="CD42" s="114"/>
    </row>
    <row r="43" spans="1:82" ht="15" customHeight="1" x14ac:dyDescent="0.2">
      <c r="A43" s="90" t="s">
        <v>70</v>
      </c>
      <c r="B43" s="91">
        <v>5733.4718800000001</v>
      </c>
      <c r="C43" s="92">
        <v>2779</v>
      </c>
      <c r="D43" s="93">
        <v>5936.7246500000001</v>
      </c>
      <c r="E43" s="91">
        <v>5437.1309800000008</v>
      </c>
      <c r="F43" s="92">
        <v>3077</v>
      </c>
      <c r="G43" s="93">
        <v>6249.2028700000001</v>
      </c>
      <c r="H43" s="94">
        <f t="shared" si="84"/>
        <v>0.94999710739107435</v>
      </c>
      <c r="I43" s="95">
        <f t="shared" si="85"/>
        <v>-0.10450606736967039</v>
      </c>
      <c r="J43" s="96">
        <f t="shared" si="86"/>
        <v>4.6844686201604091E-2</v>
      </c>
      <c r="K43" s="91">
        <v>3426.0467000000003</v>
      </c>
      <c r="L43" s="92">
        <v>2022.20153</v>
      </c>
      <c r="M43" s="92">
        <v>4205.29457</v>
      </c>
      <c r="N43" s="97">
        <f t="shared" si="87"/>
        <v>0.67293295760775962</v>
      </c>
      <c r="O43" s="98">
        <f t="shared" si="88"/>
        <v>4.2812639998637048E-2</v>
      </c>
      <c r="P43" s="99">
        <f t="shared" si="89"/>
        <v>1.5733890334441392E-2</v>
      </c>
      <c r="Q43" s="91">
        <v>660.21195</v>
      </c>
      <c r="R43" s="92">
        <v>433.07506000000001</v>
      </c>
      <c r="S43" s="93">
        <v>756.05592000000001</v>
      </c>
      <c r="T43" s="100">
        <f t="shared" si="90"/>
        <v>0.12098437764431226</v>
      </c>
      <c r="U43" s="101">
        <f t="shared" si="91"/>
        <v>-4.4215271306380366E-4</v>
      </c>
      <c r="V43" s="102">
        <f t="shared" si="92"/>
        <v>-1.9761498208791403E-2</v>
      </c>
      <c r="W43" s="91">
        <v>918.90346999999997</v>
      </c>
      <c r="X43" s="92">
        <v>454.66704999999996</v>
      </c>
      <c r="Y43" s="93">
        <v>898</v>
      </c>
      <c r="Z43" s="100">
        <f t="shared" si="93"/>
        <v>0.1436983273996352</v>
      </c>
      <c r="AA43" s="101">
        <f t="shared" si="94"/>
        <v>-2.5306883874491537E-2</v>
      </c>
      <c r="AB43" s="102">
        <f t="shared" si="95"/>
        <v>-4.0647697729354615E-3</v>
      </c>
      <c r="AC43" s="91">
        <v>3789.2460000000001</v>
      </c>
      <c r="AD43" s="92">
        <v>3764</v>
      </c>
      <c r="AE43" s="92">
        <v>3428.2598400000006</v>
      </c>
      <c r="AF43" s="92">
        <f t="shared" si="71"/>
        <v>-360.98615999999947</v>
      </c>
      <c r="AG43" s="93">
        <f t="shared" si="72"/>
        <v>-335.74015999999938</v>
      </c>
      <c r="AH43" s="91">
        <v>1601.1340600000001</v>
      </c>
      <c r="AI43" s="92">
        <v>1148</v>
      </c>
      <c r="AJ43" s="92">
        <v>1050.64021</v>
      </c>
      <c r="AK43" s="92">
        <f t="shared" si="62"/>
        <v>-550.49385000000007</v>
      </c>
      <c r="AL43" s="93">
        <f t="shared" si="63"/>
        <v>-97.359789999999975</v>
      </c>
      <c r="AM43" s="100">
        <f t="shared" si="96"/>
        <v>0.57746653956740279</v>
      </c>
      <c r="AN43" s="101">
        <f t="shared" si="97"/>
        <v>-8.3432489730705495E-2</v>
      </c>
      <c r="AO43" s="102">
        <f t="shared" si="98"/>
        <v>-0.77697750505296415</v>
      </c>
      <c r="AP43" s="100">
        <f t="shared" si="99"/>
        <v>0.17697304017628643</v>
      </c>
      <c r="AQ43" s="101">
        <f t="shared" si="100"/>
        <v>-0.1022877800581716</v>
      </c>
      <c r="AR43" s="102">
        <f t="shared" si="101"/>
        <v>-0.23612519659953221</v>
      </c>
      <c r="AS43" s="101">
        <f t="shared" si="102"/>
        <v>0.1681238762536765</v>
      </c>
      <c r="AT43" s="101">
        <f t="shared" si="103"/>
        <v>-0.12635754526984908</v>
      </c>
      <c r="AU43" s="101">
        <f t="shared" si="104"/>
        <v>-0.20496679647950519</v>
      </c>
      <c r="AV43" s="91">
        <v>7896</v>
      </c>
      <c r="AW43" s="92">
        <v>4182</v>
      </c>
      <c r="AX43" s="93">
        <v>7927</v>
      </c>
      <c r="AY43" s="103">
        <v>95</v>
      </c>
      <c r="AZ43" s="104">
        <v>97</v>
      </c>
      <c r="BA43" s="105">
        <v>97</v>
      </c>
      <c r="BB43" s="103">
        <v>177</v>
      </c>
      <c r="BC43" s="104">
        <v>183</v>
      </c>
      <c r="BD43" s="105">
        <v>186</v>
      </c>
      <c r="BE43" s="106">
        <f t="shared" si="73"/>
        <v>12.869415807560138</v>
      </c>
      <c r="BF43" s="106">
        <f t="shared" si="74"/>
        <v>-0.98321577138723093</v>
      </c>
      <c r="BG43" s="106">
        <f t="shared" si="75"/>
        <v>-1.5017182130584192</v>
      </c>
      <c r="BH43" s="107">
        <f t="shared" si="76"/>
        <v>6.7114695340501784</v>
      </c>
      <c r="BI43" s="106">
        <f t="shared" si="77"/>
        <v>-0.72355871453739251</v>
      </c>
      <c r="BJ43" s="108">
        <f t="shared" si="78"/>
        <v>-0.9060168047476358</v>
      </c>
      <c r="BK43" s="92">
        <v>331</v>
      </c>
      <c r="BL43" s="92">
        <v>337</v>
      </c>
      <c r="BM43" s="92">
        <v>339</v>
      </c>
      <c r="BN43" s="91">
        <v>38654</v>
      </c>
      <c r="BO43" s="92">
        <v>19077</v>
      </c>
      <c r="BP43" s="93">
        <v>37384</v>
      </c>
      <c r="BQ43" s="109">
        <f t="shared" si="105"/>
        <v>167.16249919751766</v>
      </c>
      <c r="BR43" s="109">
        <f t="shared" si="106"/>
        <v>26.500964039448633</v>
      </c>
      <c r="BS43" s="109">
        <f t="shared" si="107"/>
        <v>5.8687947366485389</v>
      </c>
      <c r="BT43" s="110">
        <f t="shared" si="108"/>
        <v>788.34399772927964</v>
      </c>
      <c r="BU43" s="109">
        <f t="shared" si="109"/>
        <v>99.750915155824714</v>
      </c>
      <c r="BV43" s="111">
        <f t="shared" si="110"/>
        <v>52.57164000570242</v>
      </c>
      <c r="BW43" s="106">
        <f t="shared" si="111"/>
        <v>4.7160338085025861</v>
      </c>
      <c r="BX43" s="106">
        <f t="shared" si="112"/>
        <v>-0.17935626241939939</v>
      </c>
      <c r="BY43" s="106">
        <f t="shared" si="80"/>
        <v>0.15434083863171111</v>
      </c>
      <c r="BZ43" s="100">
        <f t="shared" si="81"/>
        <v>0.61265158964274014</v>
      </c>
      <c r="CA43" s="101">
        <f t="shared" si="82"/>
        <v>-3.6123166987001354E-2</v>
      </c>
      <c r="CB43" s="112">
        <f t="shared" si="83"/>
        <v>-2.3396821653228872E-2</v>
      </c>
      <c r="CD43" s="114"/>
    </row>
    <row r="44" spans="1:82" ht="15" customHeight="1" x14ac:dyDescent="0.2">
      <c r="A44" s="90" t="s">
        <v>71</v>
      </c>
      <c r="B44" s="91">
        <v>14961.846460000001</v>
      </c>
      <c r="C44" s="92">
        <v>7378</v>
      </c>
      <c r="D44" s="93">
        <v>15398.260859999999</v>
      </c>
      <c r="E44" s="91">
        <v>15097.333339999999</v>
      </c>
      <c r="F44" s="92">
        <v>7862</v>
      </c>
      <c r="G44" s="93">
        <v>15125.140670000001</v>
      </c>
      <c r="H44" s="94">
        <f t="shared" si="84"/>
        <v>1.0180573652806892</v>
      </c>
      <c r="I44" s="95">
        <f t="shared" si="85"/>
        <v>2.7031591188587112E-2</v>
      </c>
      <c r="J44" s="96">
        <f t="shared" si="86"/>
        <v>7.9619308806509692E-2</v>
      </c>
      <c r="K44" s="91">
        <v>8093.6088300000001</v>
      </c>
      <c r="L44" s="92">
        <v>4176.4452799999999</v>
      </c>
      <c r="M44" s="92">
        <v>8572.40445</v>
      </c>
      <c r="N44" s="97">
        <f t="shared" si="87"/>
        <v>0.56676527095069984</v>
      </c>
      <c r="O44" s="98">
        <f t="shared" si="88"/>
        <v>3.0670011759714733E-2</v>
      </c>
      <c r="P44" s="99">
        <f t="shared" si="89"/>
        <v>3.5546079905164341E-2</v>
      </c>
      <c r="Q44" s="91">
        <v>1766.9336000000003</v>
      </c>
      <c r="R44" s="92">
        <v>1016.1009099999999</v>
      </c>
      <c r="S44" s="93">
        <v>1837.57971</v>
      </c>
      <c r="T44" s="100">
        <f t="shared" si="90"/>
        <v>0.12149174345497177</v>
      </c>
      <c r="U44" s="101">
        <f t="shared" si="91"/>
        <v>4.4556046741875549E-3</v>
      </c>
      <c r="V44" s="102">
        <f t="shared" si="92"/>
        <v>-7.7502954664222523E-3</v>
      </c>
      <c r="W44" s="91">
        <v>3712.0506600000008</v>
      </c>
      <c r="X44" s="92">
        <v>1887.51648</v>
      </c>
      <c r="Y44" s="93">
        <v>3495.424</v>
      </c>
      <c r="Z44" s="100">
        <f t="shared" si="93"/>
        <v>0.23110026387609126</v>
      </c>
      <c r="AA44" s="101">
        <f t="shared" si="94"/>
        <v>-1.4774327113101338E-2</v>
      </c>
      <c r="AB44" s="102">
        <f t="shared" si="95"/>
        <v>-8.9806926235271589E-3</v>
      </c>
      <c r="AC44" s="91">
        <v>5809.3819999999996</v>
      </c>
      <c r="AD44" s="92">
        <v>4551</v>
      </c>
      <c r="AE44" s="92">
        <v>3935.1884899999995</v>
      </c>
      <c r="AF44" s="92">
        <f t="shared" si="71"/>
        <v>-1874.1935100000001</v>
      </c>
      <c r="AG44" s="93">
        <f t="shared" si="72"/>
        <v>-615.81151000000045</v>
      </c>
      <c r="AH44" s="91">
        <v>819.80876999999998</v>
      </c>
      <c r="AI44" s="92">
        <v>909</v>
      </c>
      <c r="AJ44" s="92">
        <v>619.4831200000001</v>
      </c>
      <c r="AK44" s="92">
        <f t="shared" si="62"/>
        <v>-200.32564999999988</v>
      </c>
      <c r="AL44" s="93">
        <f t="shared" si="63"/>
        <v>-289.5168799999999</v>
      </c>
      <c r="AM44" s="100">
        <f t="shared" si="96"/>
        <v>0.25556058088497663</v>
      </c>
      <c r="AN44" s="101">
        <f t="shared" si="97"/>
        <v>-0.13271916891269636</v>
      </c>
      <c r="AO44" s="102">
        <f t="shared" si="98"/>
        <v>-0.36127324942133948</v>
      </c>
      <c r="AP44" s="100">
        <f t="shared" si="99"/>
        <v>4.0230719925600754E-2</v>
      </c>
      <c r="AQ44" s="101">
        <f t="shared" si="100"/>
        <v>-1.4562568602772497E-2</v>
      </c>
      <c r="AR44" s="102">
        <f t="shared" si="101"/>
        <v>-8.297340043221979E-2</v>
      </c>
      <c r="AS44" s="101">
        <f t="shared" si="102"/>
        <v>4.0957180730802421E-2</v>
      </c>
      <c r="AT44" s="101">
        <f t="shared" si="103"/>
        <v>-1.3344380448080576E-2</v>
      </c>
      <c r="AU44" s="101">
        <f t="shared" si="104"/>
        <v>-7.4662254527401606E-2</v>
      </c>
      <c r="AV44" s="91">
        <v>15044</v>
      </c>
      <c r="AW44" s="92">
        <v>7476</v>
      </c>
      <c r="AX44" s="93">
        <v>14319</v>
      </c>
      <c r="AY44" s="103">
        <v>201.51</v>
      </c>
      <c r="AZ44" s="104">
        <v>205.22000000000003</v>
      </c>
      <c r="BA44" s="105">
        <v>202</v>
      </c>
      <c r="BB44" s="103">
        <v>422.87</v>
      </c>
      <c r="BC44" s="104">
        <v>412.36</v>
      </c>
      <c r="BD44" s="105">
        <v>404.85999999999996</v>
      </c>
      <c r="BE44" s="106">
        <f t="shared" si="73"/>
        <v>11.292079207920793</v>
      </c>
      <c r="BF44" s="106">
        <f t="shared" si="74"/>
        <v>-1.1506448917930356</v>
      </c>
      <c r="BG44" s="106">
        <f t="shared" si="75"/>
        <v>-0.85098677005406209</v>
      </c>
      <c r="BH44" s="107">
        <f t="shared" si="76"/>
        <v>5.6340463370053859</v>
      </c>
      <c r="BI44" s="106">
        <f t="shared" si="77"/>
        <v>-0.29527788399239885</v>
      </c>
      <c r="BJ44" s="108">
        <f t="shared" si="78"/>
        <v>-0.40921683110015294</v>
      </c>
      <c r="BK44" s="92">
        <v>527</v>
      </c>
      <c r="BL44" s="92">
        <v>513</v>
      </c>
      <c r="BM44" s="92">
        <v>514</v>
      </c>
      <c r="BN44" s="91">
        <v>74768</v>
      </c>
      <c r="BO44" s="92">
        <v>35483</v>
      </c>
      <c r="BP44" s="93">
        <v>66518</v>
      </c>
      <c r="BQ44" s="109">
        <f t="shared" si="105"/>
        <v>227.38417676418413</v>
      </c>
      <c r="BR44" s="109">
        <f t="shared" si="106"/>
        <v>25.461785634288987</v>
      </c>
      <c r="BS44" s="109">
        <f t="shared" si="107"/>
        <v>5.8132836604443128</v>
      </c>
      <c r="BT44" s="110">
        <f t="shared" si="108"/>
        <v>1056.298670996578</v>
      </c>
      <c r="BU44" s="109">
        <f t="shared" si="109"/>
        <v>52.753514123406035</v>
      </c>
      <c r="BV44" s="111">
        <f t="shared" si="110"/>
        <v>4.6667822860376873</v>
      </c>
      <c r="BW44" s="106">
        <f t="shared" si="111"/>
        <v>4.6454361338082268</v>
      </c>
      <c r="BX44" s="106">
        <f t="shared" si="112"/>
        <v>-0.32451866544729047</v>
      </c>
      <c r="BY44" s="106">
        <f t="shared" si="80"/>
        <v>-0.10081854783971345</v>
      </c>
      <c r="BZ44" s="100">
        <f t="shared" si="81"/>
        <v>0.71895806312148725</v>
      </c>
      <c r="CA44" s="101">
        <f t="shared" si="82"/>
        <v>-6.9235063591563617E-2</v>
      </c>
      <c r="CB44" s="112">
        <f t="shared" si="83"/>
        <v>-5.8206446154198899E-2</v>
      </c>
      <c r="CD44" s="114"/>
    </row>
    <row r="45" spans="1:82" ht="15" customHeight="1" x14ac:dyDescent="0.2">
      <c r="A45" s="90" t="s">
        <v>72</v>
      </c>
      <c r="B45" s="91">
        <v>5975.8048399999998</v>
      </c>
      <c r="C45" s="92">
        <v>2815</v>
      </c>
      <c r="D45" s="93">
        <v>6219.3140000000003</v>
      </c>
      <c r="E45" s="91">
        <v>6291.35844</v>
      </c>
      <c r="F45" s="92">
        <v>3390</v>
      </c>
      <c r="G45" s="93">
        <v>6705.6043499999996</v>
      </c>
      <c r="H45" s="94">
        <f t="shared" si="84"/>
        <v>0.92748001155182991</v>
      </c>
      <c r="I45" s="95">
        <f t="shared" si="85"/>
        <v>-2.2363316719893889E-2</v>
      </c>
      <c r="J45" s="96">
        <f t="shared" si="86"/>
        <v>9.7096530725871211E-2</v>
      </c>
      <c r="K45" s="91">
        <v>3905.4372200000003</v>
      </c>
      <c r="L45" s="92">
        <v>2141.48621</v>
      </c>
      <c r="M45" s="92">
        <v>4370.6839199999995</v>
      </c>
      <c r="N45" s="97">
        <f t="shared" si="87"/>
        <v>0.65179567595573984</v>
      </c>
      <c r="O45" s="98">
        <f t="shared" si="88"/>
        <v>3.1033521447181855E-2</v>
      </c>
      <c r="P45" s="99">
        <f t="shared" si="89"/>
        <v>2.0088829348070214E-2</v>
      </c>
      <c r="Q45" s="91">
        <v>753.90415000000007</v>
      </c>
      <c r="R45" s="92">
        <v>451.10873000000004</v>
      </c>
      <c r="S45" s="93">
        <v>770.73397</v>
      </c>
      <c r="T45" s="100">
        <f t="shared" si="90"/>
        <v>0.11493877803870133</v>
      </c>
      <c r="U45" s="101">
        <f t="shared" si="91"/>
        <v>-4.8929176419536258E-3</v>
      </c>
      <c r="V45" s="102">
        <f t="shared" si="92"/>
        <v>-1.813164379020725E-2</v>
      </c>
      <c r="W45" s="91">
        <v>1287.9247999999998</v>
      </c>
      <c r="X45" s="92">
        <v>620.26396999999997</v>
      </c>
      <c r="Y45" s="93">
        <v>1184.931</v>
      </c>
      <c r="Z45" s="100">
        <f t="shared" si="93"/>
        <v>0.17670756253312203</v>
      </c>
      <c r="AA45" s="101">
        <f t="shared" si="94"/>
        <v>-2.8005745774264734E-2</v>
      </c>
      <c r="AB45" s="102">
        <f t="shared" si="95"/>
        <v>-6.2611601807422701E-3</v>
      </c>
      <c r="AC45" s="91">
        <v>3032.9349999999999</v>
      </c>
      <c r="AD45" s="92">
        <v>3372</v>
      </c>
      <c r="AE45" s="92">
        <v>3677.8267199999996</v>
      </c>
      <c r="AF45" s="92">
        <f t="shared" si="71"/>
        <v>644.89171999999962</v>
      </c>
      <c r="AG45" s="93">
        <f t="shared" si="72"/>
        <v>305.82671999999957</v>
      </c>
      <c r="AH45" s="91">
        <v>1204.4418899999998</v>
      </c>
      <c r="AI45" s="92">
        <v>1379</v>
      </c>
      <c r="AJ45" s="92">
        <v>1337.8352800000002</v>
      </c>
      <c r="AK45" s="92">
        <f t="shared" si="62"/>
        <v>133.39339000000041</v>
      </c>
      <c r="AL45" s="93">
        <f t="shared" si="63"/>
        <v>-41.164719999999761</v>
      </c>
      <c r="AM45" s="100">
        <f t="shared" si="96"/>
        <v>0.59135568971111596</v>
      </c>
      <c r="AN45" s="101">
        <f t="shared" si="97"/>
        <v>8.3819871322508788E-2</v>
      </c>
      <c r="AO45" s="102">
        <f t="shared" si="98"/>
        <v>-0.60651287156774736</v>
      </c>
      <c r="AP45" s="100">
        <f t="shared" si="99"/>
        <v>0.21510978220427529</v>
      </c>
      <c r="AQ45" s="101">
        <f t="shared" si="100"/>
        <v>1.3556699021592261E-2</v>
      </c>
      <c r="AR45" s="102">
        <f t="shared" si="101"/>
        <v>-0.27476588387032508</v>
      </c>
      <c r="AS45" s="101">
        <f t="shared" si="102"/>
        <v>0.19951002328373285</v>
      </c>
      <c r="AT45" s="101">
        <f t="shared" si="103"/>
        <v>8.0661719300656187E-3</v>
      </c>
      <c r="AU45" s="101">
        <f t="shared" si="104"/>
        <v>-0.20727463748322877</v>
      </c>
      <c r="AV45" s="91">
        <v>7372</v>
      </c>
      <c r="AW45" s="92">
        <v>3563</v>
      </c>
      <c r="AX45" s="93">
        <v>6943</v>
      </c>
      <c r="AY45" s="103">
        <v>102</v>
      </c>
      <c r="AZ45" s="104">
        <v>96</v>
      </c>
      <c r="BA45" s="105">
        <v>95</v>
      </c>
      <c r="BB45" s="103">
        <v>234</v>
      </c>
      <c r="BC45" s="104">
        <v>229</v>
      </c>
      <c r="BD45" s="105">
        <v>229</v>
      </c>
      <c r="BE45" s="106">
        <f t="shared" si="73"/>
        <v>11.859649122807019</v>
      </c>
      <c r="BF45" s="106">
        <f>BE45-AV45/AY45/6</f>
        <v>-0.18610251117991083</v>
      </c>
      <c r="BG45" s="106">
        <f t="shared" si="75"/>
        <v>-0.51187865497075968</v>
      </c>
      <c r="BH45" s="107">
        <f t="shared" si="76"/>
        <v>4.9199417758369721</v>
      </c>
      <c r="BI45" s="106">
        <f t="shared" si="77"/>
        <v>-0.33077047487527889</v>
      </c>
      <c r="BJ45" s="108">
        <f t="shared" si="78"/>
        <v>-0.26637554585152845</v>
      </c>
      <c r="BK45" s="92">
        <v>304</v>
      </c>
      <c r="BL45" s="92">
        <v>304</v>
      </c>
      <c r="BM45" s="92">
        <v>304</v>
      </c>
      <c r="BN45" s="91">
        <v>38381</v>
      </c>
      <c r="BO45" s="92">
        <v>18712</v>
      </c>
      <c r="BP45" s="93">
        <v>36379</v>
      </c>
      <c r="BQ45" s="109">
        <f t="shared" si="105"/>
        <v>184.32624178784462</v>
      </c>
      <c r="BR45" s="109">
        <f t="shared" si="106"/>
        <v>20.407676872912731</v>
      </c>
      <c r="BS45" s="109">
        <f t="shared" si="107"/>
        <v>3.1590763325218347</v>
      </c>
      <c r="BT45" s="110">
        <f t="shared" si="108"/>
        <v>965.80791444620479</v>
      </c>
      <c r="BU45" s="109">
        <f t="shared" si="109"/>
        <v>112.39521233008975</v>
      </c>
      <c r="BV45" s="111">
        <f t="shared" si="110"/>
        <v>14.362503275842755</v>
      </c>
      <c r="BW45" s="106">
        <f t="shared" si="111"/>
        <v>5.2396658504969036</v>
      </c>
      <c r="BX45" s="106">
        <f t="shared" si="112"/>
        <v>3.33446350872455E-2</v>
      </c>
      <c r="BY45" s="106">
        <f t="shared" si="80"/>
        <v>-1.2088289272953467E-2</v>
      </c>
      <c r="BZ45" s="100">
        <f t="shared" si="81"/>
        <v>0.6648209064327486</v>
      </c>
      <c r="CA45" s="101">
        <f t="shared" si="82"/>
        <v>-3.6586257309941472E-2</v>
      </c>
      <c r="CB45" s="112">
        <f t="shared" si="83"/>
        <v>-2.6781695577896003E-2</v>
      </c>
      <c r="CD45" s="114"/>
    </row>
    <row r="46" spans="1:82" ht="15" customHeight="1" x14ac:dyDescent="0.2">
      <c r="A46" s="90" t="s">
        <v>73</v>
      </c>
      <c r="B46" s="91">
        <v>10197.736000000001</v>
      </c>
      <c r="C46" s="92">
        <v>5364</v>
      </c>
      <c r="D46" s="93">
        <v>10495.1</v>
      </c>
      <c r="E46" s="91">
        <v>10154</v>
      </c>
      <c r="F46" s="92">
        <v>5338</v>
      </c>
      <c r="G46" s="93">
        <v>10727.531000000001</v>
      </c>
      <c r="H46" s="94">
        <f t="shared" si="84"/>
        <v>0.97833322504497999</v>
      </c>
      <c r="I46" s="95">
        <f t="shared" si="85"/>
        <v>-2.597404302671602E-2</v>
      </c>
      <c r="J46" s="96">
        <f t="shared" si="86"/>
        <v>-2.6537513059178841E-2</v>
      </c>
      <c r="K46" s="91">
        <v>6422.4089999999997</v>
      </c>
      <c r="L46" s="92">
        <v>3435.6120000000001</v>
      </c>
      <c r="M46" s="92">
        <v>7005.3289999999997</v>
      </c>
      <c r="N46" s="97">
        <f t="shared" si="87"/>
        <v>0.65302342169880456</v>
      </c>
      <c r="O46" s="98">
        <f t="shared" si="88"/>
        <v>2.0523027765379398E-2</v>
      </c>
      <c r="P46" s="99">
        <f t="shared" si="89"/>
        <v>9.4093340255186897E-3</v>
      </c>
      <c r="Q46" s="91">
        <v>2062.0210000000002</v>
      </c>
      <c r="R46" s="92">
        <v>789.58500000000004</v>
      </c>
      <c r="S46" s="93">
        <v>1487.915</v>
      </c>
      <c r="T46" s="100">
        <f t="shared" si="90"/>
        <v>0.13870060128467585</v>
      </c>
      <c r="U46" s="101">
        <f t="shared" si="91"/>
        <v>-6.4374147582765578E-2</v>
      </c>
      <c r="V46" s="102">
        <f t="shared" si="92"/>
        <v>-9.2171581757962417E-3</v>
      </c>
      <c r="W46" s="91">
        <v>1178.298</v>
      </c>
      <c r="X46" s="92">
        <v>880.40200000000004</v>
      </c>
      <c r="Y46" s="93">
        <v>1750.838</v>
      </c>
      <c r="Z46" s="100">
        <f t="shared" si="93"/>
        <v>0.16320978238142586</v>
      </c>
      <c r="AA46" s="101">
        <f t="shared" si="94"/>
        <v>4.7167040604786117E-2</v>
      </c>
      <c r="AB46" s="102">
        <f t="shared" si="95"/>
        <v>-1.7212779407922152E-3</v>
      </c>
      <c r="AC46" s="91">
        <v>4856.1890000000003</v>
      </c>
      <c r="AD46" s="92">
        <v>5035</v>
      </c>
      <c r="AE46" s="92">
        <v>4723.79</v>
      </c>
      <c r="AF46" s="92">
        <f t="shared" si="71"/>
        <v>-132.39900000000034</v>
      </c>
      <c r="AG46" s="93">
        <f t="shared" si="72"/>
        <v>-311.21000000000004</v>
      </c>
      <c r="AH46" s="91">
        <v>942.79300000000001</v>
      </c>
      <c r="AI46" s="92">
        <v>613</v>
      </c>
      <c r="AJ46" s="92">
        <v>516.20699999999999</v>
      </c>
      <c r="AK46" s="92">
        <f t="shared" si="62"/>
        <v>-426.58600000000001</v>
      </c>
      <c r="AL46" s="93">
        <f t="shared" si="63"/>
        <v>-96.793000000000006</v>
      </c>
      <c r="AM46" s="100">
        <f t="shared" si="96"/>
        <v>0.45009480614763075</v>
      </c>
      <c r="AN46" s="101">
        <f t="shared" si="97"/>
        <v>-2.6107852952389099E-2</v>
      </c>
      <c r="AO46" s="102">
        <f t="shared" si="98"/>
        <v>-0.48857036909472573</v>
      </c>
      <c r="AP46" s="100">
        <f t="shared" si="99"/>
        <v>4.9185524673419023E-2</v>
      </c>
      <c r="AQ46" s="101">
        <f t="shared" si="100"/>
        <v>-4.3265682143466599E-2</v>
      </c>
      <c r="AR46" s="102">
        <f t="shared" si="101"/>
        <v>-6.5094863096901628E-2</v>
      </c>
      <c r="AS46" s="101">
        <f t="shared" si="102"/>
        <v>4.8119832979275468E-2</v>
      </c>
      <c r="AT46" s="101">
        <f t="shared" si="103"/>
        <v>-4.4729585968922292E-2</v>
      </c>
      <c r="AU46" s="101">
        <f t="shared" si="104"/>
        <v>-6.6717184630316145E-2</v>
      </c>
      <c r="AV46" s="91">
        <v>13800</v>
      </c>
      <c r="AW46" s="92">
        <v>6688</v>
      </c>
      <c r="AX46" s="93">
        <v>12713</v>
      </c>
      <c r="AY46" s="103">
        <v>176</v>
      </c>
      <c r="AZ46" s="104">
        <v>170</v>
      </c>
      <c r="BA46" s="105">
        <v>175</v>
      </c>
      <c r="BB46" s="103">
        <v>367</v>
      </c>
      <c r="BC46" s="104">
        <v>374</v>
      </c>
      <c r="BD46" s="105">
        <v>385</v>
      </c>
      <c r="BE46" s="106">
        <f t="shared" si="73"/>
        <v>11.476190476190476</v>
      </c>
      <c r="BF46" s="106">
        <f t="shared" si="74"/>
        <v>-1.5919913419913421</v>
      </c>
      <c r="BG46" s="106">
        <f t="shared" si="75"/>
        <v>-1.6375350140056035</v>
      </c>
      <c r="BH46" s="107">
        <f t="shared" si="76"/>
        <v>5.2164502164502169</v>
      </c>
      <c r="BI46" s="106">
        <f t="shared" si="77"/>
        <v>-1.0505797563018273</v>
      </c>
      <c r="BJ46" s="108">
        <f t="shared" si="78"/>
        <v>-0.74433409727527344</v>
      </c>
      <c r="BK46" s="92">
        <v>516</v>
      </c>
      <c r="BL46" s="92">
        <v>578</v>
      </c>
      <c r="BM46" s="92">
        <v>554</v>
      </c>
      <c r="BN46" s="91">
        <v>72494</v>
      </c>
      <c r="BO46" s="92">
        <v>35656</v>
      </c>
      <c r="BP46" s="93">
        <v>67663</v>
      </c>
      <c r="BQ46" s="109">
        <f t="shared" si="105"/>
        <v>158.54353191552252</v>
      </c>
      <c r="BR46" s="109">
        <f t="shared" si="106"/>
        <v>18.47676776952423</v>
      </c>
      <c r="BS46" s="109">
        <f t="shared" si="107"/>
        <v>8.8352079307794327</v>
      </c>
      <c r="BT46" s="110">
        <f t="shared" si="108"/>
        <v>843.82372374734518</v>
      </c>
      <c r="BU46" s="109">
        <f t="shared" si="109"/>
        <v>108.02662229806981</v>
      </c>
      <c r="BV46" s="111">
        <f t="shared" si="110"/>
        <v>45.67779073299107</v>
      </c>
      <c r="BW46" s="106">
        <f t="shared" si="111"/>
        <v>5.322347203649807</v>
      </c>
      <c r="BX46" s="106">
        <f t="shared" si="112"/>
        <v>6.9158797852705511E-2</v>
      </c>
      <c r="BY46" s="106">
        <f t="shared" si="80"/>
        <v>-8.9925092688529773E-3</v>
      </c>
      <c r="BZ46" s="100">
        <f t="shared" si="81"/>
        <v>0.67852988367428801</v>
      </c>
      <c r="CA46" s="101">
        <f t="shared" si="82"/>
        <v>-0.10198260555913141</v>
      </c>
      <c r="CB46" s="112">
        <f t="shared" si="83"/>
        <v>-1.460024345918276E-2</v>
      </c>
      <c r="CD46" s="114"/>
    </row>
    <row r="47" spans="1:82" ht="15" customHeight="1" x14ac:dyDescent="0.2">
      <c r="A47" s="90" t="s">
        <v>74</v>
      </c>
      <c r="B47" s="91">
        <v>5454.152</v>
      </c>
      <c r="C47" s="92">
        <v>3950</v>
      </c>
      <c r="D47" s="93">
        <v>7823</v>
      </c>
      <c r="E47" s="91">
        <v>5727.4669999999996</v>
      </c>
      <c r="F47" s="92">
        <v>3874</v>
      </c>
      <c r="G47" s="93">
        <v>7483</v>
      </c>
      <c r="H47" s="94">
        <f t="shared" si="84"/>
        <v>1.045436322330616</v>
      </c>
      <c r="I47" s="95">
        <f t="shared" si="85"/>
        <v>9.3156370302956981E-2</v>
      </c>
      <c r="J47" s="96">
        <f t="shared" si="86"/>
        <v>2.5818356403925158E-2</v>
      </c>
      <c r="K47" s="91">
        <v>3534.0830000000001</v>
      </c>
      <c r="L47" s="92">
        <v>2221.0569999999998</v>
      </c>
      <c r="M47" s="92">
        <v>4489</v>
      </c>
      <c r="N47" s="97">
        <f t="shared" si="87"/>
        <v>0.59989309100628085</v>
      </c>
      <c r="O47" s="98">
        <f t="shared" si="88"/>
        <v>-1.7148089676209399E-2</v>
      </c>
      <c r="P47" s="99">
        <f t="shared" si="89"/>
        <v>2.6569136437359919E-2</v>
      </c>
      <c r="Q47" s="91">
        <v>754.43299999999999</v>
      </c>
      <c r="R47" s="92">
        <v>499.34699999999998</v>
      </c>
      <c r="S47" s="93">
        <v>834.12299999999993</v>
      </c>
      <c r="T47" s="100">
        <f t="shared" si="90"/>
        <v>0.11146906320994253</v>
      </c>
      <c r="U47" s="101">
        <f t="shared" si="91"/>
        <v>-2.0252865523998673E-2</v>
      </c>
      <c r="V47" s="102">
        <f t="shared" si="92"/>
        <v>-1.7427942468942345E-2</v>
      </c>
      <c r="W47" s="91">
        <v>1226.114</v>
      </c>
      <c r="X47" s="92">
        <v>1009.69</v>
      </c>
      <c r="Y47" s="93">
        <v>1826</v>
      </c>
      <c r="Z47" s="100">
        <f t="shared" si="93"/>
        <v>0.24401977816383802</v>
      </c>
      <c r="AA47" s="101">
        <f t="shared" si="94"/>
        <v>2.9943642936869436E-2</v>
      </c>
      <c r="AB47" s="102">
        <f t="shared" si="95"/>
        <v>-1.6612643106167169E-2</v>
      </c>
      <c r="AC47" s="91">
        <v>1834.068</v>
      </c>
      <c r="AD47" s="92">
        <v>1475</v>
      </c>
      <c r="AE47" s="92">
        <v>1000.0935400000001</v>
      </c>
      <c r="AF47" s="92">
        <f t="shared" si="71"/>
        <v>-833.97445999999991</v>
      </c>
      <c r="AG47" s="93">
        <f t="shared" si="72"/>
        <v>-474.90645999999992</v>
      </c>
      <c r="AH47" s="91">
        <v>0</v>
      </c>
      <c r="AI47" s="92">
        <v>0</v>
      </c>
      <c r="AJ47" s="92">
        <v>0</v>
      </c>
      <c r="AK47" s="92">
        <f t="shared" si="62"/>
        <v>0</v>
      </c>
      <c r="AL47" s="93">
        <f t="shared" si="63"/>
        <v>0</v>
      </c>
      <c r="AM47" s="100">
        <f t="shared" si="96"/>
        <v>0.12784015595040266</v>
      </c>
      <c r="AN47" s="101">
        <f t="shared" si="97"/>
        <v>-0.20842990032965703</v>
      </c>
      <c r="AO47" s="102">
        <f t="shared" si="98"/>
        <v>-0.24557756556858468</v>
      </c>
      <c r="AP47" s="100">
        <f t="shared" si="99"/>
        <v>0</v>
      </c>
      <c r="AQ47" s="101">
        <f t="shared" si="100"/>
        <v>0</v>
      </c>
      <c r="AR47" s="102">
        <f t="shared" si="101"/>
        <v>0</v>
      </c>
      <c r="AS47" s="101">
        <f t="shared" si="102"/>
        <v>0</v>
      </c>
      <c r="AT47" s="101">
        <f t="shared" si="103"/>
        <v>0</v>
      </c>
      <c r="AU47" s="101">
        <f t="shared" si="104"/>
        <v>0</v>
      </c>
      <c r="AV47" s="91">
        <v>8147</v>
      </c>
      <c r="AW47" s="92">
        <v>4118</v>
      </c>
      <c r="AX47" s="93">
        <v>7724</v>
      </c>
      <c r="AY47" s="103">
        <v>99</v>
      </c>
      <c r="AZ47" s="104">
        <v>94.25</v>
      </c>
      <c r="BA47" s="105">
        <v>93</v>
      </c>
      <c r="BB47" s="103">
        <v>216</v>
      </c>
      <c r="BC47" s="104">
        <v>196.75</v>
      </c>
      <c r="BD47" s="105">
        <v>197</v>
      </c>
      <c r="BE47" s="106">
        <f t="shared" si="73"/>
        <v>12.924731182795698</v>
      </c>
      <c r="BF47" s="106">
        <f t="shared" si="74"/>
        <v>-0.7907570326925164</v>
      </c>
      <c r="BG47" s="106">
        <f t="shared" si="75"/>
        <v>-1.6393713813068658</v>
      </c>
      <c r="BH47" s="107">
        <f t="shared" si="76"/>
        <v>6.1015228426395938</v>
      </c>
      <c r="BI47" s="106">
        <f t="shared" si="77"/>
        <v>-0.1847425894591721</v>
      </c>
      <c r="BJ47" s="108">
        <f t="shared" si="78"/>
        <v>-0.87518194346798772</v>
      </c>
      <c r="BK47" s="92">
        <v>306</v>
      </c>
      <c r="BL47" s="92">
        <v>329</v>
      </c>
      <c r="BM47" s="92">
        <v>318</v>
      </c>
      <c r="BN47" s="91">
        <v>34667</v>
      </c>
      <c r="BO47" s="92">
        <v>18422</v>
      </c>
      <c r="BP47" s="93">
        <v>34577</v>
      </c>
      <c r="BQ47" s="109">
        <f t="shared" si="105"/>
        <v>216.415536339185</v>
      </c>
      <c r="BR47" s="109">
        <f t="shared" si="106"/>
        <v>51.201730702700729</v>
      </c>
      <c r="BS47" s="109">
        <f t="shared" si="107"/>
        <v>6.1234942156370664</v>
      </c>
      <c r="BT47" s="110">
        <f t="shared" si="108"/>
        <v>968.79854997410666</v>
      </c>
      <c r="BU47" s="109">
        <f t="shared" si="109"/>
        <v>265.78308415846902</v>
      </c>
      <c r="BV47" s="111">
        <f t="shared" si="110"/>
        <v>28.050614082897368</v>
      </c>
      <c r="BW47" s="106">
        <f t="shared" si="111"/>
        <v>4.4765665458311759</v>
      </c>
      <c r="BX47" s="106">
        <f t="shared" si="112"/>
        <v>0.22138058780981851</v>
      </c>
      <c r="BY47" s="106">
        <f t="shared" si="80"/>
        <v>3.0357056174796782E-3</v>
      </c>
      <c r="BZ47" s="100">
        <f t="shared" si="81"/>
        <v>0.60407058001397629</v>
      </c>
      <c r="CA47" s="101">
        <f t="shared" si="82"/>
        <v>-2.5323029281593801E-2</v>
      </c>
      <c r="CB47" s="112">
        <f t="shared" si="83"/>
        <v>-2.5074599453938085E-2</v>
      </c>
      <c r="CD47" s="114"/>
    </row>
    <row r="48" spans="1:82" ht="16.5" customHeight="1" x14ac:dyDescent="0.2">
      <c r="A48" s="90" t="s">
        <v>75</v>
      </c>
      <c r="B48" s="91">
        <v>25382.418420000002</v>
      </c>
      <c r="C48" s="92">
        <v>13981</v>
      </c>
      <c r="D48" s="93">
        <v>28494</v>
      </c>
      <c r="E48" s="91">
        <v>23564.341690000001</v>
      </c>
      <c r="F48" s="92">
        <v>12890</v>
      </c>
      <c r="G48" s="93">
        <v>26923</v>
      </c>
      <c r="H48" s="94">
        <f t="shared" si="84"/>
        <v>1.0583515952902722</v>
      </c>
      <c r="I48" s="95">
        <f t="shared" si="85"/>
        <v>-1.8802129346624286E-2</v>
      </c>
      <c r="J48" s="96">
        <f t="shared" si="86"/>
        <v>-2.6287659946345299E-2</v>
      </c>
      <c r="K48" s="91">
        <v>11149.805769999999</v>
      </c>
      <c r="L48" s="92">
        <v>6197.7406100000007</v>
      </c>
      <c r="M48" s="92">
        <v>12702</v>
      </c>
      <c r="N48" s="97">
        <f t="shared" si="87"/>
        <v>0.47178991939976972</v>
      </c>
      <c r="O48" s="98">
        <f t="shared" si="88"/>
        <v>-1.374403061724816E-3</v>
      </c>
      <c r="P48" s="99">
        <f t="shared" si="89"/>
        <v>-9.0278160540705477E-3</v>
      </c>
      <c r="Q48" s="91">
        <v>2325.7729000000004</v>
      </c>
      <c r="R48" s="92">
        <v>1090.9099700000002</v>
      </c>
      <c r="S48" s="93">
        <v>2463.6026099999999</v>
      </c>
      <c r="T48" s="100">
        <f t="shared" si="90"/>
        <v>9.1505501244289272E-2</v>
      </c>
      <c r="U48" s="101">
        <f t="shared" si="91"/>
        <v>-7.1933264419086623E-3</v>
      </c>
      <c r="V48" s="102">
        <f t="shared" si="92"/>
        <v>6.873230491767926E-3</v>
      </c>
      <c r="W48" s="91">
        <v>8639.3432899999989</v>
      </c>
      <c r="X48" s="92">
        <v>4904.1799800000008</v>
      </c>
      <c r="Y48" s="93">
        <v>10063</v>
      </c>
      <c r="Z48" s="100">
        <f t="shared" si="93"/>
        <v>0.37376963934182666</v>
      </c>
      <c r="AA48" s="101">
        <f t="shared" si="94"/>
        <v>7.1418165214557905E-3</v>
      </c>
      <c r="AB48" s="102">
        <f t="shared" si="95"/>
        <v>-6.6942846302447956E-3</v>
      </c>
      <c r="AC48" s="91">
        <v>11272.587</v>
      </c>
      <c r="AD48" s="92">
        <v>10143</v>
      </c>
      <c r="AE48" s="92">
        <v>11230.419190000001</v>
      </c>
      <c r="AF48" s="92">
        <f t="shared" si="71"/>
        <v>-42.167809999999008</v>
      </c>
      <c r="AG48" s="93">
        <f t="shared" si="72"/>
        <v>1087.4191900000005</v>
      </c>
      <c r="AH48" s="91">
        <v>0</v>
      </c>
      <c r="AI48" s="92">
        <v>0</v>
      </c>
      <c r="AJ48" s="92">
        <v>0</v>
      </c>
      <c r="AK48" s="92">
        <f t="shared" si="62"/>
        <v>0</v>
      </c>
      <c r="AL48" s="93">
        <f t="shared" si="63"/>
        <v>0</v>
      </c>
      <c r="AM48" s="100">
        <f t="shared" si="96"/>
        <v>0.39413277146065839</v>
      </c>
      <c r="AN48" s="101">
        <f t="shared" si="97"/>
        <v>-4.9977274062734223E-2</v>
      </c>
      <c r="AO48" s="102">
        <f t="shared" si="98"/>
        <v>-0.33135181476350295</v>
      </c>
      <c r="AP48" s="100">
        <f t="shared" si="99"/>
        <v>0</v>
      </c>
      <c r="AQ48" s="101">
        <f t="shared" si="100"/>
        <v>0</v>
      </c>
      <c r="AR48" s="102">
        <f t="shared" si="101"/>
        <v>0</v>
      </c>
      <c r="AS48" s="101">
        <f t="shared" si="102"/>
        <v>0</v>
      </c>
      <c r="AT48" s="101">
        <f t="shared" si="103"/>
        <v>0</v>
      </c>
      <c r="AU48" s="101">
        <f t="shared" si="104"/>
        <v>0</v>
      </c>
      <c r="AV48" s="91">
        <v>19831</v>
      </c>
      <c r="AW48" s="92">
        <v>8098</v>
      </c>
      <c r="AX48" s="93">
        <v>15528</v>
      </c>
      <c r="AY48" s="103">
        <v>386</v>
      </c>
      <c r="AZ48" s="104">
        <v>327</v>
      </c>
      <c r="BA48" s="105">
        <v>328</v>
      </c>
      <c r="BB48" s="103">
        <v>414</v>
      </c>
      <c r="BC48" s="104">
        <v>407</v>
      </c>
      <c r="BD48" s="105">
        <v>407</v>
      </c>
      <c r="BE48" s="106">
        <f t="shared" si="73"/>
        <v>7.5508130081300813</v>
      </c>
      <c r="BF48" s="106">
        <f t="shared" si="74"/>
        <v>-1.0117949366022163</v>
      </c>
      <c r="BG48" s="106">
        <f t="shared" si="75"/>
        <v>-0.70402898983118156</v>
      </c>
      <c r="BH48" s="107">
        <f t="shared" si="76"/>
        <v>6.0851760851760845</v>
      </c>
      <c r="BI48" s="106">
        <f t="shared" si="77"/>
        <v>-1.8983182787530621</v>
      </c>
      <c r="BJ48" s="108">
        <f t="shared" si="78"/>
        <v>-0.54709254709254829</v>
      </c>
      <c r="BK48" s="92">
        <v>481</v>
      </c>
      <c r="BL48" s="92">
        <v>516</v>
      </c>
      <c r="BM48" s="92">
        <v>513</v>
      </c>
      <c r="BN48" s="91">
        <v>70470</v>
      </c>
      <c r="BO48" s="92">
        <v>35699</v>
      </c>
      <c r="BP48" s="93">
        <v>69405</v>
      </c>
      <c r="BQ48" s="109">
        <f t="shared" si="105"/>
        <v>387.91153375117068</v>
      </c>
      <c r="BR48" s="109">
        <f t="shared" si="106"/>
        <v>53.523259450049636</v>
      </c>
      <c r="BS48" s="109">
        <f t="shared" si="107"/>
        <v>26.836993848092163</v>
      </c>
      <c r="BT48" s="110">
        <f t="shared" si="108"/>
        <v>1733.8356517259144</v>
      </c>
      <c r="BU48" s="109">
        <f t="shared" si="109"/>
        <v>545.57778827979473</v>
      </c>
      <c r="BV48" s="111">
        <f t="shared" si="110"/>
        <v>142.08460208402744</v>
      </c>
      <c r="BW48" s="106">
        <f t="shared" si="111"/>
        <v>4.4696676970633691</v>
      </c>
      <c r="BX48" s="106">
        <f t="shared" si="112"/>
        <v>0.91614039132992131</v>
      </c>
      <c r="BY48" s="106">
        <f t="shared" si="80"/>
        <v>6.1295259424445803E-2</v>
      </c>
      <c r="BZ48" s="100">
        <f t="shared" si="81"/>
        <v>0.75162443144899294</v>
      </c>
      <c r="CA48" s="101">
        <f t="shared" si="82"/>
        <v>-6.2304882480321067E-2</v>
      </c>
      <c r="CB48" s="112">
        <f t="shared" si="83"/>
        <v>-2.5725102563723734E-2</v>
      </c>
      <c r="CD48" s="114"/>
    </row>
    <row r="49" spans="1:82" ht="15" customHeight="1" x14ac:dyDescent="0.2">
      <c r="A49" s="90" t="s">
        <v>76</v>
      </c>
      <c r="B49" s="91">
        <v>12296.332970000001</v>
      </c>
      <c r="C49" s="92">
        <v>6954</v>
      </c>
      <c r="D49" s="93">
        <v>13533</v>
      </c>
      <c r="E49" s="91">
        <v>10754.75027</v>
      </c>
      <c r="F49" s="92">
        <v>5949</v>
      </c>
      <c r="G49" s="93">
        <v>11541</v>
      </c>
      <c r="H49" s="94">
        <f t="shared" si="84"/>
        <v>1.1726020275539382</v>
      </c>
      <c r="I49" s="95">
        <f t="shared" si="85"/>
        <v>2.9262325441078207E-2</v>
      </c>
      <c r="J49" s="96">
        <f t="shared" si="86"/>
        <v>3.6660719311443213E-3</v>
      </c>
      <c r="K49" s="91">
        <v>5730.2664199999999</v>
      </c>
      <c r="L49" s="92">
        <v>3088.2648300000001</v>
      </c>
      <c r="M49" s="92">
        <v>6307</v>
      </c>
      <c r="N49" s="97">
        <f t="shared" si="87"/>
        <v>0.5464864396499437</v>
      </c>
      <c r="O49" s="98">
        <f t="shared" si="88"/>
        <v>1.3673842784317047E-2</v>
      </c>
      <c r="P49" s="99">
        <f t="shared" si="89"/>
        <v>2.7363086145152926E-2</v>
      </c>
      <c r="Q49" s="91">
        <v>1340.8153900000002</v>
      </c>
      <c r="R49" s="92">
        <v>744.45634999999993</v>
      </c>
      <c r="S49" s="93">
        <v>1272.6762900000001</v>
      </c>
      <c r="T49" s="100">
        <f t="shared" si="90"/>
        <v>0.11027435144268262</v>
      </c>
      <c r="U49" s="101">
        <f t="shared" si="91"/>
        <v>-1.4397570855704714E-2</v>
      </c>
      <c r="V49" s="102">
        <f t="shared" si="92"/>
        <v>-1.4865394733145229E-2</v>
      </c>
      <c r="W49" s="91">
        <v>1834.15473</v>
      </c>
      <c r="X49" s="92">
        <v>1072.65977</v>
      </c>
      <c r="Y49" s="93">
        <v>1972</v>
      </c>
      <c r="Z49" s="100">
        <f t="shared" si="93"/>
        <v>0.17086907547006325</v>
      </c>
      <c r="AA49" s="101">
        <f t="shared" si="94"/>
        <v>3.2539161379460668E-4</v>
      </c>
      <c r="AB49" s="102">
        <f t="shared" si="95"/>
        <v>-9.4401815479229767E-3</v>
      </c>
      <c r="AC49" s="91">
        <v>23674.634999999998</v>
      </c>
      <c r="AD49" s="92">
        <v>22360</v>
      </c>
      <c r="AE49" s="92">
        <v>20442.186100000006</v>
      </c>
      <c r="AF49" s="92">
        <f t="shared" si="71"/>
        <v>-3232.4488999999921</v>
      </c>
      <c r="AG49" s="93">
        <f t="shared" si="72"/>
        <v>-1917.8138999999937</v>
      </c>
      <c r="AH49" s="91">
        <v>20394.565560000003</v>
      </c>
      <c r="AI49" s="92">
        <v>18315</v>
      </c>
      <c r="AJ49" s="92">
        <v>17035.535190000002</v>
      </c>
      <c r="AK49" s="92">
        <f t="shared" si="62"/>
        <v>-3359.0303700000004</v>
      </c>
      <c r="AL49" s="93">
        <f t="shared" si="63"/>
        <v>-1279.4648099999977</v>
      </c>
      <c r="AM49" s="100">
        <f t="shared" si="96"/>
        <v>1.5105435675755565</v>
      </c>
      <c r="AN49" s="101">
        <f t="shared" si="97"/>
        <v>-0.41479751238382878</v>
      </c>
      <c r="AO49" s="102">
        <f t="shared" si="98"/>
        <v>-1.7048720205751482</v>
      </c>
      <c r="AP49" s="100">
        <f t="shared" si="99"/>
        <v>1.2588143937042786</v>
      </c>
      <c r="AQ49" s="101">
        <f t="shared" si="100"/>
        <v>-0.39977484666174568</v>
      </c>
      <c r="AR49" s="102">
        <f t="shared" si="101"/>
        <v>-1.3749215855882149</v>
      </c>
      <c r="AS49" s="101">
        <f t="shared" si="102"/>
        <v>1.4760883103717184</v>
      </c>
      <c r="AT49" s="101">
        <f t="shared" si="103"/>
        <v>-0.4202426176359666</v>
      </c>
      <c r="AU49" s="101">
        <f t="shared" si="104"/>
        <v>-1.6025803734406869</v>
      </c>
      <c r="AV49" s="91">
        <v>13480</v>
      </c>
      <c r="AW49" s="92">
        <v>7016</v>
      </c>
      <c r="AX49" s="93">
        <v>13356</v>
      </c>
      <c r="AY49" s="103">
        <v>247.12190000000001</v>
      </c>
      <c r="AZ49" s="104">
        <v>231.25333333333336</v>
      </c>
      <c r="BA49" s="105">
        <v>230</v>
      </c>
      <c r="BB49" s="103">
        <v>338.39179999999999</v>
      </c>
      <c r="BC49" s="104">
        <v>324.03333333333336</v>
      </c>
      <c r="BD49" s="105">
        <v>322</v>
      </c>
      <c r="BE49" s="106">
        <f t="shared" si="73"/>
        <v>9.1884057971014492</v>
      </c>
      <c r="BF49" s="106">
        <f t="shared" si="74"/>
        <v>9.707610650475651E-2</v>
      </c>
      <c r="BG49" s="106">
        <f t="shared" si="75"/>
        <v>-0.9246015829723504</v>
      </c>
      <c r="BH49" s="107">
        <f t="shared" si="76"/>
        <v>6.5631469979296071</v>
      </c>
      <c r="BI49" s="106">
        <f t="shared" si="77"/>
        <v>-7.6099776568671729E-2</v>
      </c>
      <c r="BJ49" s="108">
        <f t="shared" si="78"/>
        <v>-0.6542174707464552</v>
      </c>
      <c r="BK49" s="92">
        <v>556</v>
      </c>
      <c r="BL49" s="92">
        <v>571</v>
      </c>
      <c r="BM49" s="92">
        <v>565</v>
      </c>
      <c r="BN49" s="91">
        <v>70449</v>
      </c>
      <c r="BO49" s="92">
        <v>35591</v>
      </c>
      <c r="BP49" s="93">
        <v>68160</v>
      </c>
      <c r="BQ49" s="109">
        <f t="shared" si="105"/>
        <v>169.32218309859155</v>
      </c>
      <c r="BR49" s="109">
        <f t="shared" si="106"/>
        <v>16.662098924224296</v>
      </c>
      <c r="BS49" s="109">
        <f t="shared" si="107"/>
        <v>2.173184756314015</v>
      </c>
      <c r="BT49" s="110">
        <f t="shared" si="108"/>
        <v>864.10601976639714</v>
      </c>
      <c r="BU49" s="109">
        <f t="shared" si="109"/>
        <v>66.275881042361561</v>
      </c>
      <c r="BV49" s="111">
        <f t="shared" si="110"/>
        <v>16.186977577115499</v>
      </c>
      <c r="BW49" s="106">
        <f t="shared" si="111"/>
        <v>5.1033243486073676</v>
      </c>
      <c r="BX49" s="106">
        <f t="shared" si="112"/>
        <v>-0.12286259501281016</v>
      </c>
      <c r="BY49" s="106">
        <f t="shared" si="80"/>
        <v>3.0490825232225127E-2</v>
      </c>
      <c r="BZ49" s="100">
        <f t="shared" si="81"/>
        <v>0.67020648967551621</v>
      </c>
      <c r="CA49" s="101">
        <f t="shared" si="82"/>
        <v>-3.3720368837673265E-2</v>
      </c>
      <c r="CB49" s="112">
        <f t="shared" si="83"/>
        <v>-3.0141805253545706E-2</v>
      </c>
      <c r="CD49" s="114"/>
    </row>
    <row r="50" spans="1:82" ht="15" customHeight="1" x14ac:dyDescent="0.2">
      <c r="A50" s="90" t="s">
        <v>77</v>
      </c>
      <c r="B50" s="91">
        <v>7001.7433499999997</v>
      </c>
      <c r="C50" s="92">
        <v>3307</v>
      </c>
      <c r="D50" s="93">
        <v>7127</v>
      </c>
      <c r="E50" s="91">
        <v>7064.6346100000001</v>
      </c>
      <c r="F50" s="92">
        <v>3835</v>
      </c>
      <c r="G50" s="93">
        <v>7730.3555699999997</v>
      </c>
      <c r="H50" s="94">
        <f t="shared" si="84"/>
        <v>0.92194982953416726</v>
      </c>
      <c r="I50" s="95">
        <f t="shared" si="85"/>
        <v>-6.9147903969136948E-2</v>
      </c>
      <c r="J50" s="96">
        <f t="shared" si="86"/>
        <v>5.9629099416826925E-2</v>
      </c>
      <c r="K50" s="91">
        <v>4392.9839000000002</v>
      </c>
      <c r="L50" s="92">
        <v>2399.9192499999999</v>
      </c>
      <c r="M50" s="92">
        <v>4938.26937</v>
      </c>
      <c r="N50" s="97">
        <f t="shared" si="87"/>
        <v>0.63881529449492069</v>
      </c>
      <c r="O50" s="98">
        <f t="shared" si="88"/>
        <v>1.698781968373575E-2</v>
      </c>
      <c r="P50" s="99">
        <f t="shared" si="89"/>
        <v>1.3021487454503489E-2</v>
      </c>
      <c r="Q50" s="91">
        <v>1087.0135500000001</v>
      </c>
      <c r="R50" s="92">
        <v>648.14483000000007</v>
      </c>
      <c r="S50" s="93">
        <v>1237.2091800000001</v>
      </c>
      <c r="T50" s="100">
        <f t="shared" si="90"/>
        <v>0.16004557213401246</v>
      </c>
      <c r="U50" s="101">
        <f t="shared" si="91"/>
        <v>6.1786547337366049E-3</v>
      </c>
      <c r="V50" s="102">
        <f t="shared" si="92"/>
        <v>-8.9622062232235511E-3</v>
      </c>
      <c r="W50" s="91">
        <v>1262.8500699999997</v>
      </c>
      <c r="X50" s="92">
        <v>637.12266</v>
      </c>
      <c r="Y50" s="93">
        <v>1221.0662199999999</v>
      </c>
      <c r="Z50" s="100">
        <f t="shared" si="93"/>
        <v>0.15795731631527007</v>
      </c>
      <c r="AA50" s="101">
        <f t="shared" si="94"/>
        <v>-2.0799284657756018E-2</v>
      </c>
      <c r="AB50" s="102">
        <f t="shared" si="95"/>
        <v>-8.176362954612576E-3</v>
      </c>
      <c r="AC50" s="91">
        <v>2375.1179999999999</v>
      </c>
      <c r="AD50" s="92">
        <v>5646</v>
      </c>
      <c r="AE50" s="92">
        <v>5803.0989700000009</v>
      </c>
      <c r="AF50" s="92">
        <f t="shared" si="71"/>
        <v>3427.980970000001</v>
      </c>
      <c r="AG50" s="93">
        <f t="shared" si="72"/>
        <v>157.09897000000092</v>
      </c>
      <c r="AH50" s="91">
        <v>210.49012999999999</v>
      </c>
      <c r="AI50" s="92">
        <v>2860</v>
      </c>
      <c r="AJ50" s="92">
        <v>3139.2743899999991</v>
      </c>
      <c r="AK50" s="92">
        <f t="shared" si="62"/>
        <v>2928.784259999999</v>
      </c>
      <c r="AL50" s="93">
        <f t="shared" si="63"/>
        <v>279.27438999999913</v>
      </c>
      <c r="AM50" s="100">
        <f t="shared" si="96"/>
        <v>0.81424147186754603</v>
      </c>
      <c r="AN50" s="101">
        <f t="shared" si="97"/>
        <v>0.47502338270408073</v>
      </c>
      <c r="AO50" s="102">
        <f t="shared" si="98"/>
        <v>-0.89304609994981099</v>
      </c>
      <c r="AP50" s="100">
        <f t="shared" si="99"/>
        <v>0.44047627192367045</v>
      </c>
      <c r="AQ50" s="101">
        <f t="shared" si="100"/>
        <v>0.41041374042571144</v>
      </c>
      <c r="AR50" s="102">
        <f t="shared" si="101"/>
        <v>-0.42435590225231989</v>
      </c>
      <c r="AS50" s="101">
        <f t="shared" si="102"/>
        <v>0.40609702381387347</v>
      </c>
      <c r="AT50" s="101">
        <f t="shared" si="103"/>
        <v>0.37630211698287463</v>
      </c>
      <c r="AU50" s="101">
        <f t="shared" si="104"/>
        <v>-0.33966568805053332</v>
      </c>
      <c r="AV50" s="91">
        <v>8472</v>
      </c>
      <c r="AW50" s="92">
        <v>4453</v>
      </c>
      <c r="AX50" s="93">
        <v>8565</v>
      </c>
      <c r="AY50" s="103">
        <v>110.25</v>
      </c>
      <c r="AZ50" s="104">
        <v>112.25</v>
      </c>
      <c r="BA50" s="105">
        <v>111</v>
      </c>
      <c r="BB50" s="103">
        <v>264</v>
      </c>
      <c r="BC50" s="104">
        <v>263</v>
      </c>
      <c r="BD50" s="105">
        <v>263</v>
      </c>
      <c r="BE50" s="106">
        <f t="shared" si="73"/>
        <v>12.348348348348347</v>
      </c>
      <c r="BF50" s="106">
        <f t="shared" si="74"/>
        <v>-0.45890788747931666</v>
      </c>
      <c r="BG50" s="106">
        <f t="shared" si="75"/>
        <v>-0.87511119136954463</v>
      </c>
      <c r="BH50" s="107">
        <f t="shared" si="76"/>
        <v>5.2116603295310524</v>
      </c>
      <c r="BI50" s="106">
        <f t="shared" si="77"/>
        <v>-0.13682451895379621</v>
      </c>
      <c r="BJ50" s="108">
        <f t="shared" si="78"/>
        <v>-0.43219264892268683</v>
      </c>
      <c r="BK50" s="92">
        <v>405</v>
      </c>
      <c r="BL50" s="92">
        <v>405</v>
      </c>
      <c r="BM50" s="92">
        <v>405</v>
      </c>
      <c r="BN50" s="91">
        <v>46865</v>
      </c>
      <c r="BO50" s="92">
        <v>23728</v>
      </c>
      <c r="BP50" s="93">
        <v>45966</v>
      </c>
      <c r="BQ50" s="109">
        <f t="shared" si="105"/>
        <v>168.17551168254795</v>
      </c>
      <c r="BR50" s="109">
        <f t="shared" si="106"/>
        <v>17.43114787160161</v>
      </c>
      <c r="BS50" s="109">
        <f t="shared" si="107"/>
        <v>6.5521131660273966</v>
      </c>
      <c r="BT50" s="110">
        <f t="shared" si="108"/>
        <v>902.55173029772322</v>
      </c>
      <c r="BU50" s="109">
        <f t="shared" si="109"/>
        <v>68.671346681103728</v>
      </c>
      <c r="BV50" s="111">
        <f t="shared" si="110"/>
        <v>41.334573324895928</v>
      </c>
      <c r="BW50" s="106">
        <f t="shared" si="111"/>
        <v>5.3667250437828375</v>
      </c>
      <c r="BX50" s="106">
        <f t="shared" si="112"/>
        <v>-0.1650266087195229</v>
      </c>
      <c r="BY50" s="106">
        <f t="shared" si="80"/>
        <v>3.8182488202330056E-2</v>
      </c>
      <c r="BZ50" s="100">
        <f t="shared" si="81"/>
        <v>0.63053497942386827</v>
      </c>
      <c r="CA50" s="101">
        <f t="shared" si="82"/>
        <v>-1.2331961591220852E-2</v>
      </c>
      <c r="CB50" s="112">
        <f t="shared" si="83"/>
        <v>-2.7753271373745836E-2</v>
      </c>
      <c r="CD50" s="114"/>
    </row>
    <row r="51" spans="1:82" s="143" customFormat="1" ht="15" customHeight="1" x14ac:dyDescent="0.2">
      <c r="A51" s="136" t="s">
        <v>78</v>
      </c>
      <c r="B51" s="115">
        <v>10854.724</v>
      </c>
      <c r="C51" s="116">
        <v>5809</v>
      </c>
      <c r="D51" s="117">
        <v>11775.852510000001</v>
      </c>
      <c r="E51" s="115">
        <v>10364.68</v>
      </c>
      <c r="F51" s="116">
        <v>5591</v>
      </c>
      <c r="G51" s="117">
        <v>11033.44296</v>
      </c>
      <c r="H51" s="137">
        <f t="shared" si="84"/>
        <v>1.0672872060599297</v>
      </c>
      <c r="I51" s="138">
        <f t="shared" si="85"/>
        <v>2.0007019889203725E-2</v>
      </c>
      <c r="J51" s="96">
        <f t="shared" si="86"/>
        <v>2.8295970145066462E-2</v>
      </c>
      <c r="K51" s="115">
        <v>5733.0780000000004</v>
      </c>
      <c r="L51" s="116">
        <v>3167.8089399999999</v>
      </c>
      <c r="M51" s="116">
        <f>6384854.76/1000</f>
        <v>6384.8547600000002</v>
      </c>
      <c r="N51" s="139">
        <f t="shared" si="87"/>
        <v>0.57868199284187893</v>
      </c>
      <c r="O51" s="140">
        <f t="shared" si="88"/>
        <v>2.5545957768919547E-2</v>
      </c>
      <c r="P51" s="99">
        <f t="shared" si="89"/>
        <v>1.2091232691637477E-2</v>
      </c>
      <c r="Q51" s="115">
        <v>1536.576</v>
      </c>
      <c r="R51" s="116">
        <v>687</v>
      </c>
      <c r="S51" s="117">
        <v>1495</v>
      </c>
      <c r="T51" s="100">
        <f t="shared" si="90"/>
        <v>0.13549714313291741</v>
      </c>
      <c r="U51" s="101">
        <f t="shared" si="91"/>
        <v>-1.2754032976716456E-2</v>
      </c>
      <c r="V51" s="102">
        <f t="shared" si="92"/>
        <v>1.262109233699539E-2</v>
      </c>
      <c r="W51" s="115">
        <v>2045.6759999999999</v>
      </c>
      <c r="X51" s="116">
        <v>1105</v>
      </c>
      <c r="Y51" s="117">
        <v>1958</v>
      </c>
      <c r="Z51" s="141">
        <f t="shared" si="93"/>
        <v>0.1774604724108711</v>
      </c>
      <c r="AA51" s="142">
        <f t="shared" si="94"/>
        <v>-1.9909441566212605E-2</v>
      </c>
      <c r="AB51" s="102">
        <f t="shared" si="95"/>
        <v>-2.01785903685959E-2</v>
      </c>
      <c r="AC51" s="115">
        <v>10717.457</v>
      </c>
      <c r="AD51" s="116">
        <v>8847</v>
      </c>
      <c r="AE51" s="116">
        <v>8668</v>
      </c>
      <c r="AF51" s="116">
        <f t="shared" si="71"/>
        <v>-2049.4570000000003</v>
      </c>
      <c r="AG51" s="117">
        <f t="shared" si="72"/>
        <v>-179</v>
      </c>
      <c r="AH51" s="115">
        <v>1408.152</v>
      </c>
      <c r="AI51" s="116">
        <v>1207.5</v>
      </c>
      <c r="AJ51" s="116">
        <v>1115</v>
      </c>
      <c r="AK51" s="116">
        <f t="shared" si="62"/>
        <v>-293.15200000000004</v>
      </c>
      <c r="AL51" s="117">
        <f t="shared" si="63"/>
        <v>-92.5</v>
      </c>
      <c r="AM51" s="141">
        <f t="shared" si="96"/>
        <v>0.7360825887246103</v>
      </c>
      <c r="AN51" s="101">
        <f t="shared" si="97"/>
        <v>-0.25127158075957001</v>
      </c>
      <c r="AO51" s="102">
        <f t="shared" si="98"/>
        <v>-0.78689899158181076</v>
      </c>
      <c r="AP51" s="141">
        <f t="shared" si="99"/>
        <v>9.4685289158737945E-2</v>
      </c>
      <c r="AQ51" s="142">
        <f t="shared" si="100"/>
        <v>-3.5041823202663414E-2</v>
      </c>
      <c r="AR51" s="102">
        <f t="shared" si="101"/>
        <v>-0.11318181361282342</v>
      </c>
      <c r="AS51" s="142">
        <f t="shared" si="102"/>
        <v>0.10105639772120596</v>
      </c>
      <c r="AT51" s="142">
        <f t="shared" si="103"/>
        <v>-3.4804236664033136E-2</v>
      </c>
      <c r="AU51" s="101">
        <f t="shared" si="104"/>
        <v>-0.11491570029346047</v>
      </c>
      <c r="AV51" s="115">
        <v>12521</v>
      </c>
      <c r="AW51" s="116">
        <v>5992</v>
      </c>
      <c r="AX51" s="93">
        <v>11469</v>
      </c>
      <c r="AY51" s="103">
        <v>147.35</v>
      </c>
      <c r="AZ51" s="104">
        <v>151</v>
      </c>
      <c r="BA51" s="105">
        <v>151</v>
      </c>
      <c r="BB51" s="103">
        <v>299.43</v>
      </c>
      <c r="BC51" s="104">
        <v>305</v>
      </c>
      <c r="BD51" s="105">
        <v>303</v>
      </c>
      <c r="BE51" s="106">
        <f t="shared" si="73"/>
        <v>12.090507726269315</v>
      </c>
      <c r="BF51" s="106">
        <f>BE51-AV51/AY51/6</f>
        <v>-2.0719173387685768</v>
      </c>
      <c r="BG51" s="106">
        <f t="shared" si="75"/>
        <v>-1.1368653421633557</v>
      </c>
      <c r="BH51" s="107">
        <f t="shared" si="76"/>
        <v>6.0253025302530254</v>
      </c>
      <c r="BI51" s="106">
        <f t="shared" si="77"/>
        <v>-0.94405035133309934</v>
      </c>
      <c r="BJ51" s="108">
        <f t="shared" si="78"/>
        <v>-0.52333134952839533</v>
      </c>
      <c r="BK51" s="92">
        <v>373</v>
      </c>
      <c r="BL51" s="92">
        <v>373</v>
      </c>
      <c r="BM51" s="92">
        <v>373</v>
      </c>
      <c r="BN51" s="91">
        <v>51410</v>
      </c>
      <c r="BO51" s="92">
        <v>25997</v>
      </c>
      <c r="BP51" s="93">
        <v>49717</v>
      </c>
      <c r="BQ51" s="109">
        <f t="shared" si="105"/>
        <v>221.92495444214254</v>
      </c>
      <c r="BR51" s="109">
        <f t="shared" si="106"/>
        <v>20.316707019462115</v>
      </c>
      <c r="BS51" s="109">
        <f t="shared" si="107"/>
        <v>6.8616779102350165</v>
      </c>
      <c r="BT51" s="110">
        <f t="shared" si="108"/>
        <v>962.02310227569978</v>
      </c>
      <c r="BU51" s="109">
        <f t="shared" si="109"/>
        <v>134.23937893091897</v>
      </c>
      <c r="BV51" s="111">
        <f t="shared" si="110"/>
        <v>28.945665693590286</v>
      </c>
      <c r="BW51" s="106">
        <f t="shared" si="111"/>
        <v>4.3349027814107597</v>
      </c>
      <c r="BX51" s="106">
        <f t="shared" si="112"/>
        <v>0.22900069691271607</v>
      </c>
      <c r="BY51" s="106">
        <f t="shared" si="80"/>
        <v>-3.7153761326313983E-3</v>
      </c>
      <c r="BZ51" s="100">
        <f t="shared" si="81"/>
        <v>0.74049746797736071</v>
      </c>
      <c r="CA51" s="101">
        <f t="shared" si="82"/>
        <v>-2.5215966636878306E-2</v>
      </c>
      <c r="CB51" s="112">
        <f t="shared" si="83"/>
        <v>-4.2615463914075224E-2</v>
      </c>
      <c r="CD51" s="114"/>
    </row>
    <row r="52" spans="1:82" ht="15" customHeight="1" x14ac:dyDescent="0.2">
      <c r="A52" s="90" t="s">
        <v>79</v>
      </c>
      <c r="B52" s="91">
        <v>9079.8113000000012</v>
      </c>
      <c r="C52" s="92">
        <v>5313</v>
      </c>
      <c r="D52" s="93">
        <v>10307</v>
      </c>
      <c r="E52" s="91">
        <v>9110.9535699999997</v>
      </c>
      <c r="F52" s="92">
        <v>5084</v>
      </c>
      <c r="G52" s="93">
        <v>9893</v>
      </c>
      <c r="H52" s="94">
        <f t="shared" si="84"/>
        <v>1.0418477711513192</v>
      </c>
      <c r="I52" s="95">
        <f t="shared" si="85"/>
        <v>4.526588427863687E-2</v>
      </c>
      <c r="J52" s="96">
        <f t="shared" si="86"/>
        <v>-3.1955018620559716E-3</v>
      </c>
      <c r="K52" s="91">
        <v>5633.3242099999998</v>
      </c>
      <c r="L52" s="92">
        <v>3114.6284599999999</v>
      </c>
      <c r="M52" s="92">
        <v>6242</v>
      </c>
      <c r="N52" s="97">
        <f t="shared" si="87"/>
        <v>0.63095117760032349</v>
      </c>
      <c r="O52" s="98">
        <f t="shared" si="88"/>
        <v>1.2648804888308884E-2</v>
      </c>
      <c r="P52" s="99">
        <f t="shared" si="89"/>
        <v>1.8317727560984376E-2</v>
      </c>
      <c r="Q52" s="91">
        <v>1256.4883200000002</v>
      </c>
      <c r="R52" s="92">
        <v>785.79352999999992</v>
      </c>
      <c r="S52" s="93">
        <v>1326.2889600000001</v>
      </c>
      <c r="T52" s="100">
        <f t="shared" si="90"/>
        <v>0.13406337410290106</v>
      </c>
      <c r="U52" s="101">
        <f t="shared" si="91"/>
        <v>-3.8462651402720593E-3</v>
      </c>
      <c r="V52" s="102">
        <f t="shared" si="92"/>
        <v>-2.0498689233054868E-2</v>
      </c>
      <c r="W52" s="91">
        <v>1672.9616899999999</v>
      </c>
      <c r="X52" s="92">
        <v>937.65425000000005</v>
      </c>
      <c r="Y52" s="93">
        <v>1760</v>
      </c>
      <c r="Z52" s="100">
        <f t="shared" si="93"/>
        <v>0.17790356817952088</v>
      </c>
      <c r="AA52" s="101">
        <f t="shared" si="94"/>
        <v>-5.7173532911611313E-3</v>
      </c>
      <c r="AB52" s="102">
        <f t="shared" si="95"/>
        <v>-6.5288177370802225E-3</v>
      </c>
      <c r="AC52" s="91">
        <v>5816.0659999999998</v>
      </c>
      <c r="AD52" s="92">
        <v>6691</v>
      </c>
      <c r="AE52" s="92">
        <v>5515.256400000002</v>
      </c>
      <c r="AF52" s="92">
        <f t="shared" si="71"/>
        <v>-300.80959999999777</v>
      </c>
      <c r="AG52" s="93">
        <f t="shared" si="72"/>
        <v>-1175.743599999998</v>
      </c>
      <c r="AH52" s="91">
        <v>1564.5286999999998</v>
      </c>
      <c r="AI52" s="92">
        <v>2284</v>
      </c>
      <c r="AJ52" s="92">
        <v>2267.8875200000002</v>
      </c>
      <c r="AK52" s="92">
        <f t="shared" si="62"/>
        <v>703.35882000000038</v>
      </c>
      <c r="AL52" s="93">
        <f t="shared" si="63"/>
        <v>-16.112479999999778</v>
      </c>
      <c r="AM52" s="100">
        <f t="shared" si="96"/>
        <v>0.53509812748617469</v>
      </c>
      <c r="AN52" s="101">
        <f t="shared" si="97"/>
        <v>-0.1054510874518052</v>
      </c>
      <c r="AO52" s="102">
        <f t="shared" si="98"/>
        <v>-0.72426569709504129</v>
      </c>
      <c r="AP52" s="100">
        <f t="shared" si="99"/>
        <v>0.22003371689143303</v>
      </c>
      <c r="AQ52" s="101">
        <f t="shared" si="100"/>
        <v>4.7725213079244821E-2</v>
      </c>
      <c r="AR52" s="102">
        <f t="shared" si="101"/>
        <v>-0.20985523473664902</v>
      </c>
      <c r="AS52" s="101">
        <f t="shared" si="102"/>
        <v>0.22924163752147986</v>
      </c>
      <c r="AT52" s="101">
        <f t="shared" si="103"/>
        <v>5.752210366812055E-2</v>
      </c>
      <c r="AU52" s="101">
        <f t="shared" si="104"/>
        <v>-0.22001091952021962</v>
      </c>
      <c r="AV52" s="91">
        <v>10761</v>
      </c>
      <c r="AW52" s="92">
        <v>6034</v>
      </c>
      <c r="AX52" s="93">
        <v>11374</v>
      </c>
      <c r="AY52" s="103">
        <v>165.78</v>
      </c>
      <c r="AZ52" s="104">
        <v>155</v>
      </c>
      <c r="BA52" s="105">
        <v>159</v>
      </c>
      <c r="BB52" s="103">
        <v>304.83999999999997</v>
      </c>
      <c r="BC52" s="104">
        <v>307.71000000000004</v>
      </c>
      <c r="BD52" s="105">
        <v>303</v>
      </c>
      <c r="BE52" s="106">
        <f t="shared" si="73"/>
        <v>11.19496855345912</v>
      </c>
      <c r="BF52" s="106">
        <f t="shared" si="74"/>
        <v>0.37641384239626596</v>
      </c>
      <c r="BG52" s="106">
        <f t="shared" si="75"/>
        <v>-1.7813755325623859</v>
      </c>
      <c r="BH52" s="107">
        <f t="shared" si="76"/>
        <v>5.8745874587458751</v>
      </c>
      <c r="BI52" s="106">
        <f t="shared" si="77"/>
        <v>-8.8267913525372776E-3</v>
      </c>
      <c r="BJ52" s="108">
        <f t="shared" si="78"/>
        <v>-0.66187002828195318</v>
      </c>
      <c r="BK52" s="92">
        <v>394</v>
      </c>
      <c r="BL52" s="92">
        <v>465</v>
      </c>
      <c r="BM52" s="92">
        <v>465</v>
      </c>
      <c r="BN52" s="91">
        <v>55754</v>
      </c>
      <c r="BO52" s="92">
        <v>32091</v>
      </c>
      <c r="BP52" s="93">
        <v>59974</v>
      </c>
      <c r="BQ52" s="109">
        <f t="shared" si="105"/>
        <v>164.95481375262614</v>
      </c>
      <c r="BR52" s="109">
        <f t="shared" si="106"/>
        <v>1.5413623410682078</v>
      </c>
      <c r="BS52" s="109">
        <f t="shared" si="107"/>
        <v>6.5303333687178622</v>
      </c>
      <c r="BT52" s="110">
        <f t="shared" si="108"/>
        <v>869.79075083523821</v>
      </c>
      <c r="BU52" s="109">
        <f t="shared" si="109"/>
        <v>23.126540260012803</v>
      </c>
      <c r="BV52" s="111">
        <f t="shared" si="110"/>
        <v>27.231917557147426</v>
      </c>
      <c r="BW52" s="106">
        <f t="shared" si="111"/>
        <v>5.2729031123615266</v>
      </c>
      <c r="BX52" s="106">
        <f t="shared" si="112"/>
        <v>9.1786115799869172E-2</v>
      </c>
      <c r="BY52" s="106">
        <f t="shared" si="80"/>
        <v>-4.5459499504565848E-2</v>
      </c>
      <c r="BZ52" s="100">
        <f t="shared" si="81"/>
        <v>0.71653524492234166</v>
      </c>
      <c r="CA52" s="101">
        <f t="shared" si="82"/>
        <v>-6.9618167373202589E-2</v>
      </c>
      <c r="CB52" s="112">
        <f t="shared" si="83"/>
        <v>-5.8890634019303834E-2</v>
      </c>
      <c r="CD52" s="114"/>
    </row>
    <row r="53" spans="1:82" ht="15" customHeight="1" x14ac:dyDescent="0.2">
      <c r="A53" s="90" t="s">
        <v>80</v>
      </c>
      <c r="B53" s="91">
        <v>6098.0209999999997</v>
      </c>
      <c r="C53" s="92">
        <v>3310</v>
      </c>
      <c r="D53" s="93">
        <v>6442</v>
      </c>
      <c r="E53" s="91">
        <v>6068.5510000000004</v>
      </c>
      <c r="F53" s="92">
        <v>3152</v>
      </c>
      <c r="G53" s="93">
        <v>6320</v>
      </c>
      <c r="H53" s="94">
        <f t="shared" si="84"/>
        <v>1.0193037974683545</v>
      </c>
      <c r="I53" s="95">
        <f t="shared" si="85"/>
        <v>1.4447613512744706E-2</v>
      </c>
      <c r="J53" s="96">
        <f t="shared" si="86"/>
        <v>-3.0823106084944873E-2</v>
      </c>
      <c r="K53" s="91">
        <v>3744.1210000000001</v>
      </c>
      <c r="L53" s="92">
        <v>2016.296</v>
      </c>
      <c r="M53" s="92">
        <v>4069</v>
      </c>
      <c r="N53" s="97">
        <f t="shared" si="87"/>
        <v>0.64382911392405062</v>
      </c>
      <c r="O53" s="98">
        <f t="shared" si="88"/>
        <v>2.6857945683065321E-2</v>
      </c>
      <c r="P53" s="99">
        <f t="shared" si="89"/>
        <v>4.1412966651673822E-3</v>
      </c>
      <c r="Q53" s="91">
        <v>685.548</v>
      </c>
      <c r="R53" s="92">
        <v>365.99399999999997</v>
      </c>
      <c r="S53" s="93">
        <v>694.28199999999993</v>
      </c>
      <c r="T53" s="100">
        <f t="shared" si="90"/>
        <v>0.10985474683544302</v>
      </c>
      <c r="U53" s="101">
        <f t="shared" si="91"/>
        <v>-3.1125825978928628E-3</v>
      </c>
      <c r="V53" s="102">
        <f t="shared" si="92"/>
        <v>-6.2601008802930097E-3</v>
      </c>
      <c r="W53" s="91">
        <v>1230.18</v>
      </c>
      <c r="X53" s="92">
        <v>593.45299999999997</v>
      </c>
      <c r="Y53" s="93">
        <v>1149</v>
      </c>
      <c r="Z53" s="100">
        <f t="shared" si="93"/>
        <v>0.18180379746835443</v>
      </c>
      <c r="AA53" s="101">
        <f t="shared" si="94"/>
        <v>-2.0910161761781398E-2</v>
      </c>
      <c r="AB53" s="102">
        <f t="shared" si="95"/>
        <v>-6.4744385722547149E-3</v>
      </c>
      <c r="AC53" s="91">
        <v>3359.5929999999998</v>
      </c>
      <c r="AD53" s="92">
        <v>3509</v>
      </c>
      <c r="AE53" s="92">
        <v>3488.0458299999996</v>
      </c>
      <c r="AF53" s="92">
        <f t="shared" si="71"/>
        <v>128.45282999999972</v>
      </c>
      <c r="AG53" s="93">
        <f t="shared" si="72"/>
        <v>-20.954170000000431</v>
      </c>
      <c r="AH53" s="91">
        <v>0</v>
      </c>
      <c r="AI53" s="92">
        <v>0</v>
      </c>
      <c r="AJ53" s="92">
        <v>0</v>
      </c>
      <c r="AK53" s="92">
        <f t="shared" si="62"/>
        <v>0</v>
      </c>
      <c r="AL53" s="93">
        <f t="shared" si="63"/>
        <v>0</v>
      </c>
      <c r="AM53" s="100">
        <f t="shared" si="96"/>
        <v>0.54145386991617506</v>
      </c>
      <c r="AN53" s="101">
        <f t="shared" si="97"/>
        <v>-9.4778175935924525E-3</v>
      </c>
      <c r="AO53" s="102">
        <f t="shared" si="98"/>
        <v>-0.51866697600527512</v>
      </c>
      <c r="AP53" s="100">
        <f t="shared" si="99"/>
        <v>0</v>
      </c>
      <c r="AQ53" s="101">
        <f t="shared" si="100"/>
        <v>0</v>
      </c>
      <c r="AR53" s="102">
        <f t="shared" si="101"/>
        <v>0</v>
      </c>
      <c r="AS53" s="101">
        <f t="shared" si="102"/>
        <v>0</v>
      </c>
      <c r="AT53" s="101">
        <f t="shared" si="103"/>
        <v>0</v>
      </c>
      <c r="AU53" s="101">
        <f t="shared" si="104"/>
        <v>0</v>
      </c>
      <c r="AV53" s="91">
        <v>7583</v>
      </c>
      <c r="AW53" s="92">
        <v>3802</v>
      </c>
      <c r="AX53" s="93">
        <v>7192</v>
      </c>
      <c r="AY53" s="103">
        <v>109</v>
      </c>
      <c r="AZ53" s="104">
        <v>108</v>
      </c>
      <c r="BA53" s="105">
        <v>108</v>
      </c>
      <c r="BB53" s="103">
        <v>238</v>
      </c>
      <c r="BC53" s="104">
        <v>226</v>
      </c>
      <c r="BD53" s="105">
        <v>221.21</v>
      </c>
      <c r="BE53" s="106">
        <f t="shared" si="73"/>
        <v>10.462962962962964</v>
      </c>
      <c r="BF53" s="106">
        <f t="shared" si="74"/>
        <v>-1.1318382602786254</v>
      </c>
      <c r="BG53" s="106">
        <f t="shared" si="75"/>
        <v>-1.2716049382716044</v>
      </c>
      <c r="BH53" s="107">
        <f t="shared" si="76"/>
        <v>5.1082681614755208</v>
      </c>
      <c r="BI53" s="106">
        <f t="shared" si="77"/>
        <v>-0.20195592816033336</v>
      </c>
      <c r="BJ53" s="108">
        <f t="shared" si="78"/>
        <v>-0.49940145504365319</v>
      </c>
      <c r="BK53" s="92">
        <v>260.72000000000003</v>
      </c>
      <c r="BL53" s="92">
        <v>269</v>
      </c>
      <c r="BM53" s="92">
        <v>269</v>
      </c>
      <c r="BN53" s="91">
        <v>35265</v>
      </c>
      <c r="BO53" s="92">
        <v>17312</v>
      </c>
      <c r="BP53" s="93">
        <v>32645</v>
      </c>
      <c r="BQ53" s="109">
        <f t="shared" si="105"/>
        <v>193.5977944555062</v>
      </c>
      <c r="BR53" s="109">
        <f t="shared" si="106"/>
        <v>21.51354661770668</v>
      </c>
      <c r="BS53" s="109">
        <f t="shared" si="107"/>
        <v>11.527554159757585</v>
      </c>
      <c r="BT53" s="110">
        <f t="shared" si="108"/>
        <v>878.75417130144604</v>
      </c>
      <c r="BU53" s="109">
        <f t="shared" si="109"/>
        <v>78.470510481190217</v>
      </c>
      <c r="BV53" s="111">
        <f t="shared" si="110"/>
        <v>49.71682253763754</v>
      </c>
      <c r="BW53" s="106">
        <f t="shared" si="111"/>
        <v>4.5390711902113461</v>
      </c>
      <c r="BX53" s="106">
        <f t="shared" si="112"/>
        <v>-0.11146289919917773</v>
      </c>
      <c r="BY53" s="106">
        <f t="shared" si="80"/>
        <v>-1.4321760867034072E-2</v>
      </c>
      <c r="BZ53" s="100">
        <f t="shared" si="81"/>
        <v>0.67420487401900042</v>
      </c>
      <c r="CA53" s="101">
        <f t="shared" si="82"/>
        <v>-7.7239843174412681E-2</v>
      </c>
      <c r="CB53" s="112">
        <f t="shared" si="83"/>
        <v>-4.8906107143022903E-2</v>
      </c>
      <c r="CD53" s="114"/>
    </row>
    <row r="54" spans="1:82" ht="15" customHeight="1" x14ac:dyDescent="0.2">
      <c r="A54" s="90" t="s">
        <v>81</v>
      </c>
      <c r="B54" s="91">
        <v>647.94000000000005</v>
      </c>
      <c r="C54" s="92">
        <v>329</v>
      </c>
      <c r="D54" s="93">
        <v>657</v>
      </c>
      <c r="E54" s="91">
        <v>604.11199999999997</v>
      </c>
      <c r="F54" s="92">
        <v>317</v>
      </c>
      <c r="G54" s="93">
        <v>659</v>
      </c>
      <c r="H54" s="94">
        <f t="shared" si="84"/>
        <v>0.99696509863429439</v>
      </c>
      <c r="I54" s="95">
        <f t="shared" si="85"/>
        <v>-7.5584362392800086E-2</v>
      </c>
      <c r="J54" s="96">
        <f t="shared" si="86"/>
        <v>-4.0889790955610961E-2</v>
      </c>
      <c r="K54" s="91">
        <v>394.54700000000003</v>
      </c>
      <c r="L54" s="92">
        <v>219.178</v>
      </c>
      <c r="M54" s="92">
        <v>450</v>
      </c>
      <c r="N54" s="97">
        <f t="shared" si="87"/>
        <v>0.6828528072837633</v>
      </c>
      <c r="O54" s="98">
        <f t="shared" si="88"/>
        <v>2.975040243168281E-2</v>
      </c>
      <c r="P54" s="99">
        <f t="shared" si="89"/>
        <v>-8.5604419275931987E-3</v>
      </c>
      <c r="Q54" s="91">
        <v>117.051</v>
      </c>
      <c r="R54" s="92">
        <v>56.453999999999994</v>
      </c>
      <c r="S54" s="93">
        <v>118.19200000000001</v>
      </c>
      <c r="T54" s="100">
        <f t="shared" si="90"/>
        <v>0.17935053110773902</v>
      </c>
      <c r="U54" s="101">
        <f t="shared" si="91"/>
        <v>-1.440658677768622E-2</v>
      </c>
      <c r="V54" s="102">
        <f t="shared" si="92"/>
        <v>1.2622030320292577E-3</v>
      </c>
      <c r="W54" s="91">
        <v>66.823999999999998</v>
      </c>
      <c r="X54" s="92">
        <v>30.613</v>
      </c>
      <c r="Y54" s="93">
        <v>67</v>
      </c>
      <c r="Z54" s="100">
        <f t="shared" si="93"/>
        <v>0.10166919575113809</v>
      </c>
      <c r="AA54" s="101">
        <f t="shared" si="94"/>
        <v>-8.9460544011515652E-3</v>
      </c>
      <c r="AB54" s="102">
        <f t="shared" si="95"/>
        <v>5.0982178331570177E-3</v>
      </c>
      <c r="AC54" s="91">
        <v>230.41900000000001</v>
      </c>
      <c r="AD54" s="92">
        <v>162</v>
      </c>
      <c r="AE54" s="92">
        <v>140.029</v>
      </c>
      <c r="AF54" s="92">
        <f t="shared" si="71"/>
        <v>-90.390000000000015</v>
      </c>
      <c r="AG54" s="93">
        <f t="shared" si="72"/>
        <v>-21.971000000000004</v>
      </c>
      <c r="AH54" s="91">
        <v>0</v>
      </c>
      <c r="AI54" s="92">
        <v>0</v>
      </c>
      <c r="AJ54" s="92">
        <v>0</v>
      </c>
      <c r="AK54" s="92">
        <f t="shared" si="62"/>
        <v>0</v>
      </c>
      <c r="AL54" s="93">
        <f t="shared" si="63"/>
        <v>0</v>
      </c>
      <c r="AM54" s="100">
        <f t="shared" si="96"/>
        <v>0.21313394216133941</v>
      </c>
      <c r="AN54" s="101">
        <f t="shared" si="97"/>
        <v>-0.14248386195632579</v>
      </c>
      <c r="AO54" s="102">
        <f t="shared" si="98"/>
        <v>-0.27926727364413173</v>
      </c>
      <c r="AP54" s="100">
        <f t="shared" si="99"/>
        <v>0</v>
      </c>
      <c r="AQ54" s="101">
        <f t="shared" si="100"/>
        <v>0</v>
      </c>
      <c r="AR54" s="102">
        <f t="shared" si="101"/>
        <v>0</v>
      </c>
      <c r="AS54" s="101">
        <f t="shared" si="102"/>
        <v>0</v>
      </c>
      <c r="AT54" s="101">
        <f t="shared" si="103"/>
        <v>0</v>
      </c>
      <c r="AU54" s="101">
        <f t="shared" si="104"/>
        <v>0</v>
      </c>
      <c r="AV54" s="91">
        <v>886</v>
      </c>
      <c r="AW54" s="92">
        <v>473</v>
      </c>
      <c r="AX54" s="93">
        <v>993</v>
      </c>
      <c r="AY54" s="103">
        <v>11</v>
      </c>
      <c r="AZ54" s="104">
        <v>10</v>
      </c>
      <c r="BA54" s="105">
        <v>11</v>
      </c>
      <c r="BB54" s="103">
        <v>23</v>
      </c>
      <c r="BC54" s="104">
        <v>19</v>
      </c>
      <c r="BD54" s="105">
        <v>19</v>
      </c>
      <c r="BE54" s="106">
        <f t="shared" si="73"/>
        <v>15.757575757575758</v>
      </c>
      <c r="BF54" s="106">
        <f t="shared" si="74"/>
        <v>2.3333333333333339</v>
      </c>
      <c r="BG54" s="106">
        <f t="shared" si="75"/>
        <v>-9.0909090909079282E-3</v>
      </c>
      <c r="BH54" s="107">
        <f t="shared" si="76"/>
        <v>9.1228070175438596</v>
      </c>
      <c r="BI54" s="106">
        <f t="shared" si="77"/>
        <v>2.7025171624713957</v>
      </c>
      <c r="BJ54" s="108">
        <f t="shared" si="78"/>
        <v>0.82456140350877227</v>
      </c>
      <c r="BK54" s="92">
        <v>35</v>
      </c>
      <c r="BL54" s="92">
        <v>35</v>
      </c>
      <c r="BM54" s="92">
        <v>35</v>
      </c>
      <c r="BN54" s="91">
        <v>2482</v>
      </c>
      <c r="BO54" s="92">
        <v>1277</v>
      </c>
      <c r="BP54" s="93">
        <v>2690</v>
      </c>
      <c r="BQ54" s="109">
        <f t="shared" si="105"/>
        <v>244.98141263940519</v>
      </c>
      <c r="BR54" s="109">
        <f t="shared" si="106"/>
        <v>1.5841523654326011</v>
      </c>
      <c r="BS54" s="109">
        <f t="shared" si="107"/>
        <v>-3.2566453089111747</v>
      </c>
      <c r="BT54" s="110">
        <f t="shared" si="108"/>
        <v>663.64551863041288</v>
      </c>
      <c r="BU54" s="109">
        <f t="shared" si="109"/>
        <v>-18.196467825569016</v>
      </c>
      <c r="BV54" s="111">
        <f t="shared" si="110"/>
        <v>-6.5447562110247191</v>
      </c>
      <c r="BW54" s="106">
        <f t="shared" si="111"/>
        <v>2.7089627391742197</v>
      </c>
      <c r="BX54" s="106">
        <f t="shared" si="112"/>
        <v>-9.2391662631649218E-2</v>
      </c>
      <c r="BY54" s="106">
        <f t="shared" si="80"/>
        <v>9.1741556647058076E-3</v>
      </c>
      <c r="BZ54" s="100">
        <f t="shared" si="81"/>
        <v>0.42698412698412702</v>
      </c>
      <c r="CA54" s="101">
        <f t="shared" si="82"/>
        <v>3.3015873015873054E-2</v>
      </c>
      <c r="CB54" s="112">
        <f t="shared" si="83"/>
        <v>1.7032281077224931E-2</v>
      </c>
      <c r="CD54" s="114"/>
    </row>
    <row r="55" spans="1:82" ht="15" customHeight="1" x14ac:dyDescent="0.2">
      <c r="A55" s="90" t="s">
        <v>82</v>
      </c>
      <c r="B55" s="91">
        <v>522.52200000000005</v>
      </c>
      <c r="C55" s="92">
        <v>43</v>
      </c>
      <c r="D55" s="93">
        <v>584.87800000000004</v>
      </c>
      <c r="E55" s="91">
        <v>636.66499999999996</v>
      </c>
      <c r="F55" s="92">
        <v>413</v>
      </c>
      <c r="G55" s="93">
        <v>772.53899999999999</v>
      </c>
      <c r="H55" s="94">
        <f t="shared" si="84"/>
        <v>0.75708540280814307</v>
      </c>
      <c r="I55" s="95">
        <f t="shared" si="85"/>
        <v>-6.3631928912620705E-2</v>
      </c>
      <c r="J55" s="96">
        <f t="shared" si="86"/>
        <v>0.65296918004785254</v>
      </c>
      <c r="K55" s="91">
        <v>318.33999999999997</v>
      </c>
      <c r="L55" s="92">
        <v>215.31399999999999</v>
      </c>
      <c r="M55" s="92">
        <v>415.59199999999998</v>
      </c>
      <c r="N55" s="97">
        <f t="shared" si="87"/>
        <v>0.53795601257671133</v>
      </c>
      <c r="O55" s="98">
        <f t="shared" si="88"/>
        <v>3.7944232441161296E-2</v>
      </c>
      <c r="P55" s="99">
        <f t="shared" si="89"/>
        <v>1.6614608218357807E-2</v>
      </c>
      <c r="Q55" s="91">
        <v>185.47800000000001</v>
      </c>
      <c r="R55" s="92">
        <v>141.16399999999999</v>
      </c>
      <c r="S55" s="93">
        <v>241.78899999999999</v>
      </c>
      <c r="T55" s="100">
        <f t="shared" si="90"/>
        <v>0.31297966834036856</v>
      </c>
      <c r="U55" s="101">
        <f t="shared" si="91"/>
        <v>2.165220413234703E-2</v>
      </c>
      <c r="V55" s="102">
        <f t="shared" si="92"/>
        <v>-2.8821784444135023E-2</v>
      </c>
      <c r="W55" s="91">
        <v>6.7670000000000003</v>
      </c>
      <c r="X55" s="92">
        <v>2.577</v>
      </c>
      <c r="Y55" s="93">
        <v>5.9359999999999999</v>
      </c>
      <c r="Z55" s="100">
        <f t="shared" si="93"/>
        <v>7.6837544771202488E-3</v>
      </c>
      <c r="AA55" s="101">
        <f t="shared" si="94"/>
        <v>-2.9450691585437196E-3</v>
      </c>
      <c r="AB55" s="102">
        <f t="shared" si="95"/>
        <v>1.444045034020975E-3</v>
      </c>
      <c r="AC55" s="91">
        <v>204.221</v>
      </c>
      <c r="AD55" s="92">
        <v>443</v>
      </c>
      <c r="AE55" s="92">
        <v>309.096</v>
      </c>
      <c r="AF55" s="92">
        <f t="shared" si="71"/>
        <v>104.875</v>
      </c>
      <c r="AG55" s="93">
        <f t="shared" si="72"/>
        <v>-133.904</v>
      </c>
      <c r="AH55" s="91">
        <v>0</v>
      </c>
      <c r="AI55" s="92">
        <v>0</v>
      </c>
      <c r="AJ55" s="92">
        <v>0</v>
      </c>
      <c r="AK55" s="92">
        <f t="shared" si="62"/>
        <v>0</v>
      </c>
      <c r="AL55" s="93">
        <f t="shared" si="63"/>
        <v>0</v>
      </c>
      <c r="AM55" s="100">
        <f t="shared" si="96"/>
        <v>0.52847944357626719</v>
      </c>
      <c r="AN55" s="101">
        <f t="shared" si="97"/>
        <v>0.13764231135982469</v>
      </c>
      <c r="AO55" s="102">
        <f t="shared" si="98"/>
        <v>-9.7738461378190813</v>
      </c>
      <c r="AP55" s="100">
        <f t="shared" si="99"/>
        <v>0</v>
      </c>
      <c r="AQ55" s="101">
        <f t="shared" si="100"/>
        <v>0</v>
      </c>
      <c r="AR55" s="102">
        <f t="shared" si="101"/>
        <v>0</v>
      </c>
      <c r="AS55" s="101">
        <f t="shared" si="102"/>
        <v>0</v>
      </c>
      <c r="AT55" s="101">
        <f t="shared" si="103"/>
        <v>0</v>
      </c>
      <c r="AU55" s="101">
        <f t="shared" si="104"/>
        <v>0</v>
      </c>
      <c r="AV55" s="91">
        <v>1379</v>
      </c>
      <c r="AW55" s="92">
        <v>805</v>
      </c>
      <c r="AX55" s="93">
        <v>1682</v>
      </c>
      <c r="AY55" s="103">
        <v>5.61</v>
      </c>
      <c r="AZ55" s="104">
        <v>7</v>
      </c>
      <c r="BA55" s="105">
        <v>7</v>
      </c>
      <c r="BB55" s="103">
        <v>10.039999999999999</v>
      </c>
      <c r="BC55" s="104">
        <v>16</v>
      </c>
      <c r="BD55" s="105">
        <v>16</v>
      </c>
      <c r="BE55" s="106">
        <f>(AX55-AW55)/BA55/3</f>
        <v>41.761904761904766</v>
      </c>
      <c r="BF55" s="106">
        <f>BE55-AV55/AY55/6</f>
        <v>0.79339614633732936</v>
      </c>
      <c r="BG55" s="106">
        <f t="shared" si="75"/>
        <v>3.4285714285714306</v>
      </c>
      <c r="BH55" s="107">
        <f>(AX55-AW55)/BD55/3</f>
        <v>18.270833333333332</v>
      </c>
      <c r="BI55" s="106">
        <f>BH55-AV55/BB55/6</f>
        <v>-4.6209329349269623</v>
      </c>
      <c r="BJ55" s="108">
        <f t="shared" si="78"/>
        <v>1.5</v>
      </c>
      <c r="BK55" s="92">
        <v>106</v>
      </c>
      <c r="BL55" s="92">
        <v>112</v>
      </c>
      <c r="BM55" s="92">
        <v>112</v>
      </c>
      <c r="BN55" s="91">
        <v>16334</v>
      </c>
      <c r="BO55" s="92">
        <v>10040</v>
      </c>
      <c r="BP55" s="93">
        <v>19028</v>
      </c>
      <c r="BQ55" s="109">
        <f t="shared" si="105"/>
        <v>40.60011561908766</v>
      </c>
      <c r="BR55" s="109">
        <f t="shared" si="106"/>
        <v>1.6222167578166946</v>
      </c>
      <c r="BS55" s="109">
        <f t="shared" si="107"/>
        <v>-0.53534254824301541</v>
      </c>
      <c r="BT55" s="110">
        <f t="shared" si="108"/>
        <v>459.29785969084423</v>
      </c>
      <c r="BU55" s="109">
        <f t="shared" si="109"/>
        <v>-2.388144660134742</v>
      </c>
      <c r="BV55" s="111">
        <f t="shared" si="110"/>
        <v>-53.745618570025385</v>
      </c>
      <c r="BW55" s="106">
        <f t="shared" si="111"/>
        <v>11.312722948870393</v>
      </c>
      <c r="BX55" s="106">
        <f t="shared" si="112"/>
        <v>-0.53209213452337067</v>
      </c>
      <c r="BY55" s="106">
        <f t="shared" si="80"/>
        <v>-1.1593267405706005</v>
      </c>
      <c r="BZ55" s="100">
        <f t="shared" si="81"/>
        <v>0.94384920634920633</v>
      </c>
      <c r="CA55" s="101">
        <f t="shared" si="82"/>
        <v>8.7769541778975668E-2</v>
      </c>
      <c r="CB55" s="112">
        <f t="shared" si="83"/>
        <v>-6.3373907615480674E-2</v>
      </c>
      <c r="CD55" s="114"/>
    </row>
    <row r="56" spans="1:82" ht="15" customHeight="1" x14ac:dyDescent="0.2">
      <c r="A56" s="90" t="s">
        <v>83</v>
      </c>
      <c r="B56" s="91">
        <v>1225.4469999999999</v>
      </c>
      <c r="C56" s="92">
        <v>404</v>
      </c>
      <c r="D56" s="93">
        <v>1310.335</v>
      </c>
      <c r="E56" s="91">
        <v>1278.7670000000001</v>
      </c>
      <c r="F56" s="92">
        <v>394</v>
      </c>
      <c r="G56" s="93">
        <v>1334.355</v>
      </c>
      <c r="H56" s="94">
        <f t="shared" si="84"/>
        <v>0.98199879342453844</v>
      </c>
      <c r="I56" s="95">
        <f t="shared" si="85"/>
        <v>2.3695208799661582E-2</v>
      </c>
      <c r="J56" s="96">
        <f t="shared" si="86"/>
        <v>-4.3381917235360001E-2</v>
      </c>
      <c r="K56" s="91">
        <v>681.90899999999999</v>
      </c>
      <c r="L56" s="92">
        <v>377.26100000000002</v>
      </c>
      <c r="M56" s="92">
        <v>732.50699999999995</v>
      </c>
      <c r="N56" s="97">
        <f t="shared" si="87"/>
        <v>0.5489596096990681</v>
      </c>
      <c r="O56" s="98">
        <f t="shared" si="88"/>
        <v>1.570452882819795E-2</v>
      </c>
      <c r="P56" s="99">
        <f t="shared" si="89"/>
        <v>-0.40855561872732793</v>
      </c>
      <c r="Q56" s="91">
        <v>190.249</v>
      </c>
      <c r="R56" s="92">
        <v>141.78</v>
      </c>
      <c r="S56" s="93">
        <v>218.19300000000001</v>
      </c>
      <c r="T56" s="100">
        <f t="shared" si="90"/>
        <v>0.16351945321897096</v>
      </c>
      <c r="U56" s="101">
        <f t="shared" si="91"/>
        <v>1.4744109469875172E-2</v>
      </c>
      <c r="V56" s="102">
        <f t="shared" si="92"/>
        <v>-0.19632826251706967</v>
      </c>
      <c r="W56" s="91">
        <v>330.892</v>
      </c>
      <c r="X56" s="92">
        <v>172.08</v>
      </c>
      <c r="Y56" s="93">
        <v>302</v>
      </c>
      <c r="Z56" s="100">
        <f t="shared" si="93"/>
        <v>0.22632657726017438</v>
      </c>
      <c r="AA56" s="101">
        <f t="shared" si="94"/>
        <v>-3.2432055078633198E-2</v>
      </c>
      <c r="AB56" s="102">
        <f t="shared" si="95"/>
        <v>-0.21042469177535864</v>
      </c>
      <c r="AC56" s="91">
        <v>247.92599999999999</v>
      </c>
      <c r="AD56" s="92">
        <v>289</v>
      </c>
      <c r="AE56" s="92">
        <v>259.09699999999998</v>
      </c>
      <c r="AF56" s="92">
        <f t="shared" si="71"/>
        <v>11.170999999999992</v>
      </c>
      <c r="AG56" s="93">
        <f t="shared" si="72"/>
        <v>-29.90300000000002</v>
      </c>
      <c r="AH56" s="91">
        <v>0</v>
      </c>
      <c r="AI56" s="92">
        <v>0</v>
      </c>
      <c r="AJ56" s="92">
        <v>0</v>
      </c>
      <c r="AK56" s="92">
        <f t="shared" si="62"/>
        <v>0</v>
      </c>
      <c r="AL56" s="93">
        <f t="shared" si="63"/>
        <v>0</v>
      </c>
      <c r="AM56" s="100">
        <f t="shared" si="96"/>
        <v>0.19773340405316195</v>
      </c>
      <c r="AN56" s="101">
        <f t="shared" si="97"/>
        <v>-4.5813431370470281E-3</v>
      </c>
      <c r="AO56" s="102">
        <f t="shared" si="98"/>
        <v>-0.51761313060030334</v>
      </c>
      <c r="AP56" s="100">
        <f t="shared" si="99"/>
        <v>0</v>
      </c>
      <c r="AQ56" s="101">
        <f t="shared" si="100"/>
        <v>0</v>
      </c>
      <c r="AR56" s="102">
        <f t="shared" si="101"/>
        <v>0</v>
      </c>
      <c r="AS56" s="101">
        <f t="shared" si="102"/>
        <v>0</v>
      </c>
      <c r="AT56" s="101">
        <f t="shared" si="103"/>
        <v>0</v>
      </c>
      <c r="AU56" s="101">
        <f t="shared" si="104"/>
        <v>0</v>
      </c>
      <c r="AV56" s="91">
        <v>1008</v>
      </c>
      <c r="AW56" s="92">
        <v>534</v>
      </c>
      <c r="AX56" s="93">
        <v>982</v>
      </c>
      <c r="AY56" s="103">
        <v>16</v>
      </c>
      <c r="AZ56" s="104">
        <v>16</v>
      </c>
      <c r="BA56" s="105">
        <v>14</v>
      </c>
      <c r="BB56" s="103">
        <v>36</v>
      </c>
      <c r="BC56" s="104">
        <v>32</v>
      </c>
      <c r="BD56" s="105">
        <v>32</v>
      </c>
      <c r="BE56" s="106">
        <f t="shared" si="73"/>
        <v>10.666666666666666</v>
      </c>
      <c r="BF56" s="106">
        <f t="shared" si="74"/>
        <v>0.16666666666666607</v>
      </c>
      <c r="BG56" s="106">
        <f t="shared" si="75"/>
        <v>-0.45833333333333393</v>
      </c>
      <c r="BH56" s="107">
        <f t="shared" si="76"/>
        <v>4.666666666666667</v>
      </c>
      <c r="BI56" s="106">
        <f t="shared" si="77"/>
        <v>0</v>
      </c>
      <c r="BJ56" s="108">
        <f t="shared" si="78"/>
        <v>-0.89583333333333304</v>
      </c>
      <c r="BK56" s="92">
        <v>100</v>
      </c>
      <c r="BL56" s="92">
        <v>100</v>
      </c>
      <c r="BM56" s="92">
        <v>100</v>
      </c>
      <c r="BN56" s="91">
        <v>15769</v>
      </c>
      <c r="BO56" s="92">
        <v>7436</v>
      </c>
      <c r="BP56" s="93">
        <v>14585</v>
      </c>
      <c r="BQ56" s="109">
        <f t="shared" si="105"/>
        <v>91.488172780253691</v>
      </c>
      <c r="BR56" s="109">
        <f t="shared" si="106"/>
        <v>10.394444579353191</v>
      </c>
      <c r="BS56" s="109">
        <f t="shared" si="107"/>
        <v>38.502696717854555</v>
      </c>
      <c r="BT56" s="110">
        <f t="shared" si="108"/>
        <v>1358.8136456211812</v>
      </c>
      <c r="BU56" s="109">
        <f t="shared" si="109"/>
        <v>90.195590065625538</v>
      </c>
      <c r="BV56" s="111">
        <f t="shared" si="110"/>
        <v>620.98593026537594</v>
      </c>
      <c r="BW56" s="106">
        <f t="shared" si="111"/>
        <v>14.85234215885947</v>
      </c>
      <c r="BX56" s="106">
        <f t="shared" si="112"/>
        <v>-0.79150704748973588</v>
      </c>
      <c r="BY56" s="106">
        <f t="shared" si="80"/>
        <v>0.92724852590066753</v>
      </c>
      <c r="BZ56" s="100">
        <f t="shared" si="81"/>
        <v>0.81027777777777776</v>
      </c>
      <c r="CA56" s="101">
        <f t="shared" si="82"/>
        <v>-6.5777777777777824E-2</v>
      </c>
      <c r="CB56" s="112">
        <f t="shared" si="83"/>
        <v>-2.5227840199750329E-2</v>
      </c>
      <c r="CD56" s="114"/>
    </row>
    <row r="57" spans="1:82" ht="15" customHeight="1" x14ac:dyDescent="0.2">
      <c r="A57" s="90" t="s">
        <v>84</v>
      </c>
      <c r="B57" s="91">
        <v>642.95299999999997</v>
      </c>
      <c r="C57" s="92">
        <v>348</v>
      </c>
      <c r="D57" s="93">
        <v>713.53300000000002</v>
      </c>
      <c r="E57" s="91">
        <v>611.93600000000004</v>
      </c>
      <c r="F57" s="92">
        <v>327</v>
      </c>
      <c r="G57" s="93">
        <v>623.72299999999996</v>
      </c>
      <c r="H57" s="94">
        <f t="shared" si="84"/>
        <v>1.1439902007782301</v>
      </c>
      <c r="I57" s="95">
        <f t="shared" si="85"/>
        <v>9.3303527662087271E-2</v>
      </c>
      <c r="J57" s="96">
        <f t="shared" si="86"/>
        <v>7.9770017291991513E-2</v>
      </c>
      <c r="K57" s="91">
        <v>319.01900000000001</v>
      </c>
      <c r="L57" s="92">
        <v>157.92500000000001</v>
      </c>
      <c r="M57" s="92">
        <v>318.815</v>
      </c>
      <c r="N57" s="97">
        <f t="shared" si="87"/>
        <v>0.51114837836667881</v>
      </c>
      <c r="O57" s="98">
        <f t="shared" si="88"/>
        <v>-1.0179015347696496E-2</v>
      </c>
      <c r="P57" s="99">
        <f t="shared" si="89"/>
        <v>2.819730803028736E-2</v>
      </c>
      <c r="Q57" s="91">
        <v>125.94199999999999</v>
      </c>
      <c r="R57" s="92">
        <v>76.633999999999986</v>
      </c>
      <c r="S57" s="93">
        <v>128.27500000000001</v>
      </c>
      <c r="T57" s="100">
        <f t="shared" si="90"/>
        <v>0.20566020493071446</v>
      </c>
      <c r="U57" s="101">
        <f t="shared" si="91"/>
        <v>-1.4889928933467522E-4</v>
      </c>
      <c r="V57" s="102">
        <f t="shared" si="92"/>
        <v>-2.8694535130447563E-2</v>
      </c>
      <c r="W57" s="91">
        <v>65.055000000000007</v>
      </c>
      <c r="X57" s="92">
        <v>39.222000000000001</v>
      </c>
      <c r="Y57" s="93">
        <v>75.694999999999993</v>
      </c>
      <c r="Z57" s="100">
        <f t="shared" si="93"/>
        <v>0.12135996267573906</v>
      </c>
      <c r="AA57" s="101">
        <f t="shared" si="94"/>
        <v>1.5049825667947395E-2</v>
      </c>
      <c r="AB57" s="102">
        <f t="shared" si="95"/>
        <v>1.4150085472986879E-3</v>
      </c>
      <c r="AC57" s="91">
        <v>441.79</v>
      </c>
      <c r="AD57" s="92">
        <v>465</v>
      </c>
      <c r="AE57" s="92">
        <v>388.15616000000006</v>
      </c>
      <c r="AF57" s="92">
        <f t="shared" si="71"/>
        <v>-53.633839999999964</v>
      </c>
      <c r="AG57" s="93">
        <f t="shared" si="72"/>
        <v>-76.843839999999943</v>
      </c>
      <c r="AH57" s="91">
        <v>152.34373000000002</v>
      </c>
      <c r="AI57" s="92">
        <v>173</v>
      </c>
      <c r="AJ57" s="92">
        <v>171.61459999999997</v>
      </c>
      <c r="AK57" s="92">
        <f t="shared" si="62"/>
        <v>19.270869999999945</v>
      </c>
      <c r="AL57" s="93">
        <f t="shared" si="63"/>
        <v>-1.3854000000000326</v>
      </c>
      <c r="AM57" s="100">
        <f t="shared" si="96"/>
        <v>0.54399188264593235</v>
      </c>
      <c r="AN57" s="101">
        <f t="shared" si="97"/>
        <v>-0.14313454805740067</v>
      </c>
      <c r="AO57" s="102">
        <f t="shared" si="98"/>
        <v>-0.79221501390579185</v>
      </c>
      <c r="AP57" s="100">
        <f t="shared" si="99"/>
        <v>0.24051389354101346</v>
      </c>
      <c r="AQ57" s="101">
        <f t="shared" si="100"/>
        <v>3.5700889394328916E-3</v>
      </c>
      <c r="AR57" s="102">
        <f t="shared" si="101"/>
        <v>-0.25661254324059568</v>
      </c>
      <c r="AS57" s="101">
        <f t="shared" si="102"/>
        <v>0.27514553736193786</v>
      </c>
      <c r="AT57" s="101">
        <f t="shared" si="103"/>
        <v>2.619183958962179E-2</v>
      </c>
      <c r="AU57" s="101">
        <f t="shared" si="104"/>
        <v>-0.25390645040564624</v>
      </c>
      <c r="AV57" s="91">
        <v>959</v>
      </c>
      <c r="AW57" s="92">
        <v>584</v>
      </c>
      <c r="AX57" s="93">
        <v>1009</v>
      </c>
      <c r="AY57" s="103">
        <v>12</v>
      </c>
      <c r="AZ57" s="104">
        <v>12</v>
      </c>
      <c r="BA57" s="105">
        <v>12</v>
      </c>
      <c r="BB57" s="103">
        <v>20</v>
      </c>
      <c r="BC57" s="104">
        <v>20</v>
      </c>
      <c r="BD57" s="105">
        <v>19</v>
      </c>
      <c r="BE57" s="106">
        <f t="shared" si="73"/>
        <v>11.805555555555555</v>
      </c>
      <c r="BF57" s="106">
        <f t="shared" si="74"/>
        <v>-1.5138888888888893</v>
      </c>
      <c r="BG57" s="106">
        <f t="shared" si="75"/>
        <v>-4.4166666666666661</v>
      </c>
      <c r="BH57" s="107">
        <f t="shared" si="76"/>
        <v>7.4561403508771926</v>
      </c>
      <c r="BI57" s="106">
        <f t="shared" si="77"/>
        <v>-0.53552631578947452</v>
      </c>
      <c r="BJ57" s="108">
        <f t="shared" si="78"/>
        <v>-2.2771929824561399</v>
      </c>
      <c r="BK57" s="92">
        <v>73</v>
      </c>
      <c r="BL57" s="92">
        <v>65</v>
      </c>
      <c r="BM57" s="92">
        <v>65</v>
      </c>
      <c r="BN57" s="91">
        <v>8607</v>
      </c>
      <c r="BO57" s="92">
        <v>4545</v>
      </c>
      <c r="BP57" s="93">
        <v>8433</v>
      </c>
      <c r="BQ57" s="109">
        <f t="shared" si="105"/>
        <v>73.96217241788213</v>
      </c>
      <c r="BR57" s="109">
        <f t="shared" si="106"/>
        <v>2.8646936215535561</v>
      </c>
      <c r="BS57" s="109">
        <f t="shared" si="107"/>
        <v>2.0149776984101777</v>
      </c>
      <c r="BT57" s="110">
        <f t="shared" si="108"/>
        <v>618.15956392467785</v>
      </c>
      <c r="BU57" s="109">
        <f t="shared" si="109"/>
        <v>-19.938454844873718</v>
      </c>
      <c r="BV57" s="111">
        <f t="shared" si="110"/>
        <v>58.228057075362813</v>
      </c>
      <c r="BW57" s="106">
        <f t="shared" si="111"/>
        <v>8.3577799801783943</v>
      </c>
      <c r="BX57" s="106">
        <f t="shared" si="112"/>
        <v>-0.61719395099991559</v>
      </c>
      <c r="BY57" s="106">
        <f t="shared" si="80"/>
        <v>0.57524573360305187</v>
      </c>
      <c r="BZ57" s="100">
        <f t="shared" si="81"/>
        <v>0.72076923076923072</v>
      </c>
      <c r="CA57" s="101">
        <f t="shared" si="82"/>
        <v>6.5746399719002424E-2</v>
      </c>
      <c r="CB57" s="112">
        <f t="shared" si="83"/>
        <v>-6.4883318928262712E-2</v>
      </c>
      <c r="CD57" s="114"/>
    </row>
    <row r="58" spans="1:82" ht="15" customHeight="1" x14ac:dyDescent="0.2">
      <c r="A58" s="90" t="s">
        <v>85</v>
      </c>
      <c r="B58" s="91">
        <v>786.49099999999999</v>
      </c>
      <c r="C58" s="92">
        <v>416</v>
      </c>
      <c r="D58" s="93">
        <v>1054.8489999999999</v>
      </c>
      <c r="E58" s="91">
        <v>733.72699999999998</v>
      </c>
      <c r="F58" s="92">
        <v>394</v>
      </c>
      <c r="G58" s="93">
        <v>1216.153</v>
      </c>
      <c r="H58" s="94">
        <f t="shared" si="84"/>
        <v>0.86736537261347868</v>
      </c>
      <c r="I58" s="95">
        <f t="shared" si="85"/>
        <v>-0.20454693264447155</v>
      </c>
      <c r="J58" s="96">
        <f t="shared" si="86"/>
        <v>-0.18847219083829803</v>
      </c>
      <c r="K58" s="91">
        <v>471.279</v>
      </c>
      <c r="L58" s="92">
        <v>245.267</v>
      </c>
      <c r="M58" s="92">
        <v>521.94799999999998</v>
      </c>
      <c r="N58" s="97">
        <f t="shared" si="87"/>
        <v>0.42917955224383769</v>
      </c>
      <c r="O58" s="98">
        <f t="shared" si="88"/>
        <v>-0.21312882675816175</v>
      </c>
      <c r="P58" s="99">
        <f t="shared" si="89"/>
        <v>-0.19332552389829433</v>
      </c>
      <c r="Q58" s="91">
        <v>157.238</v>
      </c>
      <c r="R58" s="92">
        <v>85.503</v>
      </c>
      <c r="S58" s="93">
        <v>165.708</v>
      </c>
      <c r="T58" s="100">
        <f t="shared" si="90"/>
        <v>0.13625588227796995</v>
      </c>
      <c r="U58" s="101">
        <f t="shared" si="91"/>
        <v>-7.8044531908777998E-2</v>
      </c>
      <c r="V58" s="102">
        <f t="shared" si="92"/>
        <v>-8.0756808077359993E-2</v>
      </c>
      <c r="W58" s="91">
        <v>65.552999999999997</v>
      </c>
      <c r="X58" s="92">
        <v>47.725000000000001</v>
      </c>
      <c r="Y58" s="93">
        <v>86</v>
      </c>
      <c r="Z58" s="100">
        <f t="shared" si="93"/>
        <v>7.0714786708580252E-2</v>
      </c>
      <c r="AA58" s="101">
        <f t="shared" si="94"/>
        <v>-1.8627707161755713E-2</v>
      </c>
      <c r="AB58" s="102">
        <f t="shared" si="95"/>
        <v>-5.0414654915785229E-2</v>
      </c>
      <c r="AC58" s="91">
        <v>75.677000000000007</v>
      </c>
      <c r="AD58" s="92">
        <v>90</v>
      </c>
      <c r="AE58" s="92">
        <v>84.007959999999969</v>
      </c>
      <c r="AF58" s="92">
        <f t="shared" si="71"/>
        <v>8.330959999999962</v>
      </c>
      <c r="AG58" s="93">
        <f t="shared" si="72"/>
        <v>-5.9920400000000313</v>
      </c>
      <c r="AH58" s="91">
        <v>0</v>
      </c>
      <c r="AI58" s="92">
        <v>0</v>
      </c>
      <c r="AJ58" s="92">
        <v>0</v>
      </c>
      <c r="AK58" s="92">
        <f t="shared" si="62"/>
        <v>0</v>
      </c>
      <c r="AL58" s="93">
        <f t="shared" si="63"/>
        <v>0</v>
      </c>
      <c r="AM58" s="100">
        <f t="shared" si="96"/>
        <v>7.9639796786080255E-2</v>
      </c>
      <c r="AN58" s="101">
        <f t="shared" si="97"/>
        <v>-1.6581266137716724E-2</v>
      </c>
      <c r="AO58" s="102">
        <f t="shared" si="98"/>
        <v>-0.13670635706007361</v>
      </c>
      <c r="AP58" s="100">
        <f t="shared" si="99"/>
        <v>0</v>
      </c>
      <c r="AQ58" s="101">
        <f t="shared" si="100"/>
        <v>0</v>
      </c>
      <c r="AR58" s="102">
        <f t="shared" si="101"/>
        <v>0</v>
      </c>
      <c r="AS58" s="101">
        <f t="shared" si="102"/>
        <v>0</v>
      </c>
      <c r="AT58" s="101">
        <f t="shared" si="103"/>
        <v>0</v>
      </c>
      <c r="AU58" s="101">
        <f t="shared" si="104"/>
        <v>0</v>
      </c>
      <c r="AV58" s="91">
        <v>1379</v>
      </c>
      <c r="AW58" s="92">
        <v>678</v>
      </c>
      <c r="AX58" s="93">
        <v>1269</v>
      </c>
      <c r="AY58" s="103">
        <v>11.41</v>
      </c>
      <c r="AZ58" s="104">
        <v>9.92</v>
      </c>
      <c r="BA58" s="105">
        <v>10</v>
      </c>
      <c r="BB58" s="103">
        <v>27.16</v>
      </c>
      <c r="BC58" s="104">
        <v>27.82</v>
      </c>
      <c r="BD58" s="105">
        <v>26</v>
      </c>
      <c r="BE58" s="106">
        <f>(AX58-AW58)/BA58/3</f>
        <v>19.7</v>
      </c>
      <c r="BF58" s="106">
        <f t="shared" si="74"/>
        <v>-0.44314928425357891</v>
      </c>
      <c r="BG58" s="106">
        <f t="shared" si="75"/>
        <v>-3.0822580645161288</v>
      </c>
      <c r="BH58" s="107">
        <f t="shared" si="76"/>
        <v>7.5769230769230766</v>
      </c>
      <c r="BI58" s="106">
        <f t="shared" si="77"/>
        <v>-0.88527623579170012</v>
      </c>
      <c r="BJ58" s="108">
        <f t="shared" si="78"/>
        <v>-0.54672897196261694</v>
      </c>
      <c r="BK58" s="92">
        <v>85</v>
      </c>
      <c r="BL58" s="92">
        <v>85</v>
      </c>
      <c r="BM58" s="92">
        <v>85</v>
      </c>
      <c r="BN58" s="91">
        <v>12626</v>
      </c>
      <c r="BO58" s="92">
        <v>5751</v>
      </c>
      <c r="BP58" s="93">
        <v>11023</v>
      </c>
      <c r="BQ58" s="109">
        <f t="shared" si="105"/>
        <v>110.3286764038828</v>
      </c>
      <c r="BR58" s="109">
        <f t="shared" si="106"/>
        <v>52.216289266230334</v>
      </c>
      <c r="BS58" s="109">
        <f t="shared" si="107"/>
        <v>41.81885202551382</v>
      </c>
      <c r="BT58" s="110">
        <f t="shared" si="108"/>
        <v>958.35539795114266</v>
      </c>
      <c r="BU58" s="109">
        <f t="shared" si="109"/>
        <v>426.28360679813329</v>
      </c>
      <c r="BV58" s="111">
        <f t="shared" si="110"/>
        <v>377.23445399834031</v>
      </c>
      <c r="BW58" s="106">
        <f t="shared" si="111"/>
        <v>8.6863672182821112</v>
      </c>
      <c r="BX58" s="106">
        <f t="shared" si="112"/>
        <v>-0.46954286148583613</v>
      </c>
      <c r="BY58" s="106">
        <f t="shared" si="80"/>
        <v>0.20406633332635948</v>
      </c>
      <c r="BZ58" s="100">
        <f t="shared" si="81"/>
        <v>0.72045751633986932</v>
      </c>
      <c r="CA58" s="101">
        <f t="shared" si="82"/>
        <v>-0.10477124183006525</v>
      </c>
      <c r="CB58" s="112">
        <f t="shared" si="83"/>
        <v>-3.9753983990599928E-2</v>
      </c>
      <c r="CD58" s="114"/>
    </row>
    <row r="59" spans="1:82" ht="15" customHeight="1" x14ac:dyDescent="0.2">
      <c r="A59" s="90" t="s">
        <v>86</v>
      </c>
      <c r="B59" s="91">
        <v>371.20800000000003</v>
      </c>
      <c r="C59" s="92">
        <v>101</v>
      </c>
      <c r="D59" s="93">
        <v>485.23099999999999</v>
      </c>
      <c r="E59" s="91">
        <v>506.76400000000001</v>
      </c>
      <c r="F59" s="92">
        <v>237</v>
      </c>
      <c r="G59" s="93">
        <v>502.31200000000001</v>
      </c>
      <c r="H59" s="94">
        <f t="shared" si="84"/>
        <v>0.96599523801939824</v>
      </c>
      <c r="I59" s="95">
        <f t="shared" si="85"/>
        <v>0.23348858798111605</v>
      </c>
      <c r="J59" s="96">
        <f t="shared" si="86"/>
        <v>0.53983490046665561</v>
      </c>
      <c r="K59" s="91">
        <v>341.21600000000001</v>
      </c>
      <c r="L59" s="92">
        <v>155.161</v>
      </c>
      <c r="M59" s="92">
        <v>325.541</v>
      </c>
      <c r="N59" s="97">
        <f t="shared" si="87"/>
        <v>0.64808525378649129</v>
      </c>
      <c r="O59" s="98">
        <f t="shared" si="88"/>
        <v>-2.5238028846055638E-2</v>
      </c>
      <c r="P59" s="99">
        <f t="shared" si="89"/>
        <v>-6.6025099265888398E-3</v>
      </c>
      <c r="Q59" s="91">
        <v>120.503</v>
      </c>
      <c r="R59" s="92">
        <v>56.195</v>
      </c>
      <c r="S59" s="93">
        <v>121.14699999999999</v>
      </c>
      <c r="T59" s="100">
        <f t="shared" si="90"/>
        <v>0.24117878927837677</v>
      </c>
      <c r="U59" s="101">
        <f t="shared" si="91"/>
        <v>3.3896014118353357E-3</v>
      </c>
      <c r="V59" s="102">
        <f t="shared" si="92"/>
        <v>4.069084637026571E-3</v>
      </c>
      <c r="W59" s="91">
        <v>5.2629999999999999</v>
      </c>
      <c r="X59" s="92">
        <v>2.742</v>
      </c>
      <c r="Y59" s="93">
        <v>7.5</v>
      </c>
      <c r="Z59" s="100">
        <f t="shared" si="93"/>
        <v>1.4930959244453645E-2</v>
      </c>
      <c r="AA59" s="101">
        <f t="shared" si="94"/>
        <v>4.5454543546035384E-3</v>
      </c>
      <c r="AB59" s="102">
        <f t="shared" si="95"/>
        <v>3.3613389912890892E-3</v>
      </c>
      <c r="AC59" s="91">
        <v>68.840999999999994</v>
      </c>
      <c r="AD59" s="92">
        <v>258</v>
      </c>
      <c r="AE59" s="92">
        <v>139.542</v>
      </c>
      <c r="AF59" s="92">
        <f t="shared" si="71"/>
        <v>70.701000000000008</v>
      </c>
      <c r="AG59" s="93">
        <f t="shared" si="72"/>
        <v>-118.458</v>
      </c>
      <c r="AH59" s="91">
        <v>0</v>
      </c>
      <c r="AI59" s="92">
        <v>124</v>
      </c>
      <c r="AJ59" s="92">
        <v>0</v>
      </c>
      <c r="AK59" s="92">
        <f t="shared" si="62"/>
        <v>0</v>
      </c>
      <c r="AL59" s="93">
        <f t="shared" si="63"/>
        <v>-124</v>
      </c>
      <c r="AM59" s="100">
        <f t="shared" si="96"/>
        <v>0.28757849354225101</v>
      </c>
      <c r="AN59" s="101">
        <f t="shared" si="97"/>
        <v>0.10212721016473764</v>
      </c>
      <c r="AO59" s="102">
        <f t="shared" si="98"/>
        <v>-2.2668769520023035</v>
      </c>
      <c r="AP59" s="100">
        <f t="shared" si="99"/>
        <v>0</v>
      </c>
      <c r="AQ59" s="101">
        <f t="shared" si="100"/>
        <v>0</v>
      </c>
      <c r="AR59" s="102">
        <f t="shared" si="101"/>
        <v>-1.2277227722772277</v>
      </c>
      <c r="AS59" s="101">
        <f t="shared" si="102"/>
        <v>0</v>
      </c>
      <c r="AT59" s="101">
        <f t="shared" si="103"/>
        <v>0</v>
      </c>
      <c r="AU59" s="101">
        <f t="shared" si="104"/>
        <v>-0.52320675105485237</v>
      </c>
      <c r="AV59" s="91">
        <v>819</v>
      </c>
      <c r="AW59" s="92">
        <v>224</v>
      </c>
      <c r="AX59" s="93">
        <v>808</v>
      </c>
      <c r="AY59" s="103">
        <v>10</v>
      </c>
      <c r="AZ59" s="104">
        <v>9</v>
      </c>
      <c r="BA59" s="105">
        <v>11</v>
      </c>
      <c r="BB59" s="103">
        <v>21</v>
      </c>
      <c r="BC59" s="104">
        <v>21</v>
      </c>
      <c r="BD59" s="105">
        <v>21</v>
      </c>
      <c r="BE59" s="106">
        <f t="shared" si="73"/>
        <v>17.696969696969699</v>
      </c>
      <c r="BF59" s="106">
        <f t="shared" si="74"/>
        <v>4.0469696969696987</v>
      </c>
      <c r="BG59" s="106">
        <f t="shared" si="75"/>
        <v>9.4006734006734032</v>
      </c>
      <c r="BH59" s="107">
        <f t="shared" si="76"/>
        <v>9.2698412698412707</v>
      </c>
      <c r="BI59" s="106">
        <f t="shared" si="77"/>
        <v>2.7698412698412707</v>
      </c>
      <c r="BJ59" s="108">
        <f t="shared" si="78"/>
        <v>5.7142857142857153</v>
      </c>
      <c r="BK59" s="92">
        <v>155</v>
      </c>
      <c r="BL59" s="92">
        <v>155</v>
      </c>
      <c r="BM59" s="92">
        <v>155</v>
      </c>
      <c r="BN59" s="91">
        <v>13665</v>
      </c>
      <c r="BO59" s="92">
        <v>3345</v>
      </c>
      <c r="BP59" s="93">
        <v>13682</v>
      </c>
      <c r="BQ59" s="109">
        <f t="shared" si="105"/>
        <v>36.713346002046485</v>
      </c>
      <c r="BR59" s="109">
        <f t="shared" si="106"/>
        <v>-0.3714692193219733</v>
      </c>
      <c r="BS59" s="109">
        <f t="shared" si="107"/>
        <v>-34.138671935173242</v>
      </c>
      <c r="BT59" s="110">
        <f t="shared" si="108"/>
        <v>621.67326732673268</v>
      </c>
      <c r="BU59" s="109">
        <f t="shared" si="109"/>
        <v>2.9138045672699491</v>
      </c>
      <c r="BV59" s="111">
        <f t="shared" si="110"/>
        <v>-436.36244695898154</v>
      </c>
      <c r="BW59" s="106">
        <f t="shared" si="111"/>
        <v>16.933168316831683</v>
      </c>
      <c r="BX59" s="106">
        <f t="shared" si="112"/>
        <v>0.24818663184999679</v>
      </c>
      <c r="BY59" s="106">
        <f t="shared" si="80"/>
        <v>2.0001326025459694</v>
      </c>
      <c r="BZ59" s="100">
        <f t="shared" si="81"/>
        <v>0.49039426523297486</v>
      </c>
      <c r="CA59" s="101">
        <f t="shared" si="82"/>
        <v>6.0931899641575304E-4</v>
      </c>
      <c r="CB59" s="112">
        <f t="shared" si="83"/>
        <v>0.24791510611735323</v>
      </c>
      <c r="CD59" s="114"/>
    </row>
    <row r="60" spans="1:82" ht="15" customHeight="1" x14ac:dyDescent="0.2">
      <c r="A60" s="90" t="s">
        <v>87</v>
      </c>
      <c r="B60" s="91">
        <v>518.55399999999997</v>
      </c>
      <c r="C60" s="92">
        <v>310</v>
      </c>
      <c r="D60" s="93">
        <v>605.84900000000005</v>
      </c>
      <c r="E60" s="91">
        <v>444.61599999999999</v>
      </c>
      <c r="F60" s="92">
        <v>244</v>
      </c>
      <c r="G60" s="93">
        <v>504.79599999999999</v>
      </c>
      <c r="H60" s="94">
        <f t="shared" si="84"/>
        <v>1.2001858176372238</v>
      </c>
      <c r="I60" s="95">
        <f t="shared" si="85"/>
        <v>3.3889508012738823E-2</v>
      </c>
      <c r="J60" s="96">
        <f t="shared" si="86"/>
        <v>-7.030598564146473E-2</v>
      </c>
      <c r="K60" s="91">
        <v>258.99200000000002</v>
      </c>
      <c r="L60" s="92">
        <v>154.13300000000001</v>
      </c>
      <c r="M60" s="92">
        <v>327.089</v>
      </c>
      <c r="N60" s="97">
        <f t="shared" si="87"/>
        <v>0.64796274138463861</v>
      </c>
      <c r="O60" s="98">
        <f t="shared" si="88"/>
        <v>6.5455589145402837E-2</v>
      </c>
      <c r="P60" s="99">
        <f t="shared" si="89"/>
        <v>1.627011843381887E-2</v>
      </c>
      <c r="Q60" s="91">
        <v>101.815</v>
      </c>
      <c r="R60" s="92">
        <v>50.504000000000005</v>
      </c>
      <c r="S60" s="93">
        <v>105.018</v>
      </c>
      <c r="T60" s="100">
        <f t="shared" si="90"/>
        <v>0.20804047575654325</v>
      </c>
      <c r="U60" s="101">
        <f t="shared" si="91"/>
        <v>-2.0954882035349093E-2</v>
      </c>
      <c r="V60" s="102">
        <f t="shared" si="92"/>
        <v>1.0568691991661716E-3</v>
      </c>
      <c r="W60" s="91">
        <v>10.56</v>
      </c>
      <c r="X60" s="92">
        <v>4.1219999999999999</v>
      </c>
      <c r="Y60" s="93">
        <v>8.0960000000000001</v>
      </c>
      <c r="Z60" s="100">
        <f t="shared" si="93"/>
        <v>1.6038161950570132E-2</v>
      </c>
      <c r="AA60" s="101">
        <f t="shared" si="94"/>
        <v>-7.7126702282088629E-3</v>
      </c>
      <c r="AB60" s="102">
        <f t="shared" si="95"/>
        <v>-8.5528067238068578E-4</v>
      </c>
      <c r="AC60" s="91">
        <v>73.489000000000004</v>
      </c>
      <c r="AD60" s="92">
        <v>99</v>
      </c>
      <c r="AE60" s="92">
        <v>137.43199999999999</v>
      </c>
      <c r="AF60" s="92">
        <f t="shared" si="71"/>
        <v>63.942999999999984</v>
      </c>
      <c r="AG60" s="93">
        <f t="shared" si="72"/>
        <v>38.431999999999988</v>
      </c>
      <c r="AH60" s="91">
        <v>0.52800000000000002</v>
      </c>
      <c r="AI60" s="92">
        <v>6</v>
      </c>
      <c r="AJ60" s="92">
        <v>0.52800000000000002</v>
      </c>
      <c r="AK60" s="92">
        <f t="shared" si="62"/>
        <v>0</v>
      </c>
      <c r="AL60" s="93">
        <f t="shared" si="63"/>
        <v>-5.4719999999999995</v>
      </c>
      <c r="AM60" s="100">
        <f t="shared" si="96"/>
        <v>0.22684200188495809</v>
      </c>
      <c r="AN60" s="101">
        <f t="shared" si="97"/>
        <v>8.5122913805413813E-2</v>
      </c>
      <c r="AO60" s="102">
        <f t="shared" si="98"/>
        <v>-9.2512836824719308E-2</v>
      </c>
      <c r="AP60" s="100">
        <f t="shared" si="99"/>
        <v>8.715042857213596E-4</v>
      </c>
      <c r="AQ60" s="101">
        <f t="shared" si="100"/>
        <v>-1.4671175349538544E-4</v>
      </c>
      <c r="AR60" s="102">
        <f t="shared" si="101"/>
        <v>-1.8483334423956062E-2</v>
      </c>
      <c r="AS60" s="101">
        <f t="shared" si="102"/>
        <v>1.0459670837328348E-3</v>
      </c>
      <c r="AT60" s="101">
        <f t="shared" si="103"/>
        <v>-1.4157452520611492E-4</v>
      </c>
      <c r="AU60" s="101">
        <f t="shared" si="104"/>
        <v>-2.3544196850693394E-2</v>
      </c>
      <c r="AV60" s="91">
        <v>992</v>
      </c>
      <c r="AW60" s="92">
        <v>559</v>
      </c>
      <c r="AX60" s="93">
        <v>966</v>
      </c>
      <c r="AY60" s="103">
        <v>11</v>
      </c>
      <c r="AZ60" s="104">
        <v>9</v>
      </c>
      <c r="BA60" s="105">
        <v>10</v>
      </c>
      <c r="BB60" s="103">
        <v>14</v>
      </c>
      <c r="BC60" s="104">
        <v>9.5</v>
      </c>
      <c r="BD60" s="105">
        <v>9</v>
      </c>
      <c r="BE60" s="106">
        <f t="shared" si="73"/>
        <v>13.566666666666668</v>
      </c>
      <c r="BF60" s="106">
        <f t="shared" si="74"/>
        <v>-1.463636363636363</v>
      </c>
      <c r="BG60" s="106">
        <f t="shared" si="75"/>
        <v>-7.1370370370370377</v>
      </c>
      <c r="BH60" s="107">
        <f t="shared" si="76"/>
        <v>15.074074074074074</v>
      </c>
      <c r="BI60" s="106">
        <f t="shared" si="77"/>
        <v>3.2645502645502642</v>
      </c>
      <c r="BJ60" s="108">
        <f t="shared" si="78"/>
        <v>-4.5399610136452235</v>
      </c>
      <c r="BK60" s="92">
        <v>145</v>
      </c>
      <c r="BL60" s="92">
        <v>145</v>
      </c>
      <c r="BM60" s="92">
        <v>145</v>
      </c>
      <c r="BN60" s="91">
        <v>17725</v>
      </c>
      <c r="BO60" s="92">
        <v>9585</v>
      </c>
      <c r="BP60" s="93">
        <v>18395</v>
      </c>
      <c r="BQ60" s="109">
        <f t="shared" si="105"/>
        <v>27.442022288665399</v>
      </c>
      <c r="BR60" s="109">
        <f t="shared" si="106"/>
        <v>2.3579038119376143</v>
      </c>
      <c r="BS60" s="109">
        <f t="shared" si="107"/>
        <v>1.9855799308145912</v>
      </c>
      <c r="BT60" s="110">
        <f t="shared" si="108"/>
        <v>522.56314699792961</v>
      </c>
      <c r="BU60" s="109">
        <f t="shared" si="109"/>
        <v>74.361534094703813</v>
      </c>
      <c r="BV60" s="111">
        <f t="shared" si="110"/>
        <v>86.069408178609365</v>
      </c>
      <c r="BW60" s="106">
        <f t="shared" si="111"/>
        <v>19.042443064182194</v>
      </c>
      <c r="BX60" s="106">
        <f t="shared" si="112"/>
        <v>1.1744995157950981</v>
      </c>
      <c r="BY60" s="106">
        <f t="shared" si="80"/>
        <v>1.8957525453986506</v>
      </c>
      <c r="BZ60" s="100">
        <f t="shared" si="81"/>
        <v>0.70478927203065134</v>
      </c>
      <c r="CA60" s="101">
        <f t="shared" si="82"/>
        <v>2.5670498084291227E-2</v>
      </c>
      <c r="CB60" s="112">
        <f t="shared" si="83"/>
        <v>-3.7946101855439229E-2</v>
      </c>
      <c r="CD60" s="114"/>
    </row>
    <row r="61" spans="1:82" ht="15" customHeight="1" x14ac:dyDescent="0.2">
      <c r="A61" s="90" t="s">
        <v>925</v>
      </c>
      <c r="B61" s="91">
        <v>1161.748</v>
      </c>
      <c r="C61" s="92">
        <v>355</v>
      </c>
      <c r="D61" s="93">
        <v>1263.136</v>
      </c>
      <c r="E61" s="91">
        <v>1079.068</v>
      </c>
      <c r="F61" s="92">
        <v>485</v>
      </c>
      <c r="G61" s="93">
        <v>1101.3240000000001</v>
      </c>
      <c r="H61" s="94">
        <f t="shared" si="84"/>
        <v>1.146924973940457</v>
      </c>
      <c r="I61" s="95">
        <f t="shared" si="85"/>
        <v>7.0303296715295893E-2</v>
      </c>
      <c r="J61" s="96">
        <f t="shared" si="86"/>
        <v>0.41496621105385911</v>
      </c>
      <c r="K61" s="91">
        <v>572.08399999999995</v>
      </c>
      <c r="L61" s="92">
        <v>305.22199999999998</v>
      </c>
      <c r="M61" s="92">
        <v>660</v>
      </c>
      <c r="N61" s="97">
        <f t="shared" si="87"/>
        <v>0.59927868638111936</v>
      </c>
      <c r="O61" s="98">
        <f t="shared" si="88"/>
        <v>6.9113766283405487E-2</v>
      </c>
      <c r="P61" s="99">
        <f t="shared" si="89"/>
        <v>-3.0045024959086786E-2</v>
      </c>
      <c r="Q61" s="91">
        <v>396.86900000000003</v>
      </c>
      <c r="R61" s="92">
        <v>140.72299999999998</v>
      </c>
      <c r="S61" s="93">
        <v>349.69600000000003</v>
      </c>
      <c r="T61" s="100">
        <f t="shared" si="90"/>
        <v>0.31752327198898783</v>
      </c>
      <c r="U61" s="101">
        <f t="shared" si="91"/>
        <v>-5.0265412320064096E-2</v>
      </c>
      <c r="V61" s="102">
        <f t="shared" si="92"/>
        <v>2.7372756525070319E-2</v>
      </c>
      <c r="W61" s="91">
        <v>40.192999999999998</v>
      </c>
      <c r="X61" s="92">
        <v>20.753</v>
      </c>
      <c r="Y61" s="93">
        <v>42</v>
      </c>
      <c r="Z61" s="100">
        <f t="shared" si="93"/>
        <v>3.8135916406071238E-2</v>
      </c>
      <c r="AA61" s="101">
        <f t="shared" si="94"/>
        <v>8.8803212074353016E-4</v>
      </c>
      <c r="AB61" s="102">
        <f t="shared" si="95"/>
        <v>-4.6537743155782435E-3</v>
      </c>
      <c r="AC61" s="91">
        <v>84.787999999999997</v>
      </c>
      <c r="AD61" s="92">
        <v>123</v>
      </c>
      <c r="AE61" s="92">
        <v>131.29599999999999</v>
      </c>
      <c r="AF61" s="92">
        <f t="shared" si="71"/>
        <v>46.507999999999996</v>
      </c>
      <c r="AG61" s="93">
        <f t="shared" si="72"/>
        <v>8.2959999999999923</v>
      </c>
      <c r="AH61" s="91">
        <v>0</v>
      </c>
      <c r="AI61" s="92">
        <v>0</v>
      </c>
      <c r="AJ61" s="92">
        <v>0</v>
      </c>
      <c r="AK61" s="92">
        <f t="shared" si="62"/>
        <v>0</v>
      </c>
      <c r="AL61" s="93">
        <f t="shared" si="63"/>
        <v>0</v>
      </c>
      <c r="AM61" s="100">
        <f t="shared" si="96"/>
        <v>0.1039444683707851</v>
      </c>
      <c r="AN61" s="101">
        <f t="shared" si="97"/>
        <v>3.0961342942551096E-2</v>
      </c>
      <c r="AO61" s="102">
        <f t="shared" si="98"/>
        <v>-0.24253440486865152</v>
      </c>
      <c r="AP61" s="100">
        <f t="shared" si="99"/>
        <v>0</v>
      </c>
      <c r="AQ61" s="101">
        <f t="shared" si="100"/>
        <v>0</v>
      </c>
      <c r="AR61" s="102">
        <f t="shared" si="101"/>
        <v>0</v>
      </c>
      <c r="AS61" s="101">
        <f t="shared" si="102"/>
        <v>0</v>
      </c>
      <c r="AT61" s="101">
        <f t="shared" si="103"/>
        <v>0</v>
      </c>
      <c r="AU61" s="101">
        <f t="shared" si="104"/>
        <v>0</v>
      </c>
      <c r="AV61" s="91">
        <v>1732</v>
      </c>
      <c r="AW61" s="92">
        <v>903</v>
      </c>
      <c r="AX61" s="93">
        <v>1694</v>
      </c>
      <c r="AY61" s="103">
        <v>14</v>
      </c>
      <c r="AZ61" s="104">
        <v>11</v>
      </c>
      <c r="BA61" s="105">
        <v>11</v>
      </c>
      <c r="BB61" s="103">
        <v>23</v>
      </c>
      <c r="BC61" s="104">
        <v>21</v>
      </c>
      <c r="BD61" s="105">
        <v>21</v>
      </c>
      <c r="BE61" s="106">
        <f t="shared" si="73"/>
        <v>23.969696969696969</v>
      </c>
      <c r="BF61" s="106">
        <f t="shared" si="74"/>
        <v>3.350649350649352</v>
      </c>
      <c r="BG61" s="106">
        <f t="shared" si="75"/>
        <v>-3.3939393939393945</v>
      </c>
      <c r="BH61" s="107">
        <f t="shared" si="76"/>
        <v>12.555555555555555</v>
      </c>
      <c r="BI61" s="106">
        <f t="shared" si="77"/>
        <v>4.8309178743970449E-3</v>
      </c>
      <c r="BJ61" s="108">
        <f t="shared" si="78"/>
        <v>-1.7777777777777786</v>
      </c>
      <c r="BK61" s="92">
        <v>170</v>
      </c>
      <c r="BL61" s="92">
        <v>170</v>
      </c>
      <c r="BM61" s="92">
        <v>170</v>
      </c>
      <c r="BN61" s="91">
        <v>28712</v>
      </c>
      <c r="BO61" s="92">
        <v>14090</v>
      </c>
      <c r="BP61" s="93">
        <v>28582</v>
      </c>
      <c r="BQ61" s="109">
        <f t="shared" si="105"/>
        <v>38.532083129242181</v>
      </c>
      <c r="BR61" s="109">
        <f t="shared" si="106"/>
        <v>0.94960890243805807</v>
      </c>
      <c r="BS61" s="109">
        <f t="shared" si="107"/>
        <v>4.1105075437205372</v>
      </c>
      <c r="BT61" s="110">
        <f t="shared" si="108"/>
        <v>650.1322314049587</v>
      </c>
      <c r="BU61" s="109">
        <f t="shared" si="109"/>
        <v>27.113755654381293</v>
      </c>
      <c r="BV61" s="111">
        <f t="shared" si="110"/>
        <v>113.03367105058442</v>
      </c>
      <c r="BW61" s="106">
        <f t="shared" si="111"/>
        <v>16.872491145218419</v>
      </c>
      <c r="BX61" s="106">
        <f t="shared" si="112"/>
        <v>0.29512393967569395</v>
      </c>
      <c r="BY61" s="106">
        <f t="shared" si="80"/>
        <v>1.2689474021397924</v>
      </c>
      <c r="BZ61" s="100">
        <f t="shared" si="81"/>
        <v>0.93405228758169934</v>
      </c>
      <c r="CA61" s="101">
        <f t="shared" si="82"/>
        <v>-4.2483660130719914E-3</v>
      </c>
      <c r="CB61" s="112">
        <f t="shared" si="83"/>
        <v>2.7898949842110055E-3</v>
      </c>
      <c r="CD61" s="114"/>
    </row>
    <row r="62" spans="1:82" ht="15" customHeight="1" x14ac:dyDescent="0.2">
      <c r="A62" s="90" t="s">
        <v>88</v>
      </c>
      <c r="B62" s="91">
        <v>480.51815999999997</v>
      </c>
      <c r="C62" s="92">
        <v>189</v>
      </c>
      <c r="D62" s="93">
        <v>451.71825999999999</v>
      </c>
      <c r="E62" s="91">
        <v>520.32393000000002</v>
      </c>
      <c r="F62" s="92">
        <v>231</v>
      </c>
      <c r="G62" s="93">
        <v>500</v>
      </c>
      <c r="H62" s="94">
        <f t="shared" si="84"/>
        <v>0.90343651999999997</v>
      </c>
      <c r="I62" s="95">
        <f t="shared" si="85"/>
        <v>-2.0061578578706496E-2</v>
      </c>
      <c r="J62" s="96">
        <f t="shared" si="86"/>
        <v>8.5254701818181733E-2</v>
      </c>
      <c r="K62" s="91">
        <v>313.05160999999998</v>
      </c>
      <c r="L62" s="92">
        <v>150.38364000000001</v>
      </c>
      <c r="M62" s="92">
        <v>316.07665999999995</v>
      </c>
      <c r="N62" s="97">
        <f t="shared" si="87"/>
        <v>0.63215331999999991</v>
      </c>
      <c r="O62" s="98">
        <f t="shared" si="88"/>
        <v>3.0505784780929801E-2</v>
      </c>
      <c r="P62" s="99">
        <f t="shared" si="89"/>
        <v>-1.8858108571428778E-2</v>
      </c>
      <c r="Q62" s="91">
        <v>114.87393000000002</v>
      </c>
      <c r="R62" s="92">
        <v>42.270899999999997</v>
      </c>
      <c r="S62" s="93">
        <v>86.299959999999999</v>
      </c>
      <c r="T62" s="100">
        <f t="shared" si="90"/>
        <v>0.17259991999999999</v>
      </c>
      <c r="U62" s="101">
        <f t="shared" si="91"/>
        <v>-4.8173954459320018E-2</v>
      </c>
      <c r="V62" s="102">
        <f t="shared" si="92"/>
        <v>-1.0390989090909103E-2</v>
      </c>
      <c r="W62" s="91">
        <v>3.4529999999999998E-2</v>
      </c>
      <c r="X62" s="92">
        <v>0</v>
      </c>
      <c r="Y62" s="93">
        <v>6.268E-2</v>
      </c>
      <c r="Z62" s="100">
        <f t="shared" si="93"/>
        <v>1.2536000000000001E-4</v>
      </c>
      <c r="AA62" s="101">
        <f t="shared" si="94"/>
        <v>5.8997493858873654E-5</v>
      </c>
      <c r="AB62" s="102">
        <f t="shared" si="95"/>
        <v>1.2536000000000001E-4</v>
      </c>
      <c r="AC62" s="91">
        <v>1786.375</v>
      </c>
      <c r="AD62" s="92">
        <v>1715</v>
      </c>
      <c r="AE62" s="92">
        <v>1643.7828900000002</v>
      </c>
      <c r="AF62" s="92">
        <f t="shared" si="71"/>
        <v>-142.59210999999982</v>
      </c>
      <c r="AG62" s="93">
        <f t="shared" si="72"/>
        <v>-71.217109999999821</v>
      </c>
      <c r="AH62" s="91">
        <v>95.996069999999989</v>
      </c>
      <c r="AI62" s="92">
        <v>65</v>
      </c>
      <c r="AJ62" s="92">
        <v>65.603359999999995</v>
      </c>
      <c r="AK62" s="92">
        <f t="shared" si="62"/>
        <v>-30.392709999999994</v>
      </c>
      <c r="AL62" s="93">
        <f t="shared" si="63"/>
        <v>0.60335999999999501</v>
      </c>
      <c r="AM62" s="100">
        <f t="shared" si="96"/>
        <v>3.638956038660027</v>
      </c>
      <c r="AN62" s="101">
        <f t="shared" si="97"/>
        <v>-7.8645393926829232E-2</v>
      </c>
      <c r="AO62" s="102">
        <f t="shared" si="98"/>
        <v>-5.4351180354140478</v>
      </c>
      <c r="AP62" s="100">
        <f t="shared" si="99"/>
        <v>0.14523070198667637</v>
      </c>
      <c r="AQ62" s="101">
        <f t="shared" si="100"/>
        <v>-5.4545452154927759E-2</v>
      </c>
      <c r="AR62" s="102">
        <f t="shared" si="101"/>
        <v>-0.19868464192866753</v>
      </c>
      <c r="AS62" s="101">
        <f t="shared" si="102"/>
        <v>0.13120672</v>
      </c>
      <c r="AT62" s="101">
        <f t="shared" si="103"/>
        <v>-5.3286178491137981E-2</v>
      </c>
      <c r="AU62" s="101">
        <f t="shared" si="104"/>
        <v>-0.15017856138528141</v>
      </c>
      <c r="AV62" s="91">
        <v>914</v>
      </c>
      <c r="AW62" s="92">
        <v>370</v>
      </c>
      <c r="AX62" s="93">
        <v>853</v>
      </c>
      <c r="AY62" s="103">
        <v>5</v>
      </c>
      <c r="AZ62" s="104">
        <v>5</v>
      </c>
      <c r="BA62" s="105">
        <v>4</v>
      </c>
      <c r="BB62" s="103">
        <v>14</v>
      </c>
      <c r="BC62" s="104">
        <v>14</v>
      </c>
      <c r="BD62" s="105">
        <v>14</v>
      </c>
      <c r="BE62" s="106">
        <f t="shared" si="73"/>
        <v>40.25</v>
      </c>
      <c r="BF62" s="106">
        <f t="shared" si="74"/>
        <v>9.7833333333333314</v>
      </c>
      <c r="BG62" s="106">
        <f t="shared" si="75"/>
        <v>15.583333333333332</v>
      </c>
      <c r="BH62" s="107">
        <f t="shared" si="76"/>
        <v>11.5</v>
      </c>
      <c r="BI62" s="106">
        <f t="shared" si="77"/>
        <v>0.61904761904761862</v>
      </c>
      <c r="BJ62" s="108">
        <f t="shared" si="78"/>
        <v>2.6904761904761916</v>
      </c>
      <c r="BK62" s="92">
        <v>55</v>
      </c>
      <c r="BL62" s="92">
        <v>55</v>
      </c>
      <c r="BM62" s="92">
        <v>55</v>
      </c>
      <c r="BN62" s="91">
        <v>6742</v>
      </c>
      <c r="BO62" s="92">
        <v>2650</v>
      </c>
      <c r="BP62" s="93">
        <v>6340</v>
      </c>
      <c r="BQ62" s="109">
        <f t="shared" si="105"/>
        <v>78.864353312302839</v>
      </c>
      <c r="BR62" s="109">
        <f t="shared" si="106"/>
        <v>1.6878582069928427</v>
      </c>
      <c r="BS62" s="109">
        <f t="shared" si="107"/>
        <v>-8.305458008451879</v>
      </c>
      <c r="BT62" s="110">
        <f t="shared" si="108"/>
        <v>586.1664712778429</v>
      </c>
      <c r="BU62" s="109">
        <f t="shared" si="109"/>
        <v>16.884272153116399</v>
      </c>
      <c r="BV62" s="111">
        <f t="shared" si="110"/>
        <v>-38.157853046481478</v>
      </c>
      <c r="BW62" s="106">
        <f t="shared" si="111"/>
        <v>7.4325908558030482</v>
      </c>
      <c r="BX62" s="106">
        <f t="shared" si="112"/>
        <v>5.6223240923398698E-2</v>
      </c>
      <c r="BY62" s="106">
        <f t="shared" si="80"/>
        <v>0.27042869364088595</v>
      </c>
      <c r="BZ62" s="100">
        <f t="shared" si="81"/>
        <v>0.64040404040404042</v>
      </c>
      <c r="CA62" s="101">
        <f t="shared" si="82"/>
        <v>-4.0606060606060534E-2</v>
      </c>
      <c r="CB62" s="112">
        <f t="shared" si="83"/>
        <v>9.9035296788105853E-2</v>
      </c>
      <c r="CD62" s="114"/>
    </row>
    <row r="63" spans="1:82" ht="15" customHeight="1" x14ac:dyDescent="0.2">
      <c r="A63" s="90" t="s">
        <v>89</v>
      </c>
      <c r="B63" s="91">
        <v>473.48700000000002</v>
      </c>
      <c r="C63" s="92">
        <v>148</v>
      </c>
      <c r="D63" s="93">
        <v>535</v>
      </c>
      <c r="E63" s="91">
        <v>426.65899999999999</v>
      </c>
      <c r="F63" s="92">
        <v>203</v>
      </c>
      <c r="G63" s="93">
        <v>480</v>
      </c>
      <c r="H63" s="94">
        <f t="shared" si="84"/>
        <v>1.1145833333333333</v>
      </c>
      <c r="I63" s="95">
        <f t="shared" si="85"/>
        <v>4.8282361714311328E-3</v>
      </c>
      <c r="J63" s="96">
        <f t="shared" si="86"/>
        <v>0.38551929392446627</v>
      </c>
      <c r="K63" s="91">
        <v>296.12299999999999</v>
      </c>
      <c r="L63" s="92">
        <v>163.35900000000001</v>
      </c>
      <c r="M63" s="92">
        <v>356.77699999999999</v>
      </c>
      <c r="N63" s="97">
        <f t="shared" si="87"/>
        <v>0.74328541666666659</v>
      </c>
      <c r="O63" s="98">
        <f t="shared" si="88"/>
        <v>4.9234664192208122E-2</v>
      </c>
      <c r="P63" s="99">
        <f t="shared" si="89"/>
        <v>-6.143872126436789E-2</v>
      </c>
      <c r="Q63" s="91">
        <v>113.66200000000001</v>
      </c>
      <c r="R63" s="92">
        <v>28.323999999999998</v>
      </c>
      <c r="S63" s="93">
        <v>106.03899999999999</v>
      </c>
      <c r="T63" s="100">
        <f t="shared" si="90"/>
        <v>0.2209145833333333</v>
      </c>
      <c r="U63" s="101">
        <f t="shared" si="91"/>
        <v>-4.5485516043452412E-2</v>
      </c>
      <c r="V63" s="102">
        <f t="shared" si="92"/>
        <v>8.1387489737274193E-2</v>
      </c>
      <c r="W63" s="91">
        <v>0.92200000000000004</v>
      </c>
      <c r="X63" s="92">
        <v>0.55000000000000004</v>
      </c>
      <c r="Y63" s="93">
        <v>1</v>
      </c>
      <c r="Z63" s="100">
        <f t="shared" si="93"/>
        <v>2.0833333333333333E-3</v>
      </c>
      <c r="AA63" s="101">
        <f t="shared" si="94"/>
        <v>-7.7642996710097431E-5</v>
      </c>
      <c r="AB63" s="102">
        <f t="shared" si="95"/>
        <v>-6.2602627257799708E-4</v>
      </c>
      <c r="AC63" s="91">
        <v>56.524999999999999</v>
      </c>
      <c r="AD63" s="92">
        <v>80</v>
      </c>
      <c r="AE63" s="92">
        <v>75.379000000000005</v>
      </c>
      <c r="AF63" s="92">
        <f t="shared" si="71"/>
        <v>18.854000000000006</v>
      </c>
      <c r="AG63" s="93">
        <f t="shared" si="72"/>
        <v>-4.6209999999999951</v>
      </c>
      <c r="AH63" s="91">
        <v>0</v>
      </c>
      <c r="AI63" s="92">
        <v>0</v>
      </c>
      <c r="AJ63" s="92">
        <v>0</v>
      </c>
      <c r="AK63" s="92">
        <f t="shared" si="62"/>
        <v>0</v>
      </c>
      <c r="AL63" s="93">
        <f t="shared" si="63"/>
        <v>0</v>
      </c>
      <c r="AM63" s="100">
        <f t="shared" si="96"/>
        <v>0.14089532710280375</v>
      </c>
      <c r="AN63" s="101">
        <f t="shared" si="97"/>
        <v>2.1515069566694009E-2</v>
      </c>
      <c r="AO63" s="102">
        <f t="shared" si="98"/>
        <v>-0.39964521343773685</v>
      </c>
      <c r="AP63" s="100">
        <f t="shared" si="99"/>
        <v>0</v>
      </c>
      <c r="AQ63" s="101">
        <f t="shared" si="100"/>
        <v>0</v>
      </c>
      <c r="AR63" s="102">
        <f t="shared" si="101"/>
        <v>0</v>
      </c>
      <c r="AS63" s="101">
        <f t="shared" si="102"/>
        <v>0</v>
      </c>
      <c r="AT63" s="101">
        <f t="shared" si="103"/>
        <v>0</v>
      </c>
      <c r="AU63" s="101">
        <f t="shared" si="104"/>
        <v>0</v>
      </c>
      <c r="AV63" s="91">
        <v>1311</v>
      </c>
      <c r="AW63" s="92">
        <v>411</v>
      </c>
      <c r="AX63" s="93">
        <v>1386</v>
      </c>
      <c r="AY63" s="103">
        <v>3</v>
      </c>
      <c r="AZ63" s="104">
        <v>3</v>
      </c>
      <c r="BA63" s="105">
        <v>3</v>
      </c>
      <c r="BB63" s="103">
        <v>17</v>
      </c>
      <c r="BC63" s="104">
        <v>15</v>
      </c>
      <c r="BD63" s="105">
        <v>17</v>
      </c>
      <c r="BE63" s="106">
        <f t="shared" si="73"/>
        <v>108.33333333333333</v>
      </c>
      <c r="BF63" s="106">
        <f>BE63-AV63/AY63/6</f>
        <v>35.5</v>
      </c>
      <c r="BG63" s="106">
        <f>BE63-AW63/AZ63/3</f>
        <v>62.666666666666664</v>
      </c>
      <c r="BH63" s="107">
        <f t="shared" si="76"/>
        <v>19.117647058823529</v>
      </c>
      <c r="BI63" s="106">
        <f t="shared" si="77"/>
        <v>6.2647058823529402</v>
      </c>
      <c r="BJ63" s="108">
        <f t="shared" si="78"/>
        <v>9.9843137254901961</v>
      </c>
      <c r="BK63" s="92">
        <v>100</v>
      </c>
      <c r="BL63" s="92">
        <v>100</v>
      </c>
      <c r="BM63" s="92">
        <v>100</v>
      </c>
      <c r="BN63" s="91">
        <v>9646</v>
      </c>
      <c r="BO63" s="92">
        <v>2701</v>
      </c>
      <c r="BP63" s="93">
        <v>10096</v>
      </c>
      <c r="BQ63" s="109">
        <f t="shared" si="105"/>
        <v>47.543581616481774</v>
      </c>
      <c r="BR63" s="109">
        <f t="shared" si="106"/>
        <v>3.3118793564776254</v>
      </c>
      <c r="BS63" s="109">
        <f t="shared" si="107"/>
        <v>-27.613767513470094</v>
      </c>
      <c r="BT63" s="110">
        <f t="shared" si="108"/>
        <v>346.32034632034635</v>
      </c>
      <c r="BU63" s="109">
        <f t="shared" si="109"/>
        <v>20.874884840559901</v>
      </c>
      <c r="BV63" s="111">
        <f t="shared" si="110"/>
        <v>-147.59692861882638</v>
      </c>
      <c r="BW63" s="106">
        <f t="shared" si="111"/>
        <v>7.2842712842712842</v>
      </c>
      <c r="BX63" s="106">
        <f t="shared" si="112"/>
        <v>-7.3470897269523938E-2</v>
      </c>
      <c r="BY63" s="106">
        <f t="shared" si="80"/>
        <v>0.71249512855352304</v>
      </c>
      <c r="BZ63" s="100">
        <f t="shared" si="81"/>
        <v>0.56088888888888888</v>
      </c>
      <c r="CA63" s="101">
        <f t="shared" si="82"/>
        <v>2.5000000000000022E-2</v>
      </c>
      <c r="CB63" s="112">
        <f t="shared" si="83"/>
        <v>0.25740574282147316</v>
      </c>
      <c r="CD63" s="114"/>
    </row>
    <row r="64" spans="1:82" ht="15" customHeight="1" x14ac:dyDescent="0.2">
      <c r="A64" s="90" t="s">
        <v>90</v>
      </c>
      <c r="B64" s="91">
        <v>475.65</v>
      </c>
      <c r="C64" s="92">
        <v>196</v>
      </c>
      <c r="D64" s="93">
        <v>482.71100000000001</v>
      </c>
      <c r="E64" s="91">
        <v>475.02699999999999</v>
      </c>
      <c r="F64" s="92">
        <v>281</v>
      </c>
      <c r="G64" s="93">
        <v>574.274</v>
      </c>
      <c r="H64" s="94">
        <f t="shared" si="84"/>
        <v>0.84055868801303912</v>
      </c>
      <c r="I64" s="95">
        <f t="shared" si="85"/>
        <v>-0.16075281638565819</v>
      </c>
      <c r="J64" s="96">
        <f t="shared" si="86"/>
        <v>0.14304979121588612</v>
      </c>
      <c r="K64" s="91">
        <v>293.31400000000002</v>
      </c>
      <c r="L64" s="92">
        <v>172.15299999999999</v>
      </c>
      <c r="M64" s="92">
        <v>368.03300000000002</v>
      </c>
      <c r="N64" s="97">
        <f t="shared" si="87"/>
        <v>0.64086655498943013</v>
      </c>
      <c r="O64" s="98">
        <f t="shared" si="88"/>
        <v>2.3398495279139953E-2</v>
      </c>
      <c r="P64" s="99">
        <f t="shared" si="89"/>
        <v>2.8222426875551099E-2</v>
      </c>
      <c r="Q64" s="91">
        <v>140.69</v>
      </c>
      <c r="R64" s="92">
        <v>94.194999999999993</v>
      </c>
      <c r="S64" s="93">
        <v>173.096</v>
      </c>
      <c r="T64" s="100">
        <f t="shared" si="90"/>
        <v>0.3014170935825059</v>
      </c>
      <c r="U64" s="101">
        <f t="shared" si="91"/>
        <v>5.2444549745951918E-3</v>
      </c>
      <c r="V64" s="102">
        <f t="shared" si="92"/>
        <v>-3.3796429549166673E-2</v>
      </c>
      <c r="W64" s="91">
        <v>0.81499999999999995</v>
      </c>
      <c r="X64" s="92">
        <v>5.2999999999999999E-2</v>
      </c>
      <c r="Y64" s="93">
        <v>0.53500000000000003</v>
      </c>
      <c r="Z64" s="100">
        <f t="shared" si="93"/>
        <v>9.3161104281231613E-4</v>
      </c>
      <c r="AA64" s="101">
        <f t="shared" si="94"/>
        <v>-7.8408090732946518E-4</v>
      </c>
      <c r="AB64" s="102">
        <f t="shared" si="95"/>
        <v>7.42998943168188E-4</v>
      </c>
      <c r="AC64" s="91">
        <v>0</v>
      </c>
      <c r="AD64" s="92">
        <v>9</v>
      </c>
      <c r="AE64" s="92">
        <v>0</v>
      </c>
      <c r="AF64" s="92">
        <f t="shared" si="71"/>
        <v>0</v>
      </c>
      <c r="AG64" s="93">
        <f t="shared" si="72"/>
        <v>-9</v>
      </c>
      <c r="AH64" s="91">
        <v>0</v>
      </c>
      <c r="AI64" s="92">
        <v>0</v>
      </c>
      <c r="AJ64" s="92">
        <v>0</v>
      </c>
      <c r="AK64" s="92">
        <f t="shared" si="62"/>
        <v>0</v>
      </c>
      <c r="AL64" s="93">
        <f t="shared" si="63"/>
        <v>0</v>
      </c>
      <c r="AM64" s="100">
        <f t="shared" si="96"/>
        <v>0</v>
      </c>
      <c r="AN64" s="101">
        <f t="shared" si="97"/>
        <v>0</v>
      </c>
      <c r="AO64" s="102">
        <f t="shared" si="98"/>
        <v>-4.5918367346938778E-2</v>
      </c>
      <c r="AP64" s="100">
        <f t="shared" si="99"/>
        <v>0</v>
      </c>
      <c r="AQ64" s="101">
        <f t="shared" si="100"/>
        <v>0</v>
      </c>
      <c r="AR64" s="102">
        <f t="shared" si="101"/>
        <v>0</v>
      </c>
      <c r="AS64" s="101">
        <f t="shared" si="102"/>
        <v>0</v>
      </c>
      <c r="AT64" s="101">
        <f t="shared" si="103"/>
        <v>0</v>
      </c>
      <c r="AU64" s="101">
        <f t="shared" si="104"/>
        <v>0</v>
      </c>
      <c r="AV64" s="91">
        <v>1023</v>
      </c>
      <c r="AW64" s="92">
        <v>483</v>
      </c>
      <c r="AX64" s="93">
        <v>1046</v>
      </c>
      <c r="AY64" s="103">
        <v>5</v>
      </c>
      <c r="AZ64" s="104">
        <v>5</v>
      </c>
      <c r="BA64" s="105">
        <v>5</v>
      </c>
      <c r="BB64" s="103">
        <v>6</v>
      </c>
      <c r="BC64" s="104">
        <v>5</v>
      </c>
      <c r="BD64" s="105">
        <v>5</v>
      </c>
      <c r="BE64" s="106">
        <f t="shared" si="73"/>
        <v>37.533333333333331</v>
      </c>
      <c r="BF64" s="106">
        <f t="shared" si="74"/>
        <v>3.43333333333333</v>
      </c>
      <c r="BG64" s="106">
        <f>BE64-AW64/AZ64/3</f>
        <v>5.3333333333333357</v>
      </c>
      <c r="BH64" s="107">
        <f t="shared" si="76"/>
        <v>37.533333333333331</v>
      </c>
      <c r="BI64" s="106">
        <f t="shared" si="77"/>
        <v>9.1166666666666636</v>
      </c>
      <c r="BJ64" s="108">
        <f t="shared" si="78"/>
        <v>5.3333333333333357</v>
      </c>
      <c r="BK64" s="92">
        <v>60</v>
      </c>
      <c r="BL64" s="92">
        <v>60</v>
      </c>
      <c r="BM64" s="92">
        <v>60</v>
      </c>
      <c r="BN64" s="91">
        <v>6996</v>
      </c>
      <c r="BO64" s="92">
        <v>3445</v>
      </c>
      <c r="BP64" s="93">
        <v>7330</v>
      </c>
      <c r="BQ64" s="109">
        <f t="shared" si="105"/>
        <v>78.345702592087306</v>
      </c>
      <c r="BR64" s="109">
        <f t="shared" si="106"/>
        <v>10.44590270643836</v>
      </c>
      <c r="BS64" s="109">
        <f t="shared" si="107"/>
        <v>-3.2217865225716196</v>
      </c>
      <c r="BT64" s="110">
        <f t="shared" si="108"/>
        <v>549.01912045889105</v>
      </c>
      <c r="BU64" s="109">
        <f t="shared" si="109"/>
        <v>84.672101886066002</v>
      </c>
      <c r="BV64" s="111">
        <f t="shared" si="110"/>
        <v>-32.761417843386425</v>
      </c>
      <c r="BW64" s="106">
        <f t="shared" si="111"/>
        <v>7.0076481835564053</v>
      </c>
      <c r="BX64" s="106">
        <f t="shared" si="112"/>
        <v>0.1689385061370503</v>
      </c>
      <c r="BY64" s="106">
        <f t="shared" si="80"/>
        <v>-0.12485699242703152</v>
      </c>
      <c r="BZ64" s="100">
        <f t="shared" si="81"/>
        <v>0.6787037037037037</v>
      </c>
      <c r="CA64" s="101">
        <f t="shared" si="82"/>
        <v>3.0925925925925912E-2</v>
      </c>
      <c r="CB64" s="112">
        <f t="shared" si="83"/>
        <v>3.3572617561381635E-2</v>
      </c>
      <c r="CD64" s="114"/>
    </row>
    <row r="65" spans="1:82" ht="15" customHeight="1" x14ac:dyDescent="0.2">
      <c r="A65" s="90" t="s">
        <v>91</v>
      </c>
      <c r="B65" s="91">
        <v>311.71100000000001</v>
      </c>
      <c r="C65" s="92">
        <v>170</v>
      </c>
      <c r="D65" s="93">
        <v>336.423</v>
      </c>
      <c r="E65" s="91">
        <v>368.11500000000001</v>
      </c>
      <c r="F65" s="92">
        <v>204</v>
      </c>
      <c r="G65" s="93">
        <v>391.38499999999999</v>
      </c>
      <c r="H65" s="94">
        <f t="shared" si="84"/>
        <v>0.85957049963590837</v>
      </c>
      <c r="I65" s="95">
        <f t="shared" si="85"/>
        <v>1.2794356311132127E-2</v>
      </c>
      <c r="J65" s="96">
        <f t="shared" si="86"/>
        <v>2.6237166302574999E-2</v>
      </c>
      <c r="K65" s="91">
        <v>248.64099999999999</v>
      </c>
      <c r="L65" s="92">
        <v>130.839</v>
      </c>
      <c r="M65" s="92">
        <v>269.92700000000002</v>
      </c>
      <c r="N65" s="97">
        <f t="shared" si="87"/>
        <v>0.6896712955274219</v>
      </c>
      <c r="O65" s="98">
        <f t="shared" si="88"/>
        <v>1.4227480415296645E-2</v>
      </c>
      <c r="P65" s="99">
        <f t="shared" si="89"/>
        <v>4.8303648468598359E-2</v>
      </c>
      <c r="Q65" s="91">
        <v>84.14</v>
      </c>
      <c r="R65" s="92">
        <v>55.832999999999998</v>
      </c>
      <c r="S65" s="93">
        <v>86.711999999999989</v>
      </c>
      <c r="T65" s="100">
        <f t="shared" si="90"/>
        <v>0.22155166907265222</v>
      </c>
      <c r="U65" s="101">
        <f t="shared" si="91"/>
        <v>-7.0182071888421349E-3</v>
      </c>
      <c r="V65" s="102">
        <f t="shared" si="92"/>
        <v>-5.2139507397935991E-2</v>
      </c>
      <c r="W65" s="91">
        <v>2.9870000000000001</v>
      </c>
      <c r="X65" s="92">
        <v>1.147</v>
      </c>
      <c r="Y65" s="93">
        <v>2</v>
      </c>
      <c r="Z65" s="100">
        <f t="shared" si="93"/>
        <v>5.1100578714053935E-3</v>
      </c>
      <c r="AA65" s="101">
        <f t="shared" si="94"/>
        <v>-3.0042542321492022E-3</v>
      </c>
      <c r="AB65" s="102">
        <f t="shared" si="95"/>
        <v>-5.1249114820244978E-4</v>
      </c>
      <c r="AC65" s="91">
        <v>229.08099999999999</v>
      </c>
      <c r="AD65" s="92">
        <v>226</v>
      </c>
      <c r="AE65" s="92">
        <v>211.05314000000001</v>
      </c>
      <c r="AF65" s="92">
        <f t="shared" si="71"/>
        <v>-18.027859999999976</v>
      </c>
      <c r="AG65" s="93">
        <f t="shared" si="72"/>
        <v>-14.946859999999987</v>
      </c>
      <c r="AH65" s="91">
        <v>2.524</v>
      </c>
      <c r="AI65" s="92">
        <v>0</v>
      </c>
      <c r="AJ65" s="92">
        <v>5.5670000000000002</v>
      </c>
      <c r="AK65" s="92">
        <f t="shared" si="62"/>
        <v>3.0430000000000001</v>
      </c>
      <c r="AL65" s="93">
        <f t="shared" si="63"/>
        <v>5.5670000000000002</v>
      </c>
      <c r="AM65" s="100">
        <f t="shared" si="96"/>
        <v>0.6273445632432979</v>
      </c>
      <c r="AN65" s="101">
        <f t="shared" si="97"/>
        <v>-0.1075701494232425</v>
      </c>
      <c r="AO65" s="102">
        <f t="shared" si="98"/>
        <v>-0.70206720146258439</v>
      </c>
      <c r="AP65" s="100">
        <f t="shared" si="99"/>
        <v>1.6547620109207753E-2</v>
      </c>
      <c r="AQ65" s="101">
        <f t="shared" si="100"/>
        <v>8.4503761877548697E-3</v>
      </c>
      <c r="AR65" s="102">
        <f t="shared" si="101"/>
        <v>1.6547620109207753E-2</v>
      </c>
      <c r="AS65" s="101">
        <f t="shared" si="102"/>
        <v>1.4223846085056915E-2</v>
      </c>
      <c r="AT65" s="101">
        <f t="shared" si="103"/>
        <v>7.3672931056890543E-3</v>
      </c>
      <c r="AU65" s="101">
        <f t="shared" si="104"/>
        <v>1.4223846085056915E-2</v>
      </c>
      <c r="AV65" s="91">
        <v>833</v>
      </c>
      <c r="AW65" s="92">
        <v>446</v>
      </c>
      <c r="AX65" s="93">
        <v>867</v>
      </c>
      <c r="AY65" s="103">
        <v>7.5</v>
      </c>
      <c r="AZ65" s="104">
        <v>7.5</v>
      </c>
      <c r="BA65" s="105">
        <v>8</v>
      </c>
      <c r="BB65" s="103">
        <v>11</v>
      </c>
      <c r="BC65" s="104">
        <v>12</v>
      </c>
      <c r="BD65" s="105">
        <v>11</v>
      </c>
      <c r="BE65" s="106">
        <f t="shared" si="73"/>
        <v>17.541666666666668</v>
      </c>
      <c r="BF65" s="106">
        <f t="shared" si="74"/>
        <v>-0.96944444444444144</v>
      </c>
      <c r="BG65" s="106">
        <f t="shared" si="75"/>
        <v>-2.280555555555555</v>
      </c>
      <c r="BH65" s="107">
        <f t="shared" si="76"/>
        <v>12.757575757575758</v>
      </c>
      <c r="BI65" s="106">
        <f t="shared" si="77"/>
        <v>0.13636363636363491</v>
      </c>
      <c r="BJ65" s="108">
        <f t="shared" si="78"/>
        <v>0.36868686868687028</v>
      </c>
      <c r="BK65" s="92">
        <v>65</v>
      </c>
      <c r="BL65" s="92">
        <v>65</v>
      </c>
      <c r="BM65" s="92">
        <v>65</v>
      </c>
      <c r="BN65" s="91">
        <v>5833</v>
      </c>
      <c r="BO65" s="92">
        <v>3256</v>
      </c>
      <c r="BP65" s="93">
        <v>6255</v>
      </c>
      <c r="BQ65" s="109">
        <f t="shared" si="105"/>
        <v>62.57154276578737</v>
      </c>
      <c r="BR65" s="109">
        <f t="shared" si="106"/>
        <v>-0.53749203620131425</v>
      </c>
      <c r="BS65" s="109">
        <f t="shared" si="107"/>
        <v>-8.2019887775281575E-2</v>
      </c>
      <c r="BT65" s="110">
        <f t="shared" si="108"/>
        <v>451.42445213379472</v>
      </c>
      <c r="BU65" s="109">
        <f t="shared" si="109"/>
        <v>9.5096862274321552</v>
      </c>
      <c r="BV65" s="111">
        <f t="shared" si="110"/>
        <v>-5.9746510052187318</v>
      </c>
      <c r="BW65" s="106">
        <f t="shared" si="111"/>
        <v>7.2145328719723185</v>
      </c>
      <c r="BX65" s="106">
        <f t="shared" si="112"/>
        <v>0.21213191158816525</v>
      </c>
      <c r="BY65" s="106">
        <f t="shared" si="80"/>
        <v>-8.5915558520954782E-2</v>
      </c>
      <c r="BZ65" s="100">
        <f t="shared" si="81"/>
        <v>0.5346153846153846</v>
      </c>
      <c r="CA65" s="101">
        <f t="shared" si="82"/>
        <v>3.6068376068376096E-2</v>
      </c>
      <c r="CB65" s="112">
        <f t="shared" si="83"/>
        <v>-2.8219533275713027E-2</v>
      </c>
      <c r="CD65" s="114"/>
    </row>
    <row r="66" spans="1:82" ht="15" customHeight="1" x14ac:dyDescent="0.2">
      <c r="A66" s="90" t="s">
        <v>92</v>
      </c>
      <c r="B66" s="91">
        <v>521.70416999999998</v>
      </c>
      <c r="C66" s="92">
        <v>329</v>
      </c>
      <c r="D66" s="93">
        <v>660.92456000000004</v>
      </c>
      <c r="E66" s="91">
        <v>555.39931999999999</v>
      </c>
      <c r="F66" s="92">
        <v>284</v>
      </c>
      <c r="G66" s="93">
        <v>576.86243999999999</v>
      </c>
      <c r="H66" s="94">
        <f t="shared" si="84"/>
        <v>1.145722990735885</v>
      </c>
      <c r="I66" s="95">
        <f t="shared" si="85"/>
        <v>0.20639132212671207</v>
      </c>
      <c r="J66" s="96">
        <f t="shared" si="86"/>
        <v>-1.2727713489466996E-2</v>
      </c>
      <c r="K66" s="91">
        <v>376.61417999999998</v>
      </c>
      <c r="L66" s="92">
        <v>192.84907999999999</v>
      </c>
      <c r="M66" s="92">
        <v>385</v>
      </c>
      <c r="N66" s="97">
        <f t="shared" si="87"/>
        <v>0.66740348010870665</v>
      </c>
      <c r="O66" s="98">
        <f t="shared" si="88"/>
        <v>-1.0692740822928593E-2</v>
      </c>
      <c r="P66" s="99">
        <f t="shared" si="89"/>
        <v>-1.1642576229321522E-2</v>
      </c>
      <c r="Q66" s="91">
        <v>99.585429999999988</v>
      </c>
      <c r="R66" s="92">
        <v>48.649900000000002</v>
      </c>
      <c r="S66" s="93">
        <v>105.10351</v>
      </c>
      <c r="T66" s="100">
        <f t="shared" si="90"/>
        <v>0.18219856713153312</v>
      </c>
      <c r="U66" s="101">
        <f t="shared" si="91"/>
        <v>2.8943684875736841E-3</v>
      </c>
      <c r="V66" s="102">
        <f t="shared" si="92"/>
        <v>1.0896102342800723E-2</v>
      </c>
      <c r="W66" s="91">
        <v>55.988669999999999</v>
      </c>
      <c r="X66" s="92">
        <v>32.70187</v>
      </c>
      <c r="Y66" s="93">
        <v>67</v>
      </c>
      <c r="Z66" s="100">
        <f t="shared" si="93"/>
        <v>0.11614554069424246</v>
      </c>
      <c r="AA66" s="101">
        <f t="shared" si="94"/>
        <v>1.5337585077732169E-2</v>
      </c>
      <c r="AB66" s="102">
        <f t="shared" si="95"/>
        <v>9.9811111677766684E-4</v>
      </c>
      <c r="AC66" s="91">
        <v>237.679</v>
      </c>
      <c r="AD66" s="92">
        <v>262</v>
      </c>
      <c r="AE66" s="92">
        <v>177.49197000000001</v>
      </c>
      <c r="AF66" s="92">
        <f t="shared" si="71"/>
        <v>-60.187029999999993</v>
      </c>
      <c r="AG66" s="93">
        <f t="shared" si="72"/>
        <v>-84.508029999999991</v>
      </c>
      <c r="AH66" s="91">
        <v>74.326800000000006</v>
      </c>
      <c r="AI66" s="92">
        <v>95</v>
      </c>
      <c r="AJ66" s="92">
        <v>61.32199</v>
      </c>
      <c r="AK66" s="92">
        <f t="shared" si="62"/>
        <v>-13.004810000000006</v>
      </c>
      <c r="AL66" s="93">
        <f t="shared" si="63"/>
        <v>-33.67801</v>
      </c>
      <c r="AM66" s="100">
        <f t="shared" si="96"/>
        <v>0.26855102797208807</v>
      </c>
      <c r="AN66" s="101">
        <f t="shared" si="97"/>
        <v>-0.18703091610169614</v>
      </c>
      <c r="AO66" s="102">
        <f t="shared" si="98"/>
        <v>-0.52780155561453812</v>
      </c>
      <c r="AP66" s="100">
        <f t="shared" si="99"/>
        <v>9.2782132351081029E-2</v>
      </c>
      <c r="AQ66" s="101">
        <f t="shared" si="100"/>
        <v>-4.9687114156954384E-2</v>
      </c>
      <c r="AR66" s="102">
        <f t="shared" si="101"/>
        <v>-0.19597166704101626</v>
      </c>
      <c r="AS66" s="101">
        <f t="shared" si="102"/>
        <v>0.10630262216413328</v>
      </c>
      <c r="AT66" s="101">
        <f t="shared" si="103"/>
        <v>-2.7523252883751209E-2</v>
      </c>
      <c r="AU66" s="101">
        <f t="shared" si="104"/>
        <v>-0.22820442008938785</v>
      </c>
      <c r="AV66" s="91">
        <v>576</v>
      </c>
      <c r="AW66" s="92">
        <v>325</v>
      </c>
      <c r="AX66" s="93">
        <v>642</v>
      </c>
      <c r="AY66" s="103">
        <v>12</v>
      </c>
      <c r="AZ66" s="104">
        <v>12</v>
      </c>
      <c r="BA66" s="105">
        <v>11</v>
      </c>
      <c r="BB66" s="103">
        <v>19</v>
      </c>
      <c r="BC66" s="104">
        <v>20</v>
      </c>
      <c r="BD66" s="105">
        <v>18</v>
      </c>
      <c r="BE66" s="106">
        <f t="shared" si="73"/>
        <v>9.6060606060606055</v>
      </c>
      <c r="BF66" s="106">
        <f t="shared" si="74"/>
        <v>1.6060606060606055</v>
      </c>
      <c r="BG66" s="106">
        <f t="shared" si="75"/>
        <v>0.57828282828282873</v>
      </c>
      <c r="BH66" s="107">
        <f t="shared" si="76"/>
        <v>5.8703703703703702</v>
      </c>
      <c r="BI66" s="106">
        <f t="shared" si="77"/>
        <v>0.8177387914230021</v>
      </c>
      <c r="BJ66" s="108">
        <f t="shared" si="78"/>
        <v>0.45370370370370328</v>
      </c>
      <c r="BK66" s="92">
        <v>40</v>
      </c>
      <c r="BL66" s="92">
        <v>40</v>
      </c>
      <c r="BM66" s="92">
        <v>40</v>
      </c>
      <c r="BN66" s="91">
        <v>6095</v>
      </c>
      <c r="BO66" s="92">
        <v>3108</v>
      </c>
      <c r="BP66" s="93">
        <v>6471</v>
      </c>
      <c r="BQ66" s="109">
        <f t="shared" si="105"/>
        <v>89.145795085767261</v>
      </c>
      <c r="BR66" s="109">
        <f t="shared" si="106"/>
        <v>-1.977965373625679</v>
      </c>
      <c r="BS66" s="109">
        <f t="shared" si="107"/>
        <v>-2.2312962913241137</v>
      </c>
      <c r="BT66" s="110">
        <f t="shared" si="108"/>
        <v>898.53962616822423</v>
      </c>
      <c r="BU66" s="109">
        <f t="shared" si="109"/>
        <v>-65.695304387331248</v>
      </c>
      <c r="BV66" s="111">
        <f t="shared" si="110"/>
        <v>24.69347232207042</v>
      </c>
      <c r="BW66" s="106">
        <f t="shared" si="111"/>
        <v>10.079439252336449</v>
      </c>
      <c r="BX66" s="106">
        <f t="shared" si="112"/>
        <v>-0.5021579698857721</v>
      </c>
      <c r="BY66" s="106">
        <f t="shared" si="80"/>
        <v>0.51636232925952541</v>
      </c>
      <c r="BZ66" s="100">
        <f t="shared" si="81"/>
        <v>0.89875000000000005</v>
      </c>
      <c r="CA66" s="101">
        <f t="shared" si="82"/>
        <v>5.2222222222222281E-2</v>
      </c>
      <c r="CB66" s="112">
        <f t="shared" si="83"/>
        <v>2.5716292134831509E-2</v>
      </c>
      <c r="CD66" s="114"/>
    </row>
    <row r="67" spans="1:82" s="157" customFormat="1" ht="15" customHeight="1" x14ac:dyDescent="0.2">
      <c r="A67" s="136" t="s">
        <v>93</v>
      </c>
      <c r="B67" s="115">
        <v>3938.3809999999999</v>
      </c>
      <c r="C67" s="116">
        <v>2226</v>
      </c>
      <c r="D67" s="117">
        <v>4661</v>
      </c>
      <c r="E67" s="115">
        <v>4033.1129999999998</v>
      </c>
      <c r="F67" s="116">
        <v>2386</v>
      </c>
      <c r="G67" s="117">
        <v>4808</v>
      </c>
      <c r="H67" s="137">
        <f t="shared" si="84"/>
        <v>0.96942595673876875</v>
      </c>
      <c r="I67" s="138">
        <f t="shared" si="85"/>
        <v>-7.0854873987994393E-3</v>
      </c>
      <c r="J67" s="144">
        <f t="shared" si="86"/>
        <v>3.6483794123513102E-2</v>
      </c>
      <c r="K67" s="115">
        <v>1106.932</v>
      </c>
      <c r="L67" s="116">
        <v>556.03099999999995</v>
      </c>
      <c r="M67" s="116">
        <v>1095</v>
      </c>
      <c r="N67" s="139">
        <f t="shared" si="87"/>
        <v>0.22774542429284525</v>
      </c>
      <c r="O67" s="140">
        <f t="shared" si="88"/>
        <v>-4.6715519400029243E-2</v>
      </c>
      <c r="P67" s="145">
        <f t="shared" si="89"/>
        <v>-5.2935530751345994E-3</v>
      </c>
      <c r="Q67" s="115">
        <v>268.86200000000002</v>
      </c>
      <c r="R67" s="116">
        <v>150.28399999999999</v>
      </c>
      <c r="S67" s="117">
        <v>280.04899999999998</v>
      </c>
      <c r="T67" s="141">
        <f t="shared" si="90"/>
        <v>5.8246464226289513E-2</v>
      </c>
      <c r="U67" s="142">
        <f t="shared" si="91"/>
        <v>-8.4171774817409922E-3</v>
      </c>
      <c r="V67" s="146">
        <f t="shared" si="92"/>
        <v>-4.7392859832662282E-3</v>
      </c>
      <c r="W67" s="115">
        <v>2617.7139999999999</v>
      </c>
      <c r="X67" s="116">
        <v>1654.9110000000001</v>
      </c>
      <c r="Y67" s="117">
        <v>3374</v>
      </c>
      <c r="Z67" s="141">
        <f t="shared" si="93"/>
        <v>0.70174708818635612</v>
      </c>
      <c r="AA67" s="142">
        <f t="shared" si="94"/>
        <v>5.2691631520500271E-2</v>
      </c>
      <c r="AB67" s="146">
        <f t="shared" si="95"/>
        <v>8.1548836599520946E-3</v>
      </c>
      <c r="AC67" s="115">
        <v>2883.6129999999998</v>
      </c>
      <c r="AD67" s="116">
        <v>3371</v>
      </c>
      <c r="AE67" s="116">
        <v>3342.895</v>
      </c>
      <c r="AF67" s="116">
        <f t="shared" si="71"/>
        <v>459.28200000000015</v>
      </c>
      <c r="AG67" s="117">
        <f t="shared" si="72"/>
        <v>-28.105000000000018</v>
      </c>
      <c r="AH67" s="115">
        <v>1746</v>
      </c>
      <c r="AI67" s="116">
        <v>1907</v>
      </c>
      <c r="AJ67" s="116">
        <v>1898.4059999999999</v>
      </c>
      <c r="AK67" s="116">
        <f t="shared" si="62"/>
        <v>152.40599999999995</v>
      </c>
      <c r="AL67" s="117">
        <f t="shared" si="63"/>
        <v>-8.5940000000000509</v>
      </c>
      <c r="AM67" s="141">
        <f t="shared" si="96"/>
        <v>0.71720553529285558</v>
      </c>
      <c r="AN67" s="142">
        <f t="shared" si="97"/>
        <v>-1.4976800545144831E-2</v>
      </c>
      <c r="AO67" s="146">
        <f t="shared" si="98"/>
        <v>-0.79717002625251732</v>
      </c>
      <c r="AP67" s="141">
        <f t="shared" si="99"/>
        <v>0.40729585925767003</v>
      </c>
      <c r="AQ67" s="142">
        <f t="shared" si="100"/>
        <v>-3.6033518981763879E-2</v>
      </c>
      <c r="AR67" s="146">
        <f t="shared" si="101"/>
        <v>-0.44939776158689421</v>
      </c>
      <c r="AS67" s="142">
        <f t="shared" si="102"/>
        <v>0.39484317803660562</v>
      </c>
      <c r="AT67" s="142">
        <f t="shared" si="103"/>
        <v>-3.8073033336594175E-2</v>
      </c>
      <c r="AU67" s="142">
        <f t="shared" si="104"/>
        <v>-0.40440242129281601</v>
      </c>
      <c r="AV67" s="115">
        <v>2324</v>
      </c>
      <c r="AW67" s="116">
        <v>866</v>
      </c>
      <c r="AX67" s="117">
        <v>2196</v>
      </c>
      <c r="AY67" s="147">
        <v>30</v>
      </c>
      <c r="AZ67" s="148">
        <v>31</v>
      </c>
      <c r="BA67" s="149">
        <v>31</v>
      </c>
      <c r="BB67" s="147">
        <v>52</v>
      </c>
      <c r="BC67" s="148">
        <v>49</v>
      </c>
      <c r="BD67" s="149">
        <v>49</v>
      </c>
      <c r="BE67" s="150">
        <f t="shared" si="73"/>
        <v>14.301075268817206</v>
      </c>
      <c r="BF67" s="150">
        <f t="shared" si="74"/>
        <v>1.3899641577060944</v>
      </c>
      <c r="BG67" s="150">
        <f t="shared" si="75"/>
        <v>4.9892473118279597</v>
      </c>
      <c r="BH67" s="151">
        <f t="shared" si="76"/>
        <v>9.0476190476190474</v>
      </c>
      <c r="BI67" s="150">
        <f t="shared" si="77"/>
        <v>1.5989010989010985</v>
      </c>
      <c r="BJ67" s="152">
        <f t="shared" si="78"/>
        <v>3.1564625850340136</v>
      </c>
      <c r="BK67" s="116">
        <v>60</v>
      </c>
      <c r="BL67" s="116">
        <v>62</v>
      </c>
      <c r="BM67" s="116">
        <v>61</v>
      </c>
      <c r="BN67" s="115">
        <v>8089</v>
      </c>
      <c r="BO67" s="116">
        <v>4006</v>
      </c>
      <c r="BP67" s="117">
        <v>7932</v>
      </c>
      <c r="BQ67" s="153">
        <f t="shared" si="105"/>
        <v>606.15229450327786</v>
      </c>
      <c r="BR67" s="153">
        <f t="shared" si="106"/>
        <v>107.56000868302812</v>
      </c>
      <c r="BS67" s="153">
        <f t="shared" si="107"/>
        <v>10.545704388450076</v>
      </c>
      <c r="BT67" s="154">
        <f t="shared" si="108"/>
        <v>2189.4353369763207</v>
      </c>
      <c r="BU67" s="153">
        <f t="shared" si="109"/>
        <v>454.01666227752548</v>
      </c>
      <c r="BV67" s="155">
        <f t="shared" si="110"/>
        <v>-565.76096787356391</v>
      </c>
      <c r="BW67" s="150">
        <f t="shared" si="111"/>
        <v>3.6120218579234971</v>
      </c>
      <c r="BX67" s="150">
        <f t="shared" si="112"/>
        <v>0.13138502487702564</v>
      </c>
      <c r="BY67" s="150">
        <f t="shared" si="80"/>
        <v>-1.0138441928848172</v>
      </c>
      <c r="BZ67" s="141">
        <f t="shared" si="81"/>
        <v>0.7224043715846995</v>
      </c>
      <c r="CA67" s="142">
        <f t="shared" si="82"/>
        <v>-2.657710989678197E-2</v>
      </c>
      <c r="CB67" s="156">
        <f t="shared" si="83"/>
        <v>-3.5833051097550195E-3</v>
      </c>
      <c r="CD67" s="158"/>
    </row>
    <row r="68" spans="1:82" ht="15" customHeight="1" thickBot="1" x14ac:dyDescent="0.25">
      <c r="A68" s="159" t="s">
        <v>94</v>
      </c>
      <c r="B68" s="160">
        <v>611.928</v>
      </c>
      <c r="C68" s="161">
        <v>340</v>
      </c>
      <c r="D68" s="162">
        <v>708.822</v>
      </c>
      <c r="E68" s="160">
        <v>591.46900000000005</v>
      </c>
      <c r="F68" s="161">
        <v>314</v>
      </c>
      <c r="G68" s="162">
        <v>666.96699999999998</v>
      </c>
      <c r="H68" s="163">
        <f t="shared" si="84"/>
        <v>1.0627542292197365</v>
      </c>
      <c r="I68" s="164">
        <f t="shared" si="85"/>
        <v>2.8164081638037519E-2</v>
      </c>
      <c r="J68" s="165">
        <f t="shared" si="86"/>
        <v>-2.0048318550964117E-2</v>
      </c>
      <c r="K68" s="160">
        <v>396.25</v>
      </c>
      <c r="L68" s="161">
        <v>215.607</v>
      </c>
      <c r="M68" s="161">
        <v>448</v>
      </c>
      <c r="N68" s="166">
        <f t="shared" si="87"/>
        <v>0.67169740032115532</v>
      </c>
      <c r="O68" s="167">
        <f t="shared" si="88"/>
        <v>1.7552731767065399E-3</v>
      </c>
      <c r="P68" s="168">
        <f t="shared" si="89"/>
        <v>-1.4949096494131342E-2</v>
      </c>
      <c r="Q68" s="160">
        <v>147.08799999999999</v>
      </c>
      <c r="R68" s="161">
        <v>74.236999999999995</v>
      </c>
      <c r="S68" s="162">
        <v>160.899</v>
      </c>
      <c r="T68" s="169">
        <f t="shared" si="90"/>
        <v>0.24123982146043207</v>
      </c>
      <c r="U68" s="170">
        <f t="shared" si="91"/>
        <v>-7.44269613558729E-3</v>
      </c>
      <c r="V68" s="171">
        <f t="shared" si="92"/>
        <v>4.8162545814512125E-3</v>
      </c>
      <c r="W68" s="160">
        <v>38.317999999999998</v>
      </c>
      <c r="X68" s="161">
        <v>20.382000000000001</v>
      </c>
      <c r="Y68" s="162">
        <v>42</v>
      </c>
      <c r="Z68" s="169">
        <f t="shared" si="93"/>
        <v>6.2971631280108312E-2</v>
      </c>
      <c r="AA68" s="170">
        <f t="shared" si="94"/>
        <v>-1.8128291058121526E-3</v>
      </c>
      <c r="AB68" s="171">
        <f t="shared" si="95"/>
        <v>-1.9391967453693953E-3</v>
      </c>
      <c r="AC68" s="160">
        <v>246.31800000000001</v>
      </c>
      <c r="AD68" s="161">
        <v>200</v>
      </c>
      <c r="AE68" s="161">
        <v>205.95599999999999</v>
      </c>
      <c r="AF68" s="161">
        <f t="shared" si="71"/>
        <v>-40.362000000000023</v>
      </c>
      <c r="AG68" s="162">
        <f t="shared" si="72"/>
        <v>5.9559999999999889</v>
      </c>
      <c r="AH68" s="160">
        <v>0</v>
      </c>
      <c r="AI68" s="161">
        <v>0</v>
      </c>
      <c r="AJ68" s="161">
        <v>0</v>
      </c>
      <c r="AK68" s="161">
        <f t="shared" si="62"/>
        <v>0</v>
      </c>
      <c r="AL68" s="162">
        <f t="shared" si="63"/>
        <v>0</v>
      </c>
      <c r="AM68" s="169">
        <f t="shared" si="96"/>
        <v>0.29056095888671624</v>
      </c>
      <c r="AN68" s="170">
        <f t="shared" si="97"/>
        <v>-0.11196678947583621</v>
      </c>
      <c r="AO68" s="171">
        <f t="shared" si="98"/>
        <v>-0.29767433523093084</v>
      </c>
      <c r="AP68" s="169">
        <f t="shared" si="99"/>
        <v>0</v>
      </c>
      <c r="AQ68" s="170">
        <f t="shared" si="100"/>
        <v>0</v>
      </c>
      <c r="AR68" s="171">
        <f t="shared" si="101"/>
        <v>0</v>
      </c>
      <c r="AS68" s="170">
        <f t="shared" si="102"/>
        <v>0</v>
      </c>
      <c r="AT68" s="170">
        <f t="shared" si="103"/>
        <v>0</v>
      </c>
      <c r="AU68" s="170">
        <f t="shared" si="104"/>
        <v>0</v>
      </c>
      <c r="AV68" s="160">
        <v>393</v>
      </c>
      <c r="AW68" s="161">
        <v>201</v>
      </c>
      <c r="AX68" s="162">
        <v>377</v>
      </c>
      <c r="AY68" s="172">
        <v>12</v>
      </c>
      <c r="AZ68" s="173">
        <v>13</v>
      </c>
      <c r="BA68" s="174">
        <v>13</v>
      </c>
      <c r="BB68" s="172">
        <v>20</v>
      </c>
      <c r="BC68" s="173">
        <v>18</v>
      </c>
      <c r="BD68" s="174">
        <v>18</v>
      </c>
      <c r="BE68" s="175">
        <f t="shared" si="73"/>
        <v>4.5128205128205128</v>
      </c>
      <c r="BF68" s="175">
        <f t="shared" si="74"/>
        <v>-0.94551282051282026</v>
      </c>
      <c r="BG68" s="175">
        <f t="shared" si="75"/>
        <v>-0.64102564102564141</v>
      </c>
      <c r="BH68" s="176">
        <f t="shared" si="76"/>
        <v>3.2592592592592595</v>
      </c>
      <c r="BI68" s="175">
        <f t="shared" si="77"/>
        <v>-1.5740740740740389E-2</v>
      </c>
      <c r="BJ68" s="177">
        <f t="shared" si="78"/>
        <v>-0.46296296296296235</v>
      </c>
      <c r="BK68" s="161">
        <v>60</v>
      </c>
      <c r="BL68" s="161">
        <v>60</v>
      </c>
      <c r="BM68" s="161">
        <v>60</v>
      </c>
      <c r="BN68" s="160">
        <v>9485</v>
      </c>
      <c r="BO68" s="161">
        <v>4840</v>
      </c>
      <c r="BP68" s="162">
        <v>9451</v>
      </c>
      <c r="BQ68" s="178">
        <f t="shared" si="105"/>
        <v>70.571050682467458</v>
      </c>
      <c r="BR68" s="178">
        <f t="shared" si="106"/>
        <v>8.2126953846287662</v>
      </c>
      <c r="BS68" s="178">
        <f t="shared" si="107"/>
        <v>5.695017624616213</v>
      </c>
      <c r="BT68" s="179">
        <f t="shared" si="108"/>
        <v>1769.1432360742706</v>
      </c>
      <c r="BU68" s="178">
        <f t="shared" si="109"/>
        <v>264.13305795722226</v>
      </c>
      <c r="BV68" s="180">
        <f t="shared" si="110"/>
        <v>206.95418134790248</v>
      </c>
      <c r="BW68" s="175">
        <f t="shared" si="111"/>
        <v>25.068965517241381</v>
      </c>
      <c r="BX68" s="175">
        <f t="shared" si="112"/>
        <v>0.93410546635079683</v>
      </c>
      <c r="BY68" s="175">
        <f t="shared" si="80"/>
        <v>0.98936352719162812</v>
      </c>
      <c r="BZ68" s="169">
        <f t="shared" si="81"/>
        <v>0.87509259259259264</v>
      </c>
      <c r="CA68" s="170">
        <f t="shared" si="82"/>
        <v>-3.1481481481481222E-3</v>
      </c>
      <c r="CB68" s="181">
        <f t="shared" si="83"/>
        <v>-3.1274448605909333E-2</v>
      </c>
      <c r="CD68" s="114"/>
    </row>
  </sheetData>
  <sheetProtection algorithmName="SHA-512" hashValue="M5pljgA6lH7uYKun1MvXrYI0R39UixRKMWVWgtV9ZV4n2gkdBdL14THi7vzfZ1rdLuomeDYKW+I4u+rzeKSQhQ==" saltValue="KjxOYuYJPMcMlpWfSaxA1A==" spinCount="100000" sheet="1" objects="1" scenarios="1"/>
  <autoFilter ref="A3:CD68"/>
  <mergeCells count="26">
    <mergeCell ref="N1:P1"/>
    <mergeCell ref="A1:A2"/>
    <mergeCell ref="B1:D1"/>
    <mergeCell ref="E1:G1"/>
    <mergeCell ref="H1:J1"/>
    <mergeCell ref="K1:M1"/>
    <mergeCell ref="BB1:BD1"/>
    <mergeCell ref="Q1:S1"/>
    <mergeCell ref="T1:V1"/>
    <mergeCell ref="W1:Y1"/>
    <mergeCell ref="Z1:AB1"/>
    <mergeCell ref="AC1:AG1"/>
    <mergeCell ref="AH1:AL1"/>
    <mergeCell ref="AM1:AO1"/>
    <mergeCell ref="AP1:AR1"/>
    <mergeCell ref="AS1:AU1"/>
    <mergeCell ref="AV1:AX1"/>
    <mergeCell ref="AY1:BA1"/>
    <mergeCell ref="BW1:BY1"/>
    <mergeCell ref="BZ1:CB1"/>
    <mergeCell ref="BE1:BG1"/>
    <mergeCell ref="BH1:BJ1"/>
    <mergeCell ref="BK1:BM1"/>
    <mergeCell ref="BN1:BP1"/>
    <mergeCell ref="BQ1:BS1"/>
    <mergeCell ref="BT1:BV1"/>
  </mergeCells>
  <pageMargins left="0" right="0" top="0" bottom="0" header="0" footer="0"/>
  <pageSetup paperSize="9" scale="49" fitToHeight="2" orientation="landscape" r:id="rId1"/>
  <colBreaks count="2" manualBreakCount="2">
    <brk id="30" max="67" man="1"/>
    <brk id="65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I414"/>
  <sheetViews>
    <sheetView tabSelected="1" view="pageBreakPreview" zoomScaleNormal="100" zoomScaleSheetLayoutView="100" workbookViewId="0">
      <pane ySplit="7" topLeftCell="A8" activePane="bottomLeft" state="frozen"/>
      <selection activeCell="A7" sqref="A7"/>
      <selection pane="bottomLeft" activeCell="E5" sqref="E5:E6"/>
    </sheetView>
  </sheetViews>
  <sheetFormatPr defaultRowHeight="12.75" x14ac:dyDescent="0.2"/>
  <cols>
    <col min="1" max="1" width="6.85546875" style="208" customWidth="1"/>
    <col min="2" max="2" width="12.7109375" style="208" customWidth="1"/>
    <col min="3" max="3" width="46.7109375" style="209" customWidth="1"/>
    <col min="4" max="4" width="12.85546875" style="209" customWidth="1"/>
    <col min="5" max="7" width="13.7109375" style="186" customWidth="1"/>
    <col min="8" max="8" width="26" style="186" customWidth="1"/>
    <col min="9" max="11" width="13.7109375" style="186" customWidth="1"/>
    <col min="12" max="12" width="27" style="186" customWidth="1"/>
    <col min="13" max="26" width="9.140625" style="183"/>
    <col min="27" max="16384" width="9.140625" style="184"/>
  </cols>
  <sheetData>
    <row r="2" spans="1:26" ht="15" customHeight="1" x14ac:dyDescent="0.3">
      <c r="A2" s="222" t="s">
        <v>926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26" ht="56.25" customHeight="1" x14ac:dyDescent="0.2">
      <c r="A3" s="224" t="s">
        <v>97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26" ht="30.75" customHeight="1" x14ac:dyDescent="0.2">
      <c r="A4" s="225" t="s">
        <v>98</v>
      </c>
      <c r="B4" s="226" t="s">
        <v>99</v>
      </c>
      <c r="C4" s="226" t="s">
        <v>100</v>
      </c>
      <c r="D4" s="185"/>
      <c r="E4" s="227" t="s">
        <v>101</v>
      </c>
      <c r="F4" s="227"/>
      <c r="G4" s="227"/>
      <c r="H4" s="227"/>
      <c r="I4" s="227" t="s">
        <v>102</v>
      </c>
      <c r="J4" s="227"/>
      <c r="K4" s="227"/>
      <c r="L4" s="227"/>
    </row>
    <row r="5" spans="1:26" ht="55.5" customHeight="1" x14ac:dyDescent="0.2">
      <c r="A5" s="225"/>
      <c r="B5" s="226"/>
      <c r="C5" s="226"/>
      <c r="D5" s="225" t="s">
        <v>103</v>
      </c>
      <c r="E5" s="221" t="s">
        <v>104</v>
      </c>
      <c r="F5" s="221" t="s">
        <v>105</v>
      </c>
      <c r="G5" s="221" t="s">
        <v>106</v>
      </c>
      <c r="H5" s="221" t="s">
        <v>107</v>
      </c>
      <c r="I5" s="221" t="s">
        <v>104</v>
      </c>
      <c r="J5" s="221" t="s">
        <v>105</v>
      </c>
      <c r="K5" s="221" t="s">
        <v>106</v>
      </c>
      <c r="L5" s="221" t="s">
        <v>107</v>
      </c>
    </row>
    <row r="6" spans="1:26" ht="171" customHeight="1" x14ac:dyDescent="0.2">
      <c r="A6" s="225"/>
      <c r="B6" s="226"/>
      <c r="C6" s="226"/>
      <c r="D6" s="225"/>
      <c r="E6" s="221"/>
      <c r="F6" s="221"/>
      <c r="G6" s="221"/>
      <c r="H6" s="221"/>
      <c r="I6" s="221"/>
      <c r="J6" s="221"/>
      <c r="K6" s="221"/>
      <c r="L6" s="221"/>
      <c r="M6" s="186"/>
    </row>
    <row r="7" spans="1:26" s="191" customFormat="1" ht="17.25" customHeight="1" x14ac:dyDescent="0.2">
      <c r="A7" s="187"/>
      <c r="B7" s="188"/>
      <c r="C7" s="188" t="s">
        <v>108</v>
      </c>
      <c r="D7" s="187"/>
      <c r="E7" s="189">
        <f t="shared" ref="E7:L7" si="0">SUMIF($B$8:$B$410,"",E$8:E$410)</f>
        <v>524684</v>
      </c>
      <c r="F7" s="189">
        <f t="shared" si="0"/>
        <v>480942923.40000004</v>
      </c>
      <c r="G7" s="189">
        <f t="shared" si="0"/>
        <v>23980484.139999989</v>
      </c>
      <c r="H7" s="189">
        <f t="shared" si="0"/>
        <v>111171703.45000002</v>
      </c>
      <c r="I7" s="189">
        <f t="shared" si="0"/>
        <v>539916</v>
      </c>
      <c r="J7" s="189">
        <f t="shared" si="0"/>
        <v>500847589.19999999</v>
      </c>
      <c r="K7" s="189">
        <f t="shared" si="0"/>
        <v>26669080.383999985</v>
      </c>
      <c r="L7" s="189">
        <f t="shared" si="0"/>
        <v>119655997.26000001</v>
      </c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</row>
    <row r="8" spans="1:26" s="196" customFormat="1" ht="13.5" customHeight="1" x14ac:dyDescent="0.25">
      <c r="A8" s="192"/>
      <c r="B8" s="192"/>
      <c r="C8" s="193" t="s">
        <v>109</v>
      </c>
      <c r="D8" s="193"/>
      <c r="E8" s="194">
        <f t="shared" ref="E8:L8" si="1">SUM(E9:E21)</f>
        <v>16535</v>
      </c>
      <c r="F8" s="194">
        <f t="shared" si="1"/>
        <v>12529668</v>
      </c>
      <c r="G8" s="194">
        <f t="shared" si="1"/>
        <v>392889.18999999983</v>
      </c>
      <c r="H8" s="194">
        <f t="shared" si="1"/>
        <v>1076127.5999999992</v>
      </c>
      <c r="I8" s="194">
        <f t="shared" si="1"/>
        <v>16997</v>
      </c>
      <c r="J8" s="194">
        <f t="shared" si="1"/>
        <v>12520566</v>
      </c>
      <c r="K8" s="194">
        <f t="shared" si="1"/>
        <v>330733.40999999992</v>
      </c>
      <c r="L8" s="194">
        <f t="shared" si="1"/>
        <v>957077.22</v>
      </c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</row>
    <row r="9" spans="1:26" s="196" customFormat="1" ht="13.5" customHeight="1" x14ac:dyDescent="0.2">
      <c r="A9" s="197" t="s">
        <v>110</v>
      </c>
      <c r="B9" s="197" t="s">
        <v>111</v>
      </c>
      <c r="C9" s="198" t="s">
        <v>112</v>
      </c>
      <c r="D9" s="198" t="s">
        <v>113</v>
      </c>
      <c r="E9" s="199">
        <v>3637</v>
      </c>
      <c r="F9" s="199">
        <v>2949331</v>
      </c>
      <c r="G9" s="199">
        <v>95987.399999999965</v>
      </c>
      <c r="H9" s="199">
        <v>0</v>
      </c>
      <c r="I9" s="199">
        <v>3571</v>
      </c>
      <c r="J9" s="199">
        <v>2782487</v>
      </c>
      <c r="K9" s="199">
        <v>88025.509999999966</v>
      </c>
      <c r="L9" s="199">
        <f>VLOOKUP(B9,[1]ЛП!$B$8:$I$408,8,0)+VLOOKUP(B9,[1]ЛП!$B$8:$J$408,9,0)+VLOOKUP(B9,[1]ЛП!$B$8:$K$408,10,0)</f>
        <v>0</v>
      </c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</row>
    <row r="10" spans="1:26" s="196" customFormat="1" ht="13.5" customHeight="1" x14ac:dyDescent="0.2">
      <c r="A10" s="197" t="s">
        <v>110</v>
      </c>
      <c r="B10" s="197" t="s">
        <v>114</v>
      </c>
      <c r="C10" s="198" t="s">
        <v>115</v>
      </c>
      <c r="D10" s="198" t="s">
        <v>113</v>
      </c>
      <c r="E10" s="199">
        <v>3190</v>
      </c>
      <c r="F10" s="199">
        <v>3002468</v>
      </c>
      <c r="G10" s="199">
        <v>215099.5199999999</v>
      </c>
      <c r="H10" s="199">
        <v>0</v>
      </c>
      <c r="I10" s="199">
        <v>3319</v>
      </c>
      <c r="J10" s="199">
        <v>3062320</v>
      </c>
      <c r="K10" s="199">
        <v>186702.73999999996</v>
      </c>
      <c r="L10" s="199">
        <f>VLOOKUP(B10,[1]ЛП!$B$8:$I$408,8,0)+VLOOKUP(B10,[1]ЛП!$B$8:$J$408,9,0)+VLOOKUP(B10,[1]ЛП!$B$8:$K$408,10,0)</f>
        <v>0</v>
      </c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</row>
    <row r="11" spans="1:26" s="196" customFormat="1" ht="13.5" customHeight="1" x14ac:dyDescent="0.2">
      <c r="A11" s="197" t="s">
        <v>110</v>
      </c>
      <c r="B11" s="197" t="s">
        <v>116</v>
      </c>
      <c r="C11" s="198" t="s">
        <v>117</v>
      </c>
      <c r="D11" s="198" t="s">
        <v>113</v>
      </c>
      <c r="E11" s="199">
        <v>3444</v>
      </c>
      <c r="F11" s="199">
        <v>2873928</v>
      </c>
      <c r="G11" s="199">
        <v>81277.26999999996</v>
      </c>
      <c r="H11" s="199">
        <v>0</v>
      </c>
      <c r="I11" s="199">
        <v>3368</v>
      </c>
      <c r="J11" s="199">
        <v>2822899</v>
      </c>
      <c r="K11" s="199">
        <v>54724.159999999996</v>
      </c>
      <c r="L11" s="199">
        <f>VLOOKUP(B11,[1]ЛП!$B$8:$I$408,8,0)+VLOOKUP(B11,[1]ЛП!$B$8:$J$408,9,0)+VLOOKUP(B11,[1]ЛП!$B$8:$K$408,10,0)</f>
        <v>0</v>
      </c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</row>
    <row r="12" spans="1:26" s="196" customFormat="1" ht="13.5" customHeight="1" x14ac:dyDescent="0.2">
      <c r="A12" s="197" t="s">
        <v>110</v>
      </c>
      <c r="B12" s="197" t="s">
        <v>118</v>
      </c>
      <c r="C12" s="198" t="s">
        <v>119</v>
      </c>
      <c r="D12" s="198" t="s">
        <v>113</v>
      </c>
      <c r="E12" s="199">
        <v>1415</v>
      </c>
      <c r="F12" s="199">
        <v>989197</v>
      </c>
      <c r="G12" s="199">
        <v>0</v>
      </c>
      <c r="H12" s="199">
        <v>0</v>
      </c>
      <c r="I12" s="199">
        <v>1374</v>
      </c>
      <c r="J12" s="199">
        <v>968017</v>
      </c>
      <c r="K12" s="199">
        <v>0</v>
      </c>
      <c r="L12" s="199">
        <f>VLOOKUP(B12,[1]ЛП!$B$8:$I$408,8,0)+VLOOKUP(B12,[1]ЛП!$B$8:$J$408,9,0)+VLOOKUP(B12,[1]ЛП!$B$8:$K$408,10,0)</f>
        <v>0</v>
      </c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s="196" customFormat="1" ht="13.5" customHeight="1" x14ac:dyDescent="0.2">
      <c r="A13" s="197" t="s">
        <v>110</v>
      </c>
      <c r="B13" s="197" t="s">
        <v>120</v>
      </c>
      <c r="C13" s="198" t="s">
        <v>121</v>
      </c>
      <c r="D13" s="198" t="s">
        <v>113</v>
      </c>
      <c r="E13" s="199">
        <v>1855</v>
      </c>
      <c r="F13" s="199">
        <v>1090030</v>
      </c>
      <c r="G13" s="199">
        <v>0</v>
      </c>
      <c r="H13" s="199">
        <v>0</v>
      </c>
      <c r="I13" s="199">
        <v>1737</v>
      </c>
      <c r="J13" s="199">
        <v>1033913</v>
      </c>
      <c r="K13" s="199">
        <v>0</v>
      </c>
      <c r="L13" s="199">
        <f>VLOOKUP(B13,[1]ЛП!$B$8:$I$408,8,0)+VLOOKUP(B13,[1]ЛП!$B$8:$J$408,9,0)+VLOOKUP(B13,[1]ЛП!$B$8:$K$408,10,0)</f>
        <v>0</v>
      </c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s="196" customFormat="1" ht="13.5" customHeight="1" x14ac:dyDescent="0.2">
      <c r="A14" s="197" t="s">
        <v>110</v>
      </c>
      <c r="B14" s="197" t="s">
        <v>122</v>
      </c>
      <c r="C14" s="198" t="s">
        <v>123</v>
      </c>
      <c r="D14" s="198" t="s">
        <v>124</v>
      </c>
      <c r="E14" s="199">
        <v>816</v>
      </c>
      <c r="F14" s="199">
        <v>658136</v>
      </c>
      <c r="G14" s="199">
        <v>525</v>
      </c>
      <c r="H14" s="199">
        <v>1076127.5999999992</v>
      </c>
      <c r="I14" s="199">
        <v>854</v>
      </c>
      <c r="J14" s="199">
        <v>716924</v>
      </c>
      <c r="K14" s="199">
        <v>1281</v>
      </c>
      <c r="L14" s="199">
        <f>VLOOKUP(B14,[1]ЛП!$B$8:$I$408,8,0)+VLOOKUP(B14,[1]ЛП!$B$8:$J$408,9,0)+VLOOKUP(B14,[1]ЛП!$B$8:$K$408,10,0)</f>
        <v>957077.22</v>
      </c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</row>
    <row r="15" spans="1:26" s="196" customFormat="1" ht="13.5" customHeight="1" x14ac:dyDescent="0.2">
      <c r="A15" s="197" t="s">
        <v>110</v>
      </c>
      <c r="B15" s="197" t="s">
        <v>125</v>
      </c>
      <c r="C15" s="198" t="s">
        <v>126</v>
      </c>
      <c r="D15" s="198" t="s">
        <v>124</v>
      </c>
      <c r="E15" s="199">
        <v>425</v>
      </c>
      <c r="F15" s="199">
        <v>279690</v>
      </c>
      <c r="G15" s="199">
        <v>0</v>
      </c>
      <c r="H15" s="199">
        <v>0</v>
      </c>
      <c r="I15" s="199">
        <v>375</v>
      </c>
      <c r="J15" s="199">
        <v>252150</v>
      </c>
      <c r="K15" s="199">
        <v>0</v>
      </c>
      <c r="L15" s="199">
        <f>VLOOKUP(B15,[1]ЛП!$B$8:$I$408,8,0)+VLOOKUP(B15,[1]ЛП!$B$8:$J$408,9,0)+VLOOKUP(B15,[1]ЛП!$B$8:$K$408,10,0)</f>
        <v>0</v>
      </c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s="196" customFormat="1" ht="13.5" customHeight="1" x14ac:dyDescent="0.2">
      <c r="A16" s="197" t="s">
        <v>110</v>
      </c>
      <c r="B16" s="197" t="s">
        <v>127</v>
      </c>
      <c r="C16" s="198" t="s">
        <v>128</v>
      </c>
      <c r="D16" s="198" t="s">
        <v>129</v>
      </c>
      <c r="E16" s="199">
        <v>740</v>
      </c>
      <c r="F16" s="199">
        <v>248456</v>
      </c>
      <c r="G16" s="199">
        <v>0</v>
      </c>
      <c r="H16" s="199">
        <v>0</v>
      </c>
      <c r="I16" s="199">
        <v>1047</v>
      </c>
      <c r="J16" s="199">
        <v>349310</v>
      </c>
      <c r="K16" s="199">
        <v>0</v>
      </c>
      <c r="L16" s="199">
        <f>VLOOKUP(B16,[1]ЛП!$B$8:$I$408,8,0)+VLOOKUP(B16,[1]ЛП!$B$8:$J$408,9,0)+VLOOKUP(B16,[1]ЛП!$B$8:$K$408,10,0)</f>
        <v>0</v>
      </c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</row>
    <row r="17" spans="1:26" s="196" customFormat="1" ht="13.5" customHeight="1" x14ac:dyDescent="0.2">
      <c r="A17" s="197" t="s">
        <v>110</v>
      </c>
      <c r="B17" s="197" t="s">
        <v>130</v>
      </c>
      <c r="C17" s="198" t="s">
        <v>131</v>
      </c>
      <c r="D17" s="198" t="s">
        <v>129</v>
      </c>
      <c r="E17" s="199">
        <v>315</v>
      </c>
      <c r="F17" s="199">
        <v>103950</v>
      </c>
      <c r="G17" s="199">
        <v>0</v>
      </c>
      <c r="H17" s="199">
        <v>0</v>
      </c>
      <c r="I17" s="199">
        <v>644</v>
      </c>
      <c r="J17" s="199">
        <v>212520</v>
      </c>
      <c r="K17" s="199">
        <v>0</v>
      </c>
      <c r="L17" s="199">
        <f>VLOOKUP(B17,[1]ЛП!$B$8:$I$408,8,0)+VLOOKUP(B17,[1]ЛП!$B$8:$J$408,9,0)+VLOOKUP(B17,[1]ЛП!$B$8:$K$408,10,0)</f>
        <v>0</v>
      </c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s="196" customFormat="1" ht="13.5" customHeight="1" x14ac:dyDescent="0.2">
      <c r="A18" s="197" t="s">
        <v>110</v>
      </c>
      <c r="B18" s="197" t="s">
        <v>132</v>
      </c>
      <c r="C18" s="198" t="s">
        <v>133</v>
      </c>
      <c r="D18" s="198" t="s">
        <v>134</v>
      </c>
      <c r="E18" s="199"/>
      <c r="F18" s="199">
        <v>23940</v>
      </c>
      <c r="G18" s="199">
        <v>0</v>
      </c>
      <c r="H18" s="199">
        <v>0</v>
      </c>
      <c r="I18" s="199"/>
      <c r="J18" s="199">
        <v>27740</v>
      </c>
      <c r="K18" s="199">
        <v>0</v>
      </c>
      <c r="L18" s="199">
        <f>VLOOKUP(B18,[1]ЛП!$B$8:$I$408,8,0)+VLOOKUP(B18,[1]ЛП!$B$8:$J$408,9,0)+VLOOKUP(B18,[1]ЛП!$B$8:$K$408,10,0)</f>
        <v>0</v>
      </c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</row>
    <row r="19" spans="1:26" s="196" customFormat="1" ht="13.5" customHeight="1" x14ac:dyDescent="0.2">
      <c r="A19" s="197" t="s">
        <v>110</v>
      </c>
      <c r="B19" s="197" t="s">
        <v>135</v>
      </c>
      <c r="C19" s="198" t="s">
        <v>136</v>
      </c>
      <c r="D19" s="198" t="s">
        <v>134</v>
      </c>
      <c r="E19" s="199"/>
      <c r="F19" s="199">
        <v>36960</v>
      </c>
      <c r="G19" s="199">
        <v>0</v>
      </c>
      <c r="H19" s="199">
        <v>0</v>
      </c>
      <c r="I19" s="199"/>
      <c r="J19" s="199">
        <v>35180</v>
      </c>
      <c r="K19" s="199">
        <v>0</v>
      </c>
      <c r="L19" s="199">
        <f>VLOOKUP(B19,[1]ЛП!$B$8:$I$408,8,0)+VLOOKUP(B19,[1]ЛП!$B$8:$J$408,9,0)+VLOOKUP(B19,[1]ЛП!$B$8:$K$408,10,0)</f>
        <v>0</v>
      </c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</row>
    <row r="20" spans="1:26" s="196" customFormat="1" ht="13.5" customHeight="1" x14ac:dyDescent="0.2">
      <c r="A20" s="197" t="s">
        <v>110</v>
      </c>
      <c r="B20" s="197" t="s">
        <v>137</v>
      </c>
      <c r="C20" s="198" t="s">
        <v>138</v>
      </c>
      <c r="D20" s="198" t="s">
        <v>129</v>
      </c>
      <c r="E20" s="199">
        <v>698</v>
      </c>
      <c r="F20" s="199">
        <v>233582</v>
      </c>
      <c r="G20" s="199">
        <v>0</v>
      </c>
      <c r="H20" s="199">
        <v>0</v>
      </c>
      <c r="I20" s="199">
        <v>708</v>
      </c>
      <c r="J20" s="199">
        <v>221356</v>
      </c>
      <c r="K20" s="199">
        <v>0</v>
      </c>
      <c r="L20" s="199">
        <f>VLOOKUP(B20,[1]ЛП!$B$8:$I$408,8,0)+VLOOKUP(B20,[1]ЛП!$B$8:$J$408,9,0)+VLOOKUP(B20,[1]ЛП!$B$8:$K$408,10,0)</f>
        <v>0</v>
      </c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s="196" customFormat="1" ht="13.5" customHeight="1" x14ac:dyDescent="0.2">
      <c r="A21" s="197" t="s">
        <v>110</v>
      </c>
      <c r="B21" s="197" t="s">
        <v>139</v>
      </c>
      <c r="C21" s="198" t="s">
        <v>140</v>
      </c>
      <c r="D21" s="198" t="s">
        <v>141</v>
      </c>
      <c r="E21" s="199"/>
      <c r="F21" s="199">
        <v>40000</v>
      </c>
      <c r="G21" s="199">
        <v>0</v>
      </c>
      <c r="H21" s="199">
        <v>0</v>
      </c>
      <c r="I21" s="199"/>
      <c r="J21" s="199">
        <v>35750</v>
      </c>
      <c r="K21" s="199">
        <v>0</v>
      </c>
      <c r="L21" s="199">
        <f>VLOOKUP(B21,[1]ЛП!$B$8:$I$408,8,0)+VLOOKUP(B21,[1]ЛП!$B$8:$J$408,9,0)+VLOOKUP(B21,[1]ЛП!$B$8:$K$408,10,0)</f>
        <v>0</v>
      </c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</row>
    <row r="22" spans="1:26" x14ac:dyDescent="0.2">
      <c r="A22" s="200"/>
      <c r="B22" s="200"/>
      <c r="C22" s="200" t="s">
        <v>142</v>
      </c>
      <c r="D22" s="200"/>
      <c r="E22" s="194">
        <f t="shared" ref="E22:L22" si="2">SUM(E23:E52)</f>
        <v>29266</v>
      </c>
      <c r="F22" s="194">
        <f t="shared" si="2"/>
        <v>24908787</v>
      </c>
      <c r="G22" s="194">
        <f t="shared" si="2"/>
        <v>876332.44999999949</v>
      </c>
      <c r="H22" s="194">
        <f t="shared" si="2"/>
        <v>6440811.7600000007</v>
      </c>
      <c r="I22" s="194">
        <f t="shared" si="2"/>
        <v>28976</v>
      </c>
      <c r="J22" s="194">
        <f t="shared" si="2"/>
        <v>24969955.600000001</v>
      </c>
      <c r="K22" s="194">
        <f t="shared" si="2"/>
        <v>867411.92999999982</v>
      </c>
      <c r="L22" s="194">
        <f t="shared" si="2"/>
        <v>6691012.7999999998</v>
      </c>
    </row>
    <row r="23" spans="1:26" x14ac:dyDescent="0.2">
      <c r="A23" s="201" t="s">
        <v>143</v>
      </c>
      <c r="B23" s="202" t="s">
        <v>144</v>
      </c>
      <c r="C23" s="203" t="s">
        <v>145</v>
      </c>
      <c r="D23" s="203" t="s">
        <v>113</v>
      </c>
      <c r="E23" s="199">
        <v>676</v>
      </c>
      <c r="F23" s="199">
        <v>396293</v>
      </c>
      <c r="G23" s="199">
        <v>0</v>
      </c>
      <c r="H23" s="199">
        <v>0</v>
      </c>
      <c r="I23" s="199">
        <v>699</v>
      </c>
      <c r="J23" s="199">
        <v>405549</v>
      </c>
      <c r="K23" s="199">
        <v>0</v>
      </c>
      <c r="L23" s="199">
        <f>VLOOKUP(B23,[1]ЛП!$B$8:$I$408,8,0)+VLOOKUP(B23,[1]ЛП!$B$8:$J$408,9,0)+VLOOKUP(B23,[1]ЛП!$B$8:$K$408,10,0)</f>
        <v>0</v>
      </c>
    </row>
    <row r="24" spans="1:26" ht="12.75" customHeight="1" x14ac:dyDescent="0.2">
      <c r="A24" s="201" t="s">
        <v>143</v>
      </c>
      <c r="B24" s="202" t="s">
        <v>146</v>
      </c>
      <c r="C24" s="203" t="s">
        <v>147</v>
      </c>
      <c r="D24" s="203" t="s">
        <v>134</v>
      </c>
      <c r="E24" s="199"/>
      <c r="F24" s="199">
        <v>105960</v>
      </c>
      <c r="G24" s="199">
        <v>0</v>
      </c>
      <c r="H24" s="199">
        <v>0</v>
      </c>
      <c r="I24" s="199"/>
      <c r="J24" s="199">
        <v>107020</v>
      </c>
      <c r="K24" s="199">
        <v>0</v>
      </c>
      <c r="L24" s="199">
        <f>VLOOKUP(B24,[1]ЛП!$B$8:$I$408,8,0)+VLOOKUP(B24,[1]ЛП!$B$8:$J$408,9,0)+VLOOKUP(B24,[1]ЛП!$B$8:$K$408,10,0)</f>
        <v>0</v>
      </c>
    </row>
    <row r="25" spans="1:26" ht="12.75" customHeight="1" x14ac:dyDescent="0.2">
      <c r="A25" s="201" t="s">
        <v>143</v>
      </c>
      <c r="B25" s="202" t="s">
        <v>148</v>
      </c>
      <c r="C25" s="203" t="s">
        <v>149</v>
      </c>
      <c r="D25" s="203" t="s">
        <v>134</v>
      </c>
      <c r="E25" s="199"/>
      <c r="F25" s="199">
        <v>14820</v>
      </c>
      <c r="G25" s="199">
        <v>0</v>
      </c>
      <c r="H25" s="199">
        <v>0</v>
      </c>
      <c r="I25" s="199"/>
      <c r="J25" s="199">
        <v>17860</v>
      </c>
      <c r="K25" s="199">
        <v>0</v>
      </c>
      <c r="L25" s="199">
        <f>VLOOKUP(B25,[1]ЛП!$B$8:$I$408,8,0)+VLOOKUP(B25,[1]ЛП!$B$8:$J$408,9,0)+VLOOKUP(B25,[1]ЛП!$B$8:$K$408,10,0)</f>
        <v>0</v>
      </c>
    </row>
    <row r="26" spans="1:26" x14ac:dyDescent="0.2">
      <c r="A26" s="201" t="s">
        <v>143</v>
      </c>
      <c r="B26" s="202" t="s">
        <v>150</v>
      </c>
      <c r="C26" s="203" t="s">
        <v>151</v>
      </c>
      <c r="D26" s="203" t="s">
        <v>113</v>
      </c>
      <c r="E26" s="199">
        <v>6974</v>
      </c>
      <c r="F26" s="199">
        <v>6144900</v>
      </c>
      <c r="G26" s="199">
        <v>86803.6</v>
      </c>
      <c r="H26" s="199">
        <v>0</v>
      </c>
      <c r="I26" s="199">
        <v>6945</v>
      </c>
      <c r="J26" s="199">
        <v>6356187</v>
      </c>
      <c r="K26" s="199">
        <v>96772</v>
      </c>
      <c r="L26" s="199">
        <f>VLOOKUP(B26,[1]ЛП!$B$8:$I$408,8,0)+VLOOKUP(B26,[1]ЛП!$B$8:$J$408,9,0)+VLOOKUP(B26,[1]ЛП!$B$8:$K$408,10,0)</f>
        <v>0</v>
      </c>
    </row>
    <row r="27" spans="1:26" ht="12.75" customHeight="1" x14ac:dyDescent="0.2">
      <c r="A27" s="201" t="s">
        <v>143</v>
      </c>
      <c r="B27" s="202" t="s">
        <v>152</v>
      </c>
      <c r="C27" s="203" t="s">
        <v>153</v>
      </c>
      <c r="D27" s="203" t="s">
        <v>113</v>
      </c>
      <c r="E27" s="199">
        <v>2227</v>
      </c>
      <c r="F27" s="199">
        <v>1610185</v>
      </c>
      <c r="G27" s="199">
        <v>0</v>
      </c>
      <c r="H27" s="199">
        <v>0</v>
      </c>
      <c r="I27" s="199">
        <v>2434</v>
      </c>
      <c r="J27" s="199">
        <v>1678838.6</v>
      </c>
      <c r="K27" s="199">
        <v>0</v>
      </c>
      <c r="L27" s="199">
        <f>VLOOKUP(B27,[1]ЛП!$B$8:$I$408,8,0)+VLOOKUP(B27,[1]ЛП!$B$8:$J$408,9,0)+VLOOKUP(B27,[1]ЛП!$B$8:$K$408,10,0)</f>
        <v>0</v>
      </c>
    </row>
    <row r="28" spans="1:26" ht="12.75" customHeight="1" x14ac:dyDescent="0.2">
      <c r="A28" s="201" t="s">
        <v>143</v>
      </c>
      <c r="B28" s="202" t="s">
        <v>154</v>
      </c>
      <c r="C28" s="203" t="s">
        <v>155</v>
      </c>
      <c r="D28" s="203" t="s">
        <v>113</v>
      </c>
      <c r="E28" s="199">
        <v>3381</v>
      </c>
      <c r="F28" s="199">
        <v>3581111</v>
      </c>
      <c r="G28" s="199">
        <v>237180.49999999988</v>
      </c>
      <c r="H28" s="199">
        <v>1413672.5199999996</v>
      </c>
      <c r="I28" s="199">
        <v>3533</v>
      </c>
      <c r="J28" s="199">
        <v>3607228</v>
      </c>
      <c r="K28" s="199">
        <v>215703</v>
      </c>
      <c r="L28" s="199">
        <f>VLOOKUP(B28,[1]ЛП!$B$8:$I$408,8,0)+VLOOKUP(B28,[1]ЛП!$B$8:$J$408,9,0)+VLOOKUP(B28,[1]ЛП!$B$8:$K$408,10,0)</f>
        <v>1287237.72</v>
      </c>
    </row>
    <row r="29" spans="1:26" ht="12.75" customHeight="1" x14ac:dyDescent="0.2">
      <c r="A29" s="201" t="s">
        <v>143</v>
      </c>
      <c r="B29" s="202" t="s">
        <v>156</v>
      </c>
      <c r="C29" s="203" t="s">
        <v>157</v>
      </c>
      <c r="D29" s="203" t="s">
        <v>113</v>
      </c>
      <c r="E29" s="199">
        <v>901</v>
      </c>
      <c r="F29" s="199">
        <v>765330</v>
      </c>
      <c r="G29" s="199">
        <v>0</v>
      </c>
      <c r="H29" s="199">
        <v>0</v>
      </c>
      <c r="I29" s="199">
        <v>972</v>
      </c>
      <c r="J29" s="199">
        <v>748180</v>
      </c>
      <c r="K29" s="199">
        <v>0</v>
      </c>
      <c r="L29" s="199">
        <f>VLOOKUP(B29,[1]ЛП!$B$8:$I$408,8,0)+VLOOKUP(B29,[1]ЛП!$B$8:$J$408,9,0)+VLOOKUP(B29,[1]ЛП!$B$8:$K$408,10,0)</f>
        <v>0</v>
      </c>
    </row>
    <row r="30" spans="1:26" ht="12.75" customHeight="1" x14ac:dyDescent="0.2">
      <c r="A30" s="201" t="s">
        <v>143</v>
      </c>
      <c r="B30" s="202" t="s">
        <v>158</v>
      </c>
      <c r="C30" s="203" t="s">
        <v>159</v>
      </c>
      <c r="D30" s="203" t="s">
        <v>113</v>
      </c>
      <c r="E30" s="199">
        <v>2857</v>
      </c>
      <c r="F30" s="199">
        <v>3600672</v>
      </c>
      <c r="G30" s="199">
        <v>202411.17999999982</v>
      </c>
      <c r="H30" s="199">
        <v>0</v>
      </c>
      <c r="I30" s="199">
        <v>2956</v>
      </c>
      <c r="J30" s="199">
        <v>3722878</v>
      </c>
      <c r="K30" s="199">
        <v>202803.84999999992</v>
      </c>
      <c r="L30" s="199">
        <f>VLOOKUP(B30,[1]ЛП!$B$8:$I$408,8,0)+VLOOKUP(B30,[1]ЛП!$B$8:$J$408,9,0)+VLOOKUP(B30,[1]ЛП!$B$8:$K$408,10,0)</f>
        <v>0</v>
      </c>
    </row>
    <row r="31" spans="1:26" ht="12.75" customHeight="1" x14ac:dyDescent="0.2">
      <c r="A31" s="201" t="s">
        <v>143</v>
      </c>
      <c r="B31" s="202" t="s">
        <v>160</v>
      </c>
      <c r="C31" s="203" t="s">
        <v>161</v>
      </c>
      <c r="D31" s="203" t="s">
        <v>113</v>
      </c>
      <c r="E31" s="199"/>
      <c r="F31" s="199">
        <v>0</v>
      </c>
      <c r="G31" s="199"/>
      <c r="H31" s="199"/>
      <c r="I31" s="199"/>
      <c r="J31" s="199">
        <v>0</v>
      </c>
      <c r="K31" s="199"/>
      <c r="L31" s="199"/>
    </row>
    <row r="32" spans="1:26" x14ac:dyDescent="0.2">
      <c r="A32" s="201" t="s">
        <v>143</v>
      </c>
      <c r="B32" s="202" t="s">
        <v>162</v>
      </c>
      <c r="C32" s="203" t="s">
        <v>163</v>
      </c>
      <c r="D32" s="203" t="s">
        <v>124</v>
      </c>
      <c r="E32" s="199">
        <v>591</v>
      </c>
      <c r="F32" s="199">
        <v>357510</v>
      </c>
      <c r="G32" s="199">
        <v>0</v>
      </c>
      <c r="H32" s="199">
        <v>0</v>
      </c>
      <c r="I32" s="199">
        <v>622</v>
      </c>
      <c r="J32" s="199">
        <v>368900</v>
      </c>
      <c r="K32" s="199">
        <v>0</v>
      </c>
      <c r="L32" s="199">
        <f>VLOOKUP(B32,[1]ЛП!$B$8:$I$408,8,0)+VLOOKUP(B32,[1]ЛП!$B$8:$J$408,9,0)+VLOOKUP(B32,[1]ЛП!$B$8:$K$408,10,0)</f>
        <v>0</v>
      </c>
    </row>
    <row r="33" spans="1:35" ht="12.75" customHeight="1" x14ac:dyDescent="0.2">
      <c r="A33" s="201" t="s">
        <v>143</v>
      </c>
      <c r="B33" s="202" t="s">
        <v>164</v>
      </c>
      <c r="C33" s="203" t="s">
        <v>165</v>
      </c>
      <c r="D33" s="203" t="s">
        <v>124</v>
      </c>
      <c r="E33" s="199">
        <v>306</v>
      </c>
      <c r="F33" s="199">
        <v>219505</v>
      </c>
      <c r="G33" s="199">
        <v>0</v>
      </c>
      <c r="H33" s="199">
        <v>0</v>
      </c>
      <c r="I33" s="199">
        <v>195</v>
      </c>
      <c r="J33" s="199">
        <v>200777</v>
      </c>
      <c r="K33" s="199">
        <v>0</v>
      </c>
      <c r="L33" s="199">
        <f>VLOOKUP(B33,[1]ЛП!$B$8:$I$408,8,0)+VLOOKUP(B33,[1]ЛП!$B$8:$J$408,9,0)+VLOOKUP(B33,[1]ЛП!$B$8:$K$408,10,0)</f>
        <v>0</v>
      </c>
    </row>
    <row r="34" spans="1:35" s="183" customFormat="1" ht="12.75" customHeight="1" x14ac:dyDescent="0.2">
      <c r="A34" s="201" t="s">
        <v>143</v>
      </c>
      <c r="B34" s="202" t="s">
        <v>166</v>
      </c>
      <c r="C34" s="203" t="s">
        <v>167</v>
      </c>
      <c r="D34" s="203" t="s">
        <v>124</v>
      </c>
      <c r="E34" s="199">
        <v>451</v>
      </c>
      <c r="F34" s="199">
        <v>1776274</v>
      </c>
      <c r="G34" s="199">
        <v>346341.94999999984</v>
      </c>
      <c r="H34" s="199">
        <v>0</v>
      </c>
      <c r="I34" s="199">
        <v>390</v>
      </c>
      <c r="J34" s="199">
        <v>1633394</v>
      </c>
      <c r="K34" s="199">
        <v>348927.43999999994</v>
      </c>
      <c r="L34" s="199">
        <f>VLOOKUP(B34,[1]ЛП!$B$8:$I$408,8,0)+VLOOKUP(B34,[1]ЛП!$B$8:$J$408,9,0)+VLOOKUP(B34,[1]ЛП!$B$8:$K$408,10,0)</f>
        <v>0</v>
      </c>
      <c r="AA34" s="184"/>
      <c r="AB34" s="184"/>
      <c r="AC34" s="184"/>
      <c r="AD34" s="184"/>
      <c r="AE34" s="184"/>
      <c r="AF34" s="184"/>
      <c r="AG34" s="184"/>
      <c r="AH34" s="184"/>
      <c r="AI34" s="184"/>
    </row>
    <row r="35" spans="1:35" s="183" customFormat="1" x14ac:dyDescent="0.2">
      <c r="A35" s="201" t="s">
        <v>143</v>
      </c>
      <c r="B35" s="202" t="s">
        <v>168</v>
      </c>
      <c r="C35" s="203" t="s">
        <v>169</v>
      </c>
      <c r="D35" s="203" t="s">
        <v>129</v>
      </c>
      <c r="E35" s="199">
        <v>527</v>
      </c>
      <c r="F35" s="199">
        <v>173338</v>
      </c>
      <c r="G35" s="199">
        <v>0</v>
      </c>
      <c r="H35" s="199">
        <v>0</v>
      </c>
      <c r="I35" s="199">
        <v>506</v>
      </c>
      <c r="J35" s="199">
        <v>161464</v>
      </c>
      <c r="K35" s="199">
        <v>0</v>
      </c>
      <c r="L35" s="199">
        <f>VLOOKUP(B35,[1]ЛП!$B$8:$I$408,8,0)+VLOOKUP(B35,[1]ЛП!$B$8:$J$408,9,0)+VLOOKUP(B35,[1]ЛП!$B$8:$K$408,10,0)</f>
        <v>0</v>
      </c>
      <c r="AA35" s="184"/>
      <c r="AB35" s="184"/>
      <c r="AC35" s="184"/>
      <c r="AD35" s="184"/>
      <c r="AE35" s="184"/>
      <c r="AF35" s="184"/>
      <c r="AG35" s="184"/>
      <c r="AH35" s="184"/>
      <c r="AI35" s="184"/>
    </row>
    <row r="36" spans="1:35" s="183" customFormat="1" x14ac:dyDescent="0.2">
      <c r="A36" s="201" t="s">
        <v>143</v>
      </c>
      <c r="B36" s="202" t="s">
        <v>170</v>
      </c>
      <c r="C36" s="203" t="s">
        <v>171</v>
      </c>
      <c r="D36" s="203" t="s">
        <v>172</v>
      </c>
      <c r="E36" s="199">
        <v>24</v>
      </c>
      <c r="F36" s="199">
        <v>12470</v>
      </c>
      <c r="G36" s="199">
        <v>0</v>
      </c>
      <c r="H36" s="199">
        <v>0</v>
      </c>
      <c r="I36" s="199"/>
      <c r="J36" s="199">
        <v>0</v>
      </c>
      <c r="K36" s="199">
        <v>0</v>
      </c>
      <c r="L36" s="199">
        <f>VLOOKUP(B36,[1]ЛП!$B$8:$I$408,8,0)+VLOOKUP(B36,[1]ЛП!$B$8:$J$408,9,0)+VLOOKUP(B36,[1]ЛП!$B$8:$K$408,10,0)</f>
        <v>0</v>
      </c>
      <c r="AA36" s="184"/>
      <c r="AB36" s="184"/>
      <c r="AC36" s="184"/>
      <c r="AD36" s="184"/>
      <c r="AE36" s="184"/>
      <c r="AF36" s="184"/>
      <c r="AG36" s="184"/>
      <c r="AH36" s="184"/>
      <c r="AI36" s="184"/>
    </row>
    <row r="37" spans="1:35" s="183" customFormat="1" x14ac:dyDescent="0.2">
      <c r="A37" s="201" t="s">
        <v>143</v>
      </c>
      <c r="B37" s="202" t="s">
        <v>173</v>
      </c>
      <c r="C37" s="203" t="s">
        <v>174</v>
      </c>
      <c r="D37" s="203" t="s">
        <v>175</v>
      </c>
      <c r="E37" s="199">
        <v>2866</v>
      </c>
      <c r="F37" s="199">
        <v>2691429</v>
      </c>
      <c r="G37" s="199">
        <v>3595.220000000003</v>
      </c>
      <c r="H37" s="199">
        <v>5027139.2400000012</v>
      </c>
      <c r="I37" s="199">
        <v>2885</v>
      </c>
      <c r="J37" s="199">
        <v>2661574</v>
      </c>
      <c r="K37" s="199">
        <v>3205.6400000000026</v>
      </c>
      <c r="L37" s="199">
        <f>VLOOKUP(B37,[1]ЛП!$B$8:$I$408,8,0)+VLOOKUP(B37,[1]ЛП!$B$8:$J$408,9,0)+VLOOKUP(B37,[1]ЛП!$B$8:$K$408,10,0)</f>
        <v>5403775.0800000001</v>
      </c>
      <c r="AA37" s="184"/>
      <c r="AB37" s="184"/>
      <c r="AC37" s="184"/>
      <c r="AD37" s="184"/>
      <c r="AE37" s="184"/>
      <c r="AF37" s="184"/>
      <c r="AG37" s="184"/>
      <c r="AH37" s="184"/>
      <c r="AI37" s="184"/>
    </row>
    <row r="38" spans="1:35" s="183" customFormat="1" x14ac:dyDescent="0.2">
      <c r="A38" s="201" t="s">
        <v>143</v>
      </c>
      <c r="B38" s="202" t="s">
        <v>176</v>
      </c>
      <c r="C38" s="203" t="s">
        <v>177</v>
      </c>
      <c r="D38" s="203" t="s">
        <v>113</v>
      </c>
      <c r="E38" s="199">
        <v>210</v>
      </c>
      <c r="F38" s="199">
        <v>135420</v>
      </c>
      <c r="G38" s="199">
        <v>0</v>
      </c>
      <c r="H38" s="199">
        <v>0</v>
      </c>
      <c r="I38" s="199">
        <v>172</v>
      </c>
      <c r="J38" s="199">
        <v>109420</v>
      </c>
      <c r="K38" s="199">
        <v>0</v>
      </c>
      <c r="L38" s="199">
        <f>VLOOKUP(B38,[1]ЛП!$B$8:$I$408,8,0)+VLOOKUP(B38,[1]ЛП!$B$8:$J$408,9,0)+VLOOKUP(B38,[1]ЛП!$B$8:$K$408,10,0)</f>
        <v>0</v>
      </c>
      <c r="AA38" s="184"/>
      <c r="AB38" s="184"/>
      <c r="AC38" s="184"/>
      <c r="AD38" s="184"/>
      <c r="AE38" s="184"/>
      <c r="AF38" s="184"/>
      <c r="AG38" s="184"/>
      <c r="AH38" s="184"/>
      <c r="AI38" s="184"/>
    </row>
    <row r="39" spans="1:35" s="183" customFormat="1" x14ac:dyDescent="0.2">
      <c r="A39" s="201" t="s">
        <v>143</v>
      </c>
      <c r="B39" s="202" t="s">
        <v>178</v>
      </c>
      <c r="C39" s="203" t="s">
        <v>179</v>
      </c>
      <c r="D39" s="203" t="s">
        <v>113</v>
      </c>
      <c r="E39" s="199">
        <v>689</v>
      </c>
      <c r="F39" s="199">
        <v>497704</v>
      </c>
      <c r="G39" s="199">
        <v>0</v>
      </c>
      <c r="H39" s="199">
        <v>0</v>
      </c>
      <c r="I39" s="199">
        <v>688</v>
      </c>
      <c r="J39" s="199">
        <v>530442</v>
      </c>
      <c r="K39" s="199">
        <v>0</v>
      </c>
      <c r="L39" s="199">
        <f>VLOOKUP(B39,[1]ЛП!$B$8:$I$408,8,0)+VLOOKUP(B39,[1]ЛП!$B$8:$J$408,9,0)+VLOOKUP(B39,[1]ЛП!$B$8:$K$408,10,0)</f>
        <v>0</v>
      </c>
      <c r="AA39" s="184"/>
      <c r="AB39" s="184"/>
      <c r="AC39" s="184"/>
      <c r="AD39" s="184"/>
      <c r="AE39" s="184"/>
      <c r="AF39" s="184"/>
      <c r="AG39" s="184"/>
      <c r="AH39" s="184"/>
      <c r="AI39" s="184"/>
    </row>
    <row r="40" spans="1:35" s="183" customFormat="1" ht="12.75" customHeight="1" x14ac:dyDescent="0.2">
      <c r="A40" s="201" t="s">
        <v>143</v>
      </c>
      <c r="B40" s="202" t="s">
        <v>180</v>
      </c>
      <c r="C40" s="203" t="s">
        <v>181</v>
      </c>
      <c r="D40" s="203" t="s">
        <v>129</v>
      </c>
      <c r="E40" s="199">
        <v>2978</v>
      </c>
      <c r="F40" s="199">
        <v>986728</v>
      </c>
      <c r="G40" s="199">
        <v>0</v>
      </c>
      <c r="H40" s="199">
        <v>0</v>
      </c>
      <c r="I40" s="199">
        <v>2115</v>
      </c>
      <c r="J40" s="199">
        <v>697484</v>
      </c>
      <c r="K40" s="199">
        <v>0</v>
      </c>
      <c r="L40" s="199">
        <f>VLOOKUP(B40,[1]ЛП!$B$8:$I$408,8,0)+VLOOKUP(B40,[1]ЛП!$B$8:$J$408,9,0)+VLOOKUP(B40,[1]ЛП!$B$8:$K$408,10,0)</f>
        <v>0</v>
      </c>
      <c r="AA40" s="184"/>
      <c r="AB40" s="184"/>
      <c r="AC40" s="184"/>
      <c r="AD40" s="184"/>
      <c r="AE40" s="184"/>
      <c r="AF40" s="184"/>
      <c r="AG40" s="184"/>
      <c r="AH40" s="184"/>
      <c r="AI40" s="184"/>
    </row>
    <row r="41" spans="1:35" s="183" customFormat="1" ht="12.75" customHeight="1" x14ac:dyDescent="0.2">
      <c r="A41" s="201" t="s">
        <v>143</v>
      </c>
      <c r="B41" s="202" t="s">
        <v>182</v>
      </c>
      <c r="C41" s="203" t="s">
        <v>183</v>
      </c>
      <c r="D41" s="203" t="s">
        <v>129</v>
      </c>
      <c r="E41" s="199">
        <v>547</v>
      </c>
      <c r="F41" s="199">
        <v>181492</v>
      </c>
      <c r="G41" s="199">
        <v>0</v>
      </c>
      <c r="H41" s="199">
        <v>0</v>
      </c>
      <c r="I41" s="199">
        <v>434</v>
      </c>
      <c r="J41" s="199">
        <v>143524</v>
      </c>
      <c r="K41" s="199">
        <v>0</v>
      </c>
      <c r="L41" s="199">
        <f>VLOOKUP(B41,[1]ЛП!$B$8:$I$408,8,0)+VLOOKUP(B41,[1]ЛП!$B$8:$J$408,9,0)+VLOOKUP(B41,[1]ЛП!$B$8:$K$408,10,0)</f>
        <v>0</v>
      </c>
      <c r="AA41" s="184"/>
      <c r="AB41" s="184"/>
      <c r="AC41" s="184"/>
      <c r="AD41" s="184"/>
      <c r="AE41" s="184"/>
      <c r="AF41" s="184"/>
      <c r="AG41" s="184"/>
      <c r="AH41" s="184"/>
      <c r="AI41" s="184"/>
    </row>
    <row r="42" spans="1:35" s="183" customFormat="1" ht="12.75" customHeight="1" x14ac:dyDescent="0.2">
      <c r="A42" s="201" t="s">
        <v>143</v>
      </c>
      <c r="B42" s="202" t="s">
        <v>184</v>
      </c>
      <c r="C42" s="203" t="s">
        <v>185</v>
      </c>
      <c r="D42" s="203" t="s">
        <v>129</v>
      </c>
      <c r="E42" s="199">
        <v>1602</v>
      </c>
      <c r="F42" s="199">
        <v>531450</v>
      </c>
      <c r="G42" s="199">
        <v>0</v>
      </c>
      <c r="H42" s="199">
        <v>0</v>
      </c>
      <c r="I42" s="199">
        <v>2110</v>
      </c>
      <c r="J42" s="199">
        <v>700440</v>
      </c>
      <c r="K42" s="199">
        <v>0</v>
      </c>
      <c r="L42" s="199">
        <f>VLOOKUP(B42,[1]ЛП!$B$8:$I$408,8,0)+VLOOKUP(B42,[1]ЛП!$B$8:$J$408,9,0)+VLOOKUP(B42,[1]ЛП!$B$8:$K$408,10,0)</f>
        <v>0</v>
      </c>
      <c r="AA42" s="184"/>
      <c r="AB42" s="184"/>
      <c r="AC42" s="184"/>
      <c r="AD42" s="184"/>
      <c r="AE42" s="184"/>
      <c r="AF42" s="184"/>
      <c r="AG42" s="184"/>
      <c r="AH42" s="184"/>
      <c r="AI42" s="184"/>
    </row>
    <row r="43" spans="1:35" s="183" customFormat="1" ht="12.75" customHeight="1" x14ac:dyDescent="0.2">
      <c r="A43" s="201" t="s">
        <v>143</v>
      </c>
      <c r="B43" s="202" t="s">
        <v>186</v>
      </c>
      <c r="C43" s="203" t="s">
        <v>187</v>
      </c>
      <c r="D43" s="203" t="s">
        <v>188</v>
      </c>
      <c r="E43" s="199"/>
      <c r="F43" s="199">
        <v>97488</v>
      </c>
      <c r="G43" s="199">
        <v>0</v>
      </c>
      <c r="H43" s="199">
        <v>0</v>
      </c>
      <c r="I43" s="199"/>
      <c r="J43" s="199">
        <v>112464</v>
      </c>
      <c r="K43" s="199">
        <v>0</v>
      </c>
      <c r="L43" s="199">
        <f>VLOOKUP(B43,[1]ЛП!$B$8:$I$408,8,0)+VLOOKUP(B43,[1]ЛП!$B$8:$J$408,9,0)+VLOOKUP(B43,[1]ЛП!$B$8:$K$408,10,0)</f>
        <v>0</v>
      </c>
      <c r="AA43" s="184"/>
      <c r="AB43" s="184"/>
      <c r="AC43" s="184"/>
      <c r="AD43" s="184"/>
      <c r="AE43" s="184"/>
      <c r="AF43" s="184"/>
      <c r="AG43" s="184"/>
      <c r="AH43" s="184"/>
      <c r="AI43" s="184"/>
    </row>
    <row r="44" spans="1:35" s="183" customFormat="1" x14ac:dyDescent="0.2">
      <c r="A44" s="201" t="s">
        <v>143</v>
      </c>
      <c r="B44" s="202" t="s">
        <v>189</v>
      </c>
      <c r="C44" s="203" t="s">
        <v>190</v>
      </c>
      <c r="D44" s="203" t="s">
        <v>113</v>
      </c>
      <c r="E44" s="199">
        <v>483</v>
      </c>
      <c r="F44" s="199">
        <v>232646</v>
      </c>
      <c r="G44" s="199">
        <v>0</v>
      </c>
      <c r="H44" s="199">
        <v>0</v>
      </c>
      <c r="I44" s="199">
        <v>410</v>
      </c>
      <c r="J44" s="199">
        <v>209750</v>
      </c>
      <c r="K44" s="199">
        <v>0</v>
      </c>
      <c r="L44" s="199">
        <f>VLOOKUP(B44,[1]ЛП!$B$8:$I$408,8,0)+VLOOKUP(B44,[1]ЛП!$B$8:$J$408,9,0)+VLOOKUP(B44,[1]ЛП!$B$8:$K$408,10,0)</f>
        <v>0</v>
      </c>
      <c r="AA44" s="184"/>
      <c r="AB44" s="184"/>
      <c r="AC44" s="184"/>
      <c r="AD44" s="184"/>
      <c r="AE44" s="184"/>
      <c r="AF44" s="184"/>
      <c r="AG44" s="184"/>
      <c r="AH44" s="184"/>
      <c r="AI44" s="184"/>
    </row>
    <row r="45" spans="1:35" s="183" customFormat="1" x14ac:dyDescent="0.2">
      <c r="A45" s="201" t="s">
        <v>143</v>
      </c>
      <c r="B45" s="202" t="s">
        <v>191</v>
      </c>
      <c r="C45" s="203" t="s">
        <v>192</v>
      </c>
      <c r="D45" s="203" t="s">
        <v>129</v>
      </c>
      <c r="E45" s="199">
        <v>976</v>
      </c>
      <c r="F45" s="199">
        <v>323296</v>
      </c>
      <c r="G45" s="199">
        <v>0</v>
      </c>
      <c r="H45" s="199">
        <v>0</v>
      </c>
      <c r="I45" s="199">
        <v>910</v>
      </c>
      <c r="J45" s="199">
        <v>301820</v>
      </c>
      <c r="K45" s="199">
        <v>0</v>
      </c>
      <c r="L45" s="199">
        <f>VLOOKUP(B45,[1]ЛП!$B$8:$I$408,8,0)+VLOOKUP(B45,[1]ЛП!$B$8:$J$408,9,0)+VLOOKUP(B45,[1]ЛП!$B$8:$K$408,10,0)</f>
        <v>0</v>
      </c>
      <c r="AA45" s="184"/>
      <c r="AB45" s="184"/>
      <c r="AC45" s="184"/>
      <c r="AD45" s="184"/>
      <c r="AE45" s="184"/>
      <c r="AF45" s="184"/>
      <c r="AG45" s="184"/>
      <c r="AH45" s="184"/>
      <c r="AI45" s="184"/>
    </row>
    <row r="46" spans="1:35" s="183" customFormat="1" x14ac:dyDescent="0.2">
      <c r="A46" s="201" t="s">
        <v>143</v>
      </c>
      <c r="B46" s="202" t="s">
        <v>193</v>
      </c>
      <c r="C46" s="203" t="s">
        <v>194</v>
      </c>
      <c r="D46" s="203" t="s">
        <v>172</v>
      </c>
      <c r="E46" s="199"/>
      <c r="F46" s="199">
        <v>66</v>
      </c>
      <c r="G46" s="199">
        <v>0</v>
      </c>
      <c r="H46" s="199">
        <v>0</v>
      </c>
      <c r="I46" s="199"/>
      <c r="J46" s="199">
        <v>22</v>
      </c>
      <c r="K46" s="199">
        <v>0</v>
      </c>
      <c r="L46" s="199">
        <f>VLOOKUP(B46,[1]ЛП!$B$8:$I$408,8,0)+VLOOKUP(B46,[1]ЛП!$B$8:$J$408,9,0)+VLOOKUP(B46,[1]ЛП!$B$8:$K$408,10,0)</f>
        <v>0</v>
      </c>
      <c r="AA46" s="184"/>
      <c r="AB46" s="184"/>
      <c r="AC46" s="184"/>
      <c r="AD46" s="184"/>
      <c r="AE46" s="184"/>
      <c r="AF46" s="184"/>
      <c r="AG46" s="184"/>
      <c r="AH46" s="184"/>
      <c r="AI46" s="184"/>
    </row>
    <row r="47" spans="1:35" s="183" customFormat="1" ht="12.75" customHeight="1" x14ac:dyDescent="0.2">
      <c r="A47" s="201" t="s">
        <v>143</v>
      </c>
      <c r="B47" s="202" t="s">
        <v>195</v>
      </c>
      <c r="C47" s="203" t="s">
        <v>196</v>
      </c>
      <c r="D47" s="203" t="s">
        <v>134</v>
      </c>
      <c r="E47" s="199"/>
      <c r="F47" s="199">
        <v>0</v>
      </c>
      <c r="G47" s="199">
        <v>0</v>
      </c>
      <c r="H47" s="199">
        <v>0</v>
      </c>
      <c r="I47" s="199"/>
      <c r="J47" s="199">
        <v>0</v>
      </c>
      <c r="K47" s="199">
        <v>0</v>
      </c>
      <c r="L47" s="199">
        <f>VLOOKUP(B47,[1]ЛП!$B$8:$I$408,8,0)+VLOOKUP(B47,[1]ЛП!$B$8:$J$408,9,0)+VLOOKUP(B47,[1]ЛП!$B$8:$K$408,10,0)</f>
        <v>0</v>
      </c>
      <c r="AA47" s="184"/>
      <c r="AB47" s="184"/>
      <c r="AC47" s="184"/>
      <c r="AD47" s="184"/>
      <c r="AE47" s="184"/>
      <c r="AF47" s="184"/>
      <c r="AG47" s="184"/>
      <c r="AH47" s="184"/>
      <c r="AI47" s="184"/>
    </row>
    <row r="48" spans="1:35" s="183" customFormat="1" x14ac:dyDescent="0.2">
      <c r="A48" s="201" t="s">
        <v>143</v>
      </c>
      <c r="B48" s="202" t="s">
        <v>197</v>
      </c>
      <c r="C48" s="203" t="s">
        <v>198</v>
      </c>
      <c r="D48" s="203" t="s">
        <v>199</v>
      </c>
      <c r="E48" s="199"/>
      <c r="F48" s="199">
        <v>3380</v>
      </c>
      <c r="G48" s="199">
        <v>0</v>
      </c>
      <c r="H48" s="199">
        <v>0</v>
      </c>
      <c r="I48" s="199"/>
      <c r="J48" s="199">
        <v>2390</v>
      </c>
      <c r="K48" s="199">
        <v>0</v>
      </c>
      <c r="L48" s="199">
        <f>VLOOKUP(B48,[1]ЛП!$B$8:$I$408,8,0)+VLOOKUP(B48,[1]ЛП!$B$8:$J$408,9,0)+VLOOKUP(B48,[1]ЛП!$B$8:$K$408,10,0)</f>
        <v>0</v>
      </c>
      <c r="AA48" s="184"/>
      <c r="AB48" s="184"/>
      <c r="AC48" s="184"/>
      <c r="AD48" s="184"/>
      <c r="AE48" s="184"/>
      <c r="AF48" s="184"/>
      <c r="AG48" s="184"/>
      <c r="AH48" s="184"/>
      <c r="AI48" s="184"/>
    </row>
    <row r="49" spans="1:35" s="183" customFormat="1" ht="12.75" customHeight="1" x14ac:dyDescent="0.2">
      <c r="A49" s="201" t="s">
        <v>143</v>
      </c>
      <c r="B49" s="202" t="s">
        <v>200</v>
      </c>
      <c r="C49" s="203" t="s">
        <v>201</v>
      </c>
      <c r="D49" s="203" t="s">
        <v>199</v>
      </c>
      <c r="E49" s="199"/>
      <c r="F49" s="199">
        <v>0</v>
      </c>
      <c r="G49" s="199">
        <v>0</v>
      </c>
      <c r="H49" s="199">
        <v>0</v>
      </c>
      <c r="I49" s="199"/>
      <c r="J49" s="199">
        <v>0</v>
      </c>
      <c r="K49" s="199">
        <v>0</v>
      </c>
      <c r="L49" s="199">
        <f>VLOOKUP(B49,[1]ЛП!$B$8:$I$408,8,0)+VLOOKUP(B49,[1]ЛП!$B$8:$J$408,9,0)+VLOOKUP(B49,[1]ЛП!$B$8:$K$408,10,0)</f>
        <v>0</v>
      </c>
      <c r="AA49" s="184"/>
      <c r="AB49" s="184"/>
      <c r="AC49" s="184"/>
      <c r="AD49" s="184"/>
      <c r="AE49" s="184"/>
      <c r="AF49" s="184"/>
      <c r="AG49" s="184"/>
      <c r="AH49" s="184"/>
      <c r="AI49" s="184"/>
    </row>
    <row r="50" spans="1:35" ht="12.75" customHeight="1" x14ac:dyDescent="0.2">
      <c r="A50" s="201" t="s">
        <v>143</v>
      </c>
      <c r="B50" s="202" t="s">
        <v>202</v>
      </c>
      <c r="C50" s="203" t="s">
        <v>203</v>
      </c>
      <c r="D50" s="203" t="s">
        <v>188</v>
      </c>
      <c r="E50" s="199"/>
      <c r="F50" s="199">
        <v>0</v>
      </c>
      <c r="G50" s="199"/>
      <c r="H50" s="199"/>
      <c r="I50" s="199"/>
      <c r="J50" s="199">
        <v>0</v>
      </c>
      <c r="K50" s="199"/>
      <c r="L50" s="199"/>
    </row>
    <row r="51" spans="1:35" ht="12.75" customHeight="1" x14ac:dyDescent="0.2">
      <c r="A51" s="201" t="s">
        <v>143</v>
      </c>
      <c r="B51" s="202" t="s">
        <v>204</v>
      </c>
      <c r="C51" s="203" t="s">
        <v>205</v>
      </c>
      <c r="D51" s="203" t="s">
        <v>188</v>
      </c>
      <c r="E51" s="199"/>
      <c r="F51" s="199">
        <v>360000</v>
      </c>
      <c r="G51" s="199">
        <v>0</v>
      </c>
      <c r="H51" s="199">
        <v>0</v>
      </c>
      <c r="I51" s="199"/>
      <c r="J51" s="199">
        <v>365760</v>
      </c>
      <c r="K51" s="199">
        <v>0</v>
      </c>
      <c r="L51" s="199">
        <f>VLOOKUP(B51,[1]ЛП!$B$8:$I$408,8,0)+VLOOKUP(B51,[1]ЛП!$B$8:$J$408,9,0)+VLOOKUP(B51,[1]ЛП!$B$8:$K$408,10,0)</f>
        <v>0</v>
      </c>
    </row>
    <row r="52" spans="1:35" x14ac:dyDescent="0.2">
      <c r="A52" s="201" t="s">
        <v>143</v>
      </c>
      <c r="B52" s="202" t="s">
        <v>206</v>
      </c>
      <c r="C52" s="203" t="s">
        <v>207</v>
      </c>
      <c r="D52" s="203" t="s">
        <v>134</v>
      </c>
      <c r="E52" s="199"/>
      <c r="F52" s="199">
        <v>109320</v>
      </c>
      <c r="G52" s="199">
        <v>0</v>
      </c>
      <c r="H52" s="199">
        <v>0</v>
      </c>
      <c r="I52" s="199"/>
      <c r="J52" s="199">
        <v>126590</v>
      </c>
      <c r="K52" s="199">
        <v>0</v>
      </c>
      <c r="L52" s="199">
        <f>VLOOKUP(B52,[1]ЛП!$B$8:$I$408,8,0)+VLOOKUP(B52,[1]ЛП!$B$8:$J$408,9,0)+VLOOKUP(B52,[1]ЛП!$B$8:$K$408,10,0)</f>
        <v>0</v>
      </c>
    </row>
    <row r="53" spans="1:35" s="205" customFormat="1" x14ac:dyDescent="0.2">
      <c r="A53" s="200"/>
      <c r="B53" s="200"/>
      <c r="C53" s="200" t="s">
        <v>208</v>
      </c>
      <c r="D53" s="200"/>
      <c r="E53" s="194">
        <f t="shared" ref="E53:L53" si="3">SUM(E54:E78)</f>
        <v>29072</v>
      </c>
      <c r="F53" s="194">
        <f t="shared" si="3"/>
        <v>30631618.399999999</v>
      </c>
      <c r="G53" s="194">
        <f t="shared" si="3"/>
        <v>1785884.3899999992</v>
      </c>
      <c r="H53" s="194">
        <f t="shared" si="3"/>
        <v>9887340.4399999976</v>
      </c>
      <c r="I53" s="194">
        <f t="shared" si="3"/>
        <v>31172</v>
      </c>
      <c r="J53" s="194">
        <f t="shared" si="3"/>
        <v>32386932.199999999</v>
      </c>
      <c r="K53" s="194">
        <f t="shared" si="3"/>
        <v>1935159.8439999996</v>
      </c>
      <c r="L53" s="194">
        <f t="shared" si="3"/>
        <v>10736094.459999999</v>
      </c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</row>
    <row r="54" spans="1:35" s="183" customFormat="1" ht="12.75" customHeight="1" x14ac:dyDescent="0.2">
      <c r="A54" s="206" t="s">
        <v>209</v>
      </c>
      <c r="B54" s="206" t="s">
        <v>210</v>
      </c>
      <c r="C54" s="203" t="s">
        <v>211</v>
      </c>
      <c r="D54" s="203" t="s">
        <v>134</v>
      </c>
      <c r="E54" s="199"/>
      <c r="F54" s="199">
        <v>134520</v>
      </c>
      <c r="G54" s="199">
        <v>0</v>
      </c>
      <c r="H54" s="199">
        <v>0</v>
      </c>
      <c r="I54" s="199"/>
      <c r="J54" s="199">
        <v>136420</v>
      </c>
      <c r="K54" s="199">
        <v>0</v>
      </c>
      <c r="L54" s="199">
        <f>VLOOKUP(B54,[1]ЛП!$B$8:$I$408,8,0)+VLOOKUP(B54,[1]ЛП!$B$8:$J$408,9,0)+VLOOKUP(B54,[1]ЛП!$B$8:$K$408,10,0)</f>
        <v>0</v>
      </c>
    </row>
    <row r="55" spans="1:35" s="183" customFormat="1" ht="12.75" customHeight="1" x14ac:dyDescent="0.2">
      <c r="A55" s="206" t="s">
        <v>209</v>
      </c>
      <c r="B55" s="206" t="s">
        <v>212</v>
      </c>
      <c r="C55" s="203" t="s">
        <v>213</v>
      </c>
      <c r="D55" s="203" t="s">
        <v>134</v>
      </c>
      <c r="E55" s="199"/>
      <c r="F55" s="199">
        <v>171270</v>
      </c>
      <c r="G55" s="199">
        <v>0</v>
      </c>
      <c r="H55" s="199">
        <v>0</v>
      </c>
      <c r="I55" s="199"/>
      <c r="J55" s="199">
        <v>224480</v>
      </c>
      <c r="K55" s="199">
        <v>0</v>
      </c>
      <c r="L55" s="199">
        <f>VLOOKUP(B55,[1]ЛП!$B$8:$I$408,8,0)+VLOOKUP(B55,[1]ЛП!$B$8:$J$408,9,0)+VLOOKUP(B55,[1]ЛП!$B$8:$K$408,10,0)</f>
        <v>0</v>
      </c>
    </row>
    <row r="56" spans="1:35" s="183" customFormat="1" ht="12.75" customHeight="1" x14ac:dyDescent="0.2">
      <c r="A56" s="206" t="s">
        <v>209</v>
      </c>
      <c r="B56" s="206" t="s">
        <v>214</v>
      </c>
      <c r="C56" s="203" t="s">
        <v>215</v>
      </c>
      <c r="D56" s="203" t="s">
        <v>134</v>
      </c>
      <c r="E56" s="199"/>
      <c r="F56" s="199">
        <v>190462</v>
      </c>
      <c r="G56" s="199">
        <v>0</v>
      </c>
      <c r="H56" s="199">
        <v>0</v>
      </c>
      <c r="I56" s="199"/>
      <c r="J56" s="199">
        <v>185770</v>
      </c>
      <c r="K56" s="199">
        <v>0</v>
      </c>
      <c r="L56" s="199">
        <f>VLOOKUP(B56,[1]ЛП!$B$8:$I$408,8,0)+VLOOKUP(B56,[1]ЛП!$B$8:$J$408,9,0)+VLOOKUP(B56,[1]ЛП!$B$8:$K$408,10,0)</f>
        <v>0</v>
      </c>
    </row>
    <row r="57" spans="1:35" s="183" customFormat="1" ht="12.75" customHeight="1" x14ac:dyDescent="0.2">
      <c r="A57" s="206" t="s">
        <v>209</v>
      </c>
      <c r="B57" s="206" t="s">
        <v>216</v>
      </c>
      <c r="C57" s="203" t="s">
        <v>217</v>
      </c>
      <c r="D57" s="203" t="s">
        <v>134</v>
      </c>
      <c r="E57" s="199"/>
      <c r="F57" s="199">
        <v>58786</v>
      </c>
      <c r="G57" s="199">
        <v>0</v>
      </c>
      <c r="H57" s="199">
        <v>0</v>
      </c>
      <c r="I57" s="199"/>
      <c r="J57" s="199">
        <v>47614</v>
      </c>
      <c r="K57" s="199">
        <v>0</v>
      </c>
      <c r="L57" s="199">
        <f>VLOOKUP(B57,[1]ЛП!$B$8:$I$408,8,0)+VLOOKUP(B57,[1]ЛП!$B$8:$J$408,9,0)+VLOOKUP(B57,[1]ЛП!$B$8:$K$408,10,0)</f>
        <v>0</v>
      </c>
    </row>
    <row r="58" spans="1:35" s="183" customFormat="1" ht="12.75" customHeight="1" x14ac:dyDescent="0.2">
      <c r="A58" s="206" t="s">
        <v>209</v>
      </c>
      <c r="B58" s="206" t="s">
        <v>218</v>
      </c>
      <c r="C58" s="203" t="s">
        <v>219</v>
      </c>
      <c r="D58" s="203" t="s">
        <v>134</v>
      </c>
      <c r="E58" s="199"/>
      <c r="F58" s="199">
        <v>15200</v>
      </c>
      <c r="G58" s="199">
        <v>0</v>
      </c>
      <c r="H58" s="199">
        <v>0</v>
      </c>
      <c r="I58" s="199"/>
      <c r="J58" s="199">
        <v>15200</v>
      </c>
      <c r="K58" s="199">
        <v>0</v>
      </c>
      <c r="L58" s="199">
        <f>VLOOKUP(B58,[1]ЛП!$B$8:$I$408,8,0)+VLOOKUP(B58,[1]ЛП!$B$8:$J$408,9,0)+VLOOKUP(B58,[1]ЛП!$B$8:$K$408,10,0)</f>
        <v>0</v>
      </c>
    </row>
    <row r="59" spans="1:35" s="183" customFormat="1" ht="12.75" customHeight="1" x14ac:dyDescent="0.2">
      <c r="A59" s="206" t="s">
        <v>209</v>
      </c>
      <c r="B59" s="206" t="s">
        <v>220</v>
      </c>
      <c r="C59" s="203" t="s">
        <v>221</v>
      </c>
      <c r="D59" s="203" t="s">
        <v>199</v>
      </c>
      <c r="E59" s="199"/>
      <c r="F59" s="199">
        <v>0</v>
      </c>
      <c r="G59" s="199">
        <v>0</v>
      </c>
      <c r="H59" s="199">
        <v>0</v>
      </c>
      <c r="I59" s="199"/>
      <c r="J59" s="199">
        <v>0</v>
      </c>
      <c r="K59" s="199">
        <v>0</v>
      </c>
      <c r="L59" s="199">
        <f>VLOOKUP(B59,[1]ЛП!$B$8:$I$408,8,0)+VLOOKUP(B59,[1]ЛП!$B$8:$J$408,9,0)+VLOOKUP(B59,[1]ЛП!$B$8:$K$408,10,0)</f>
        <v>0</v>
      </c>
    </row>
    <row r="60" spans="1:35" s="183" customFormat="1" x14ac:dyDescent="0.2">
      <c r="A60" s="206" t="s">
        <v>209</v>
      </c>
      <c r="B60" s="206" t="s">
        <v>222</v>
      </c>
      <c r="C60" s="203" t="s">
        <v>223</v>
      </c>
      <c r="D60" s="203" t="s">
        <v>113</v>
      </c>
      <c r="E60" s="199">
        <v>12877</v>
      </c>
      <c r="F60" s="199">
        <v>15695299.4</v>
      </c>
      <c r="G60" s="199">
        <v>970478.41999999981</v>
      </c>
      <c r="H60" s="199">
        <v>5967831.4599999962</v>
      </c>
      <c r="I60" s="199">
        <v>13626</v>
      </c>
      <c r="J60" s="199">
        <v>16598697</v>
      </c>
      <c r="K60" s="199">
        <v>1106184.7239999999</v>
      </c>
      <c r="L60" s="199">
        <f>VLOOKUP(B60,[1]ЛП!$B$8:$I$408,8,0)+VLOOKUP(B60,[1]ЛП!$B$8:$J$408,9,0)+VLOOKUP(B60,[1]ЛП!$B$8:$K$408,10,0)</f>
        <v>6341706.2899999991</v>
      </c>
    </row>
    <row r="61" spans="1:35" s="183" customFormat="1" x14ac:dyDescent="0.2">
      <c r="A61" s="206" t="s">
        <v>209</v>
      </c>
      <c r="B61" s="206" t="s">
        <v>224</v>
      </c>
      <c r="C61" s="203" t="s">
        <v>225</v>
      </c>
      <c r="D61" s="203" t="s">
        <v>113</v>
      </c>
      <c r="E61" s="199">
        <v>4794</v>
      </c>
      <c r="F61" s="199">
        <v>4830927</v>
      </c>
      <c r="G61" s="199">
        <v>335560.86</v>
      </c>
      <c r="H61" s="199">
        <v>0</v>
      </c>
      <c r="I61" s="199">
        <v>5012</v>
      </c>
      <c r="J61" s="199">
        <v>5059268.2</v>
      </c>
      <c r="K61" s="199">
        <v>268513.8</v>
      </c>
      <c r="L61" s="199">
        <f>VLOOKUP(B61,[1]ЛП!$B$8:$I$408,8,0)+VLOOKUP(B61,[1]ЛП!$B$8:$J$408,9,0)+VLOOKUP(B61,[1]ЛП!$B$8:$K$408,10,0)</f>
        <v>0</v>
      </c>
    </row>
    <row r="62" spans="1:35" s="183" customFormat="1" x14ac:dyDescent="0.2">
      <c r="A62" s="206" t="s">
        <v>209</v>
      </c>
      <c r="B62" s="206" t="s">
        <v>226</v>
      </c>
      <c r="C62" s="203" t="s">
        <v>227</v>
      </c>
      <c r="D62" s="203" t="s">
        <v>113</v>
      </c>
      <c r="E62" s="199">
        <v>236</v>
      </c>
      <c r="F62" s="199">
        <v>159962</v>
      </c>
      <c r="G62" s="199">
        <v>0</v>
      </c>
      <c r="H62" s="199">
        <v>0</v>
      </c>
      <c r="I62" s="199">
        <v>271</v>
      </c>
      <c r="J62" s="199">
        <v>181446</v>
      </c>
      <c r="K62" s="199">
        <v>0</v>
      </c>
      <c r="L62" s="199">
        <f>VLOOKUP(B62,[1]ЛП!$B$8:$I$408,8,0)+VLOOKUP(B62,[1]ЛП!$B$8:$J$408,9,0)+VLOOKUP(B62,[1]ЛП!$B$8:$K$408,10,0)</f>
        <v>0</v>
      </c>
    </row>
    <row r="63" spans="1:35" s="183" customFormat="1" ht="12.75" customHeight="1" x14ac:dyDescent="0.2">
      <c r="A63" s="206" t="s">
        <v>209</v>
      </c>
      <c r="B63" s="206" t="s">
        <v>228</v>
      </c>
      <c r="C63" s="203" t="s">
        <v>229</v>
      </c>
      <c r="D63" s="203" t="s">
        <v>113</v>
      </c>
      <c r="E63" s="199">
        <v>717</v>
      </c>
      <c r="F63" s="199">
        <v>654747</v>
      </c>
      <c r="G63" s="199">
        <v>0</v>
      </c>
      <c r="H63" s="199">
        <v>0</v>
      </c>
      <c r="I63" s="199">
        <v>753</v>
      </c>
      <c r="J63" s="199">
        <v>643506</v>
      </c>
      <c r="K63" s="199">
        <v>0</v>
      </c>
      <c r="L63" s="199">
        <f>VLOOKUP(B63,[1]ЛП!$B$8:$I$408,8,0)+VLOOKUP(B63,[1]ЛП!$B$8:$J$408,9,0)+VLOOKUP(B63,[1]ЛП!$B$8:$K$408,10,0)</f>
        <v>0</v>
      </c>
    </row>
    <row r="64" spans="1:35" s="183" customFormat="1" x14ac:dyDescent="0.2">
      <c r="A64" s="206" t="s">
        <v>209</v>
      </c>
      <c r="B64" s="206" t="s">
        <v>230</v>
      </c>
      <c r="C64" s="203" t="s">
        <v>231</v>
      </c>
      <c r="D64" s="203" t="s">
        <v>124</v>
      </c>
      <c r="E64" s="199">
        <v>230</v>
      </c>
      <c r="F64" s="199">
        <v>179098</v>
      </c>
      <c r="G64" s="199">
        <v>0</v>
      </c>
      <c r="H64" s="199">
        <v>0</v>
      </c>
      <c r="I64" s="199">
        <v>346</v>
      </c>
      <c r="J64" s="199">
        <v>244574</v>
      </c>
      <c r="K64" s="199">
        <v>0</v>
      </c>
      <c r="L64" s="199">
        <f>VLOOKUP(B64,[1]ЛП!$B$8:$I$408,8,0)+VLOOKUP(B64,[1]ЛП!$B$8:$J$408,9,0)+VLOOKUP(B64,[1]ЛП!$B$8:$K$408,10,0)</f>
        <v>0</v>
      </c>
    </row>
    <row r="65" spans="1:26" s="183" customFormat="1" x14ac:dyDescent="0.2">
      <c r="A65" s="206" t="s">
        <v>209</v>
      </c>
      <c r="B65" s="206" t="s">
        <v>232</v>
      </c>
      <c r="C65" s="203" t="s">
        <v>233</v>
      </c>
      <c r="D65" s="203" t="s">
        <v>124</v>
      </c>
      <c r="E65" s="199">
        <v>1223</v>
      </c>
      <c r="F65" s="199">
        <v>850528</v>
      </c>
      <c r="G65" s="199">
        <v>0</v>
      </c>
      <c r="H65" s="199">
        <v>0</v>
      </c>
      <c r="I65" s="199">
        <v>1292</v>
      </c>
      <c r="J65" s="199">
        <v>868638</v>
      </c>
      <c r="K65" s="199">
        <v>0</v>
      </c>
      <c r="L65" s="199">
        <f>VLOOKUP(B65,[1]ЛП!$B$8:$I$408,8,0)+VLOOKUP(B65,[1]ЛП!$B$8:$J$408,9,0)+VLOOKUP(B65,[1]ЛП!$B$8:$K$408,10,0)</f>
        <v>0</v>
      </c>
    </row>
    <row r="66" spans="1:26" s="183" customFormat="1" ht="12.75" customHeight="1" x14ac:dyDescent="0.2">
      <c r="A66" s="206" t="s">
        <v>209</v>
      </c>
      <c r="B66" s="206" t="s">
        <v>234</v>
      </c>
      <c r="C66" s="203" t="s">
        <v>235</v>
      </c>
      <c r="D66" s="203" t="s">
        <v>124</v>
      </c>
      <c r="E66" s="199">
        <v>335</v>
      </c>
      <c r="F66" s="199">
        <v>218500</v>
      </c>
      <c r="G66" s="199">
        <v>0</v>
      </c>
      <c r="H66" s="199">
        <v>0</v>
      </c>
      <c r="I66" s="199">
        <v>339</v>
      </c>
      <c r="J66" s="199">
        <v>214488</v>
      </c>
      <c r="K66" s="199">
        <v>0</v>
      </c>
      <c r="L66" s="199">
        <f>VLOOKUP(B66,[1]ЛП!$B$8:$I$408,8,0)+VLOOKUP(B66,[1]ЛП!$B$8:$J$408,9,0)+VLOOKUP(B66,[1]ЛП!$B$8:$K$408,10,0)</f>
        <v>0</v>
      </c>
    </row>
    <row r="67" spans="1:26" s="183" customFormat="1" ht="12.75" customHeight="1" x14ac:dyDescent="0.2">
      <c r="A67" s="206" t="s">
        <v>209</v>
      </c>
      <c r="B67" s="206" t="s">
        <v>236</v>
      </c>
      <c r="C67" s="203" t="s">
        <v>237</v>
      </c>
      <c r="D67" s="203" t="s">
        <v>124</v>
      </c>
      <c r="E67" s="199">
        <v>19</v>
      </c>
      <c r="F67" s="199">
        <v>76240</v>
      </c>
      <c r="G67" s="199">
        <v>0</v>
      </c>
      <c r="H67" s="199">
        <v>0</v>
      </c>
      <c r="I67" s="199">
        <v>21</v>
      </c>
      <c r="J67" s="199">
        <v>94370</v>
      </c>
      <c r="K67" s="199">
        <v>0</v>
      </c>
      <c r="L67" s="199">
        <f>VLOOKUP(B67,[1]ЛП!$B$8:$I$408,8,0)+VLOOKUP(B67,[1]ЛП!$B$8:$J$408,9,0)+VLOOKUP(B67,[1]ЛП!$B$8:$K$408,10,0)</f>
        <v>0</v>
      </c>
    </row>
    <row r="68" spans="1:26" s="183" customFormat="1" ht="12.75" customHeight="1" x14ac:dyDescent="0.2">
      <c r="A68" s="206" t="s">
        <v>209</v>
      </c>
      <c r="B68" s="206" t="s">
        <v>238</v>
      </c>
      <c r="C68" s="203" t="s">
        <v>239</v>
      </c>
      <c r="D68" s="203" t="s">
        <v>113</v>
      </c>
      <c r="E68" s="199">
        <v>963</v>
      </c>
      <c r="F68" s="199">
        <v>556854</v>
      </c>
      <c r="G68" s="199">
        <v>0</v>
      </c>
      <c r="H68" s="199">
        <v>0</v>
      </c>
      <c r="I68" s="199">
        <v>918</v>
      </c>
      <c r="J68" s="199">
        <v>511170</v>
      </c>
      <c r="K68" s="199">
        <v>0</v>
      </c>
      <c r="L68" s="199">
        <f>VLOOKUP(B68,[1]ЛП!$B$8:$I$408,8,0)+VLOOKUP(B68,[1]ЛП!$B$8:$J$408,9,0)+VLOOKUP(B68,[1]ЛП!$B$8:$K$408,10,0)</f>
        <v>0</v>
      </c>
    </row>
    <row r="69" spans="1:26" s="183" customFormat="1" ht="12.75" customHeight="1" x14ac:dyDescent="0.2">
      <c r="A69" s="206" t="s">
        <v>209</v>
      </c>
      <c r="B69" s="206" t="s">
        <v>240</v>
      </c>
      <c r="C69" s="203" t="s">
        <v>241</v>
      </c>
      <c r="D69" s="203" t="s">
        <v>124</v>
      </c>
      <c r="E69" s="199">
        <v>802</v>
      </c>
      <c r="F69" s="199">
        <v>1257152</v>
      </c>
      <c r="G69" s="199">
        <v>222859.09999999974</v>
      </c>
      <c r="H69" s="199">
        <v>0</v>
      </c>
      <c r="I69" s="199">
        <v>724</v>
      </c>
      <c r="J69" s="199">
        <v>1321726</v>
      </c>
      <c r="K69" s="199">
        <v>279071.24999999977</v>
      </c>
      <c r="L69" s="199">
        <f>VLOOKUP(B69,[1]ЛП!$B$8:$I$408,8,0)+VLOOKUP(B69,[1]ЛП!$B$8:$J$408,9,0)+VLOOKUP(B69,[1]ЛП!$B$8:$K$408,10,0)</f>
        <v>0</v>
      </c>
    </row>
    <row r="70" spans="1:26" ht="12.75" customHeight="1" x14ac:dyDescent="0.2">
      <c r="A70" s="206" t="s">
        <v>209</v>
      </c>
      <c r="B70" s="206" t="s">
        <v>242</v>
      </c>
      <c r="C70" s="203" t="s">
        <v>243</v>
      </c>
      <c r="D70" s="203" t="s">
        <v>124</v>
      </c>
      <c r="E70" s="199">
        <v>427</v>
      </c>
      <c r="F70" s="199">
        <v>246402</v>
      </c>
      <c r="G70" s="199">
        <v>0</v>
      </c>
      <c r="H70" s="199">
        <v>0</v>
      </c>
      <c r="I70" s="199">
        <v>358</v>
      </c>
      <c r="J70" s="199">
        <v>200940</v>
      </c>
      <c r="K70" s="199">
        <v>0</v>
      </c>
      <c r="L70" s="199">
        <f>VLOOKUP(B70,[1]ЛП!$B$8:$I$408,8,0)+VLOOKUP(B70,[1]ЛП!$B$8:$J$408,9,0)+VLOOKUP(B70,[1]ЛП!$B$8:$K$408,10,0)</f>
        <v>0</v>
      </c>
    </row>
    <row r="71" spans="1:26" x14ac:dyDescent="0.2">
      <c r="A71" s="206" t="s">
        <v>209</v>
      </c>
      <c r="B71" s="206" t="s">
        <v>244</v>
      </c>
      <c r="C71" s="203" t="s">
        <v>245</v>
      </c>
      <c r="D71" s="203" t="s">
        <v>124</v>
      </c>
      <c r="E71" s="199">
        <v>2410</v>
      </c>
      <c r="F71" s="199">
        <v>2186764</v>
      </c>
      <c r="G71" s="199">
        <v>3168</v>
      </c>
      <c r="H71" s="199">
        <v>3919508.9800000004</v>
      </c>
      <c r="I71" s="199">
        <v>2562</v>
      </c>
      <c r="J71" s="199">
        <v>2316640</v>
      </c>
      <c r="K71" s="199">
        <v>2880</v>
      </c>
      <c r="L71" s="199">
        <f>VLOOKUP(B71,[1]ЛП!$B$8:$I$408,8,0)+VLOOKUP(B71,[1]ЛП!$B$8:$J$408,9,0)+VLOOKUP(B71,[1]ЛП!$B$8:$K$408,10,0)</f>
        <v>4394388.17</v>
      </c>
    </row>
    <row r="72" spans="1:26" ht="12.75" customHeight="1" x14ac:dyDescent="0.2">
      <c r="A72" s="206" t="s">
        <v>209</v>
      </c>
      <c r="B72" s="206" t="s">
        <v>246</v>
      </c>
      <c r="C72" s="203" t="s">
        <v>247</v>
      </c>
      <c r="D72" s="203" t="s">
        <v>124</v>
      </c>
      <c r="E72" s="199">
        <v>369</v>
      </c>
      <c r="F72" s="199">
        <v>731408</v>
      </c>
      <c r="G72" s="199">
        <v>163158.00999999978</v>
      </c>
      <c r="H72" s="199">
        <v>0</v>
      </c>
      <c r="I72" s="199">
        <v>361</v>
      </c>
      <c r="J72" s="199">
        <v>720072</v>
      </c>
      <c r="K72" s="199">
        <v>180714.0699999998</v>
      </c>
      <c r="L72" s="199">
        <f>VLOOKUP(B72,[1]ЛП!$B$8:$I$408,8,0)+VLOOKUP(B72,[1]ЛП!$B$8:$J$408,9,0)+VLOOKUP(B72,[1]ЛП!$B$8:$K$408,10,0)</f>
        <v>0</v>
      </c>
    </row>
    <row r="73" spans="1:26" ht="12.75" customHeight="1" x14ac:dyDescent="0.2">
      <c r="A73" s="206" t="s">
        <v>209</v>
      </c>
      <c r="B73" s="206" t="s">
        <v>248</v>
      </c>
      <c r="C73" s="203" t="s">
        <v>249</v>
      </c>
      <c r="D73" s="203" t="s">
        <v>129</v>
      </c>
      <c r="E73" s="199">
        <v>1162</v>
      </c>
      <c r="F73" s="199">
        <v>274736</v>
      </c>
      <c r="G73" s="199">
        <v>0</v>
      </c>
      <c r="H73" s="199">
        <v>0</v>
      </c>
      <c r="I73" s="199">
        <v>1766</v>
      </c>
      <c r="J73" s="199">
        <v>359384</v>
      </c>
      <c r="K73" s="199">
        <v>0</v>
      </c>
      <c r="L73" s="199">
        <f>VLOOKUP(B73,[1]ЛП!$B$8:$I$408,8,0)+VLOOKUP(B73,[1]ЛП!$B$8:$J$408,9,0)+VLOOKUP(B73,[1]ЛП!$B$8:$K$408,10,0)</f>
        <v>0</v>
      </c>
    </row>
    <row r="74" spans="1:26" x14ac:dyDescent="0.2">
      <c r="A74" s="206" t="s">
        <v>209</v>
      </c>
      <c r="B74" s="206" t="s">
        <v>250</v>
      </c>
      <c r="C74" s="203" t="s">
        <v>251</v>
      </c>
      <c r="D74" s="203" t="s">
        <v>252</v>
      </c>
      <c r="E74" s="199">
        <v>250</v>
      </c>
      <c r="F74" s="199">
        <v>83108</v>
      </c>
      <c r="G74" s="199">
        <v>0</v>
      </c>
      <c r="H74" s="199">
        <v>0</v>
      </c>
      <c r="I74" s="199">
        <v>368</v>
      </c>
      <c r="J74" s="199">
        <v>122200</v>
      </c>
      <c r="K74" s="199">
        <v>0</v>
      </c>
      <c r="L74" s="199">
        <f>VLOOKUP(B74,[1]ЛП!$B$8:$I$408,8,0)+VLOOKUP(B74,[1]ЛП!$B$8:$J$408,9,0)+VLOOKUP(B74,[1]ЛП!$B$8:$K$408,10,0)</f>
        <v>0</v>
      </c>
    </row>
    <row r="75" spans="1:26" x14ac:dyDescent="0.2">
      <c r="A75" s="206" t="s">
        <v>209</v>
      </c>
      <c r="B75" s="206" t="s">
        <v>253</v>
      </c>
      <c r="C75" s="203" t="s">
        <v>254</v>
      </c>
      <c r="D75" s="203" t="s">
        <v>188</v>
      </c>
      <c r="E75" s="199"/>
      <c r="F75" s="199">
        <v>0</v>
      </c>
      <c r="G75" s="199">
        <v>0</v>
      </c>
      <c r="H75" s="199">
        <v>0</v>
      </c>
      <c r="I75" s="199"/>
      <c r="J75" s="199">
        <v>26550</v>
      </c>
      <c r="K75" s="199">
        <v>0</v>
      </c>
      <c r="L75" s="199">
        <f>VLOOKUP(B75,[1]ЛП!$B$8:$I$408,8,0)+VLOOKUP(B75,[1]ЛП!$B$8:$J$408,9,0)+VLOOKUP(B75,[1]ЛП!$B$8:$K$408,10,0)</f>
        <v>0</v>
      </c>
    </row>
    <row r="76" spans="1:26" x14ac:dyDescent="0.2">
      <c r="A76" s="206" t="s">
        <v>209</v>
      </c>
      <c r="B76" s="206" t="s">
        <v>255</v>
      </c>
      <c r="C76" s="203" t="s">
        <v>256</v>
      </c>
      <c r="D76" s="203" t="s">
        <v>113</v>
      </c>
      <c r="E76" s="199">
        <v>1744</v>
      </c>
      <c r="F76" s="199">
        <v>1784471</v>
      </c>
      <c r="G76" s="199">
        <v>90660</v>
      </c>
      <c r="H76" s="199">
        <v>0</v>
      </c>
      <c r="I76" s="199">
        <v>1963</v>
      </c>
      <c r="J76" s="199">
        <v>2040054</v>
      </c>
      <c r="K76" s="199">
        <v>97796</v>
      </c>
      <c r="L76" s="199">
        <f>VLOOKUP(B76,[1]ЛП!$B$8:$I$408,8,0)+VLOOKUP(B76,[1]ЛП!$B$8:$J$408,9,0)+VLOOKUP(B76,[1]ЛП!$B$8:$K$408,10,0)</f>
        <v>0</v>
      </c>
    </row>
    <row r="77" spans="1:26" x14ac:dyDescent="0.2">
      <c r="A77" s="206" t="s">
        <v>209</v>
      </c>
      <c r="B77" s="206" t="s">
        <v>257</v>
      </c>
      <c r="C77" s="203" t="s">
        <v>258</v>
      </c>
      <c r="D77" s="203" t="s">
        <v>113</v>
      </c>
      <c r="E77" s="199">
        <v>25</v>
      </c>
      <c r="F77" s="199">
        <v>9922</v>
      </c>
      <c r="G77" s="199">
        <v>0</v>
      </c>
      <c r="H77" s="199">
        <v>0</v>
      </c>
      <c r="I77" s="199">
        <v>49</v>
      </c>
      <c r="J77" s="199">
        <v>18602</v>
      </c>
      <c r="K77" s="199">
        <v>0</v>
      </c>
      <c r="L77" s="199">
        <f>VLOOKUP(B77,[1]ЛП!$B$8:$I$408,8,0)+VLOOKUP(B77,[1]ЛП!$B$8:$J$408,9,0)+VLOOKUP(B77,[1]ЛП!$B$8:$K$408,10,0)</f>
        <v>0</v>
      </c>
    </row>
    <row r="78" spans="1:26" x14ac:dyDescent="0.2">
      <c r="A78" s="206" t="s">
        <v>209</v>
      </c>
      <c r="B78" s="206" t="s">
        <v>259</v>
      </c>
      <c r="C78" s="203" t="s">
        <v>260</v>
      </c>
      <c r="D78" s="203" t="s">
        <v>113</v>
      </c>
      <c r="E78" s="199">
        <v>489</v>
      </c>
      <c r="F78" s="199">
        <v>265262</v>
      </c>
      <c r="G78" s="199">
        <v>0</v>
      </c>
      <c r="H78" s="199">
        <v>0</v>
      </c>
      <c r="I78" s="199">
        <v>443</v>
      </c>
      <c r="J78" s="199">
        <v>235123</v>
      </c>
      <c r="K78" s="199">
        <v>0</v>
      </c>
      <c r="L78" s="199">
        <f>VLOOKUP(B78,[1]ЛП!$B$8:$I$408,8,0)+VLOOKUP(B78,[1]ЛП!$B$8:$J$408,9,0)+VLOOKUP(B78,[1]ЛП!$B$8:$K$408,10,0)</f>
        <v>0</v>
      </c>
    </row>
    <row r="79" spans="1:26" s="205" customFormat="1" x14ac:dyDescent="0.2">
      <c r="A79" s="200"/>
      <c r="B79" s="200"/>
      <c r="C79" s="200" t="s">
        <v>261</v>
      </c>
      <c r="D79" s="200"/>
      <c r="E79" s="194">
        <f t="shared" ref="E79:L79" si="4">SUM(E80:E92)</f>
        <v>12353</v>
      </c>
      <c r="F79" s="194">
        <f t="shared" si="4"/>
        <v>9956858</v>
      </c>
      <c r="G79" s="194">
        <f t="shared" si="4"/>
        <v>388385.92999999964</v>
      </c>
      <c r="H79" s="194">
        <f t="shared" si="4"/>
        <v>1736353.1199999996</v>
      </c>
      <c r="I79" s="194">
        <f t="shared" si="4"/>
        <v>12210</v>
      </c>
      <c r="J79" s="194">
        <f t="shared" si="4"/>
        <v>9866561</v>
      </c>
      <c r="K79" s="194">
        <f t="shared" si="4"/>
        <v>447505.78999999969</v>
      </c>
      <c r="L79" s="194">
        <f t="shared" si="4"/>
        <v>1633912.6400000001</v>
      </c>
      <c r="M79" s="204"/>
      <c r="N79" s="204"/>
      <c r="O79" s="204"/>
      <c r="P79" s="204"/>
      <c r="Q79" s="204"/>
      <c r="R79" s="204"/>
      <c r="S79" s="204"/>
      <c r="T79" s="204"/>
      <c r="U79" s="204"/>
      <c r="V79" s="204"/>
      <c r="W79" s="204"/>
      <c r="X79" s="204"/>
      <c r="Y79" s="204"/>
      <c r="Z79" s="204"/>
    </row>
    <row r="80" spans="1:26" x14ac:dyDescent="0.2">
      <c r="A80" s="206" t="s">
        <v>262</v>
      </c>
      <c r="B80" s="206" t="s">
        <v>263</v>
      </c>
      <c r="C80" s="203" t="s">
        <v>264</v>
      </c>
      <c r="D80" s="203" t="s">
        <v>113</v>
      </c>
      <c r="E80" s="199">
        <v>4930</v>
      </c>
      <c r="F80" s="199">
        <v>4305893</v>
      </c>
      <c r="G80" s="199">
        <v>263207.7899999998</v>
      </c>
      <c r="H80" s="199">
        <v>0</v>
      </c>
      <c r="I80" s="199">
        <v>4711</v>
      </c>
      <c r="J80" s="199">
        <v>4206300</v>
      </c>
      <c r="K80" s="199">
        <v>305994.54999999987</v>
      </c>
      <c r="L80" s="199">
        <f>VLOOKUP(B80,[1]ЛП!$B$8:$I$408,8,0)+VLOOKUP(B80,[1]ЛП!$B$8:$J$408,9,0)+VLOOKUP(B80,[1]ЛП!$B$8:$K$408,10,0)</f>
        <v>0</v>
      </c>
    </row>
    <row r="81" spans="1:35" ht="12.75" customHeight="1" x14ac:dyDescent="0.2">
      <c r="A81" s="206" t="s">
        <v>262</v>
      </c>
      <c r="B81" s="206" t="s">
        <v>265</v>
      </c>
      <c r="C81" s="203" t="s">
        <v>266</v>
      </c>
      <c r="D81" s="203" t="s">
        <v>124</v>
      </c>
      <c r="E81" s="199">
        <v>528</v>
      </c>
      <c r="F81" s="199">
        <v>828733</v>
      </c>
      <c r="G81" s="199">
        <v>123873.13999999984</v>
      </c>
      <c r="H81" s="199">
        <v>0</v>
      </c>
      <c r="I81" s="199">
        <v>619</v>
      </c>
      <c r="J81" s="199">
        <v>893302</v>
      </c>
      <c r="K81" s="199">
        <v>140476.23999999985</v>
      </c>
      <c r="L81" s="199">
        <f>VLOOKUP(B81,[1]ЛП!$B$8:$I$408,8,0)+VLOOKUP(B81,[1]ЛП!$B$8:$J$408,9,0)+VLOOKUP(B81,[1]ЛП!$B$8:$K$408,10,0)</f>
        <v>0</v>
      </c>
    </row>
    <row r="82" spans="1:35" s="183" customFormat="1" x14ac:dyDescent="0.2">
      <c r="A82" s="206" t="s">
        <v>262</v>
      </c>
      <c r="B82" s="206" t="s">
        <v>267</v>
      </c>
      <c r="C82" s="203" t="s">
        <v>268</v>
      </c>
      <c r="D82" s="203" t="s">
        <v>124</v>
      </c>
      <c r="E82" s="199">
        <v>358</v>
      </c>
      <c r="F82" s="199">
        <v>218746</v>
      </c>
      <c r="G82" s="199">
        <v>0</v>
      </c>
      <c r="H82" s="199">
        <v>0</v>
      </c>
      <c r="I82" s="199">
        <v>341</v>
      </c>
      <c r="J82" s="199">
        <v>206328</v>
      </c>
      <c r="K82" s="199">
        <v>0</v>
      </c>
      <c r="L82" s="199">
        <f>VLOOKUP(B82,[1]ЛП!$B$8:$I$408,8,0)+VLOOKUP(B82,[1]ЛП!$B$8:$J$408,9,0)+VLOOKUP(B82,[1]ЛП!$B$8:$K$408,10,0)</f>
        <v>0</v>
      </c>
      <c r="AA82" s="184"/>
      <c r="AB82" s="184"/>
      <c r="AC82" s="184"/>
      <c r="AD82" s="184"/>
      <c r="AE82" s="184"/>
      <c r="AF82" s="184"/>
      <c r="AG82" s="184"/>
      <c r="AH82" s="184"/>
      <c r="AI82" s="184"/>
    </row>
    <row r="83" spans="1:35" s="183" customFormat="1" ht="12.75" customHeight="1" x14ac:dyDescent="0.2">
      <c r="A83" s="206" t="s">
        <v>262</v>
      </c>
      <c r="B83" s="206" t="s">
        <v>269</v>
      </c>
      <c r="C83" s="203" t="s">
        <v>270</v>
      </c>
      <c r="D83" s="203" t="s">
        <v>129</v>
      </c>
      <c r="E83" s="199">
        <v>347</v>
      </c>
      <c r="F83" s="199">
        <v>114662</v>
      </c>
      <c r="G83" s="199">
        <v>0</v>
      </c>
      <c r="H83" s="199">
        <v>0</v>
      </c>
      <c r="I83" s="199">
        <v>476</v>
      </c>
      <c r="J83" s="199">
        <v>154988</v>
      </c>
      <c r="K83" s="199">
        <v>0</v>
      </c>
      <c r="L83" s="199">
        <f>VLOOKUP(B83,[1]ЛП!$B$8:$I$408,8,0)+VLOOKUP(B83,[1]ЛП!$B$8:$J$408,9,0)+VLOOKUP(B83,[1]ЛП!$B$8:$K$408,10,0)</f>
        <v>0</v>
      </c>
      <c r="AA83" s="184"/>
      <c r="AB83" s="184"/>
      <c r="AC83" s="184"/>
      <c r="AD83" s="184"/>
      <c r="AE83" s="184"/>
      <c r="AF83" s="184"/>
      <c r="AG83" s="184"/>
      <c r="AH83" s="184"/>
      <c r="AI83" s="184"/>
    </row>
    <row r="84" spans="1:35" s="183" customFormat="1" x14ac:dyDescent="0.2">
      <c r="A84" s="206" t="s">
        <v>262</v>
      </c>
      <c r="B84" s="206" t="s">
        <v>271</v>
      </c>
      <c r="C84" s="203" t="s">
        <v>272</v>
      </c>
      <c r="D84" s="203" t="s">
        <v>172</v>
      </c>
      <c r="E84" s="199">
        <v>116</v>
      </c>
      <c r="F84" s="199">
        <v>81646</v>
      </c>
      <c r="G84" s="199">
        <v>0</v>
      </c>
      <c r="H84" s="199">
        <v>0</v>
      </c>
      <c r="I84" s="199">
        <v>134</v>
      </c>
      <c r="J84" s="199">
        <v>84258</v>
      </c>
      <c r="K84" s="199">
        <v>0</v>
      </c>
      <c r="L84" s="199">
        <f>VLOOKUP(B84,[1]ЛП!$B$8:$I$408,8,0)+VLOOKUP(B84,[1]ЛП!$B$8:$J$408,9,0)+VLOOKUP(B84,[1]ЛП!$B$8:$K$408,10,0)</f>
        <v>0</v>
      </c>
      <c r="AA84" s="184"/>
      <c r="AB84" s="184"/>
      <c r="AC84" s="184"/>
      <c r="AD84" s="184"/>
      <c r="AE84" s="184"/>
      <c r="AF84" s="184"/>
      <c r="AG84" s="184"/>
      <c r="AH84" s="184"/>
      <c r="AI84" s="184"/>
    </row>
    <row r="85" spans="1:35" s="183" customFormat="1" x14ac:dyDescent="0.2">
      <c r="A85" s="206" t="s">
        <v>262</v>
      </c>
      <c r="B85" s="206" t="s">
        <v>273</v>
      </c>
      <c r="C85" s="203" t="s">
        <v>274</v>
      </c>
      <c r="D85" s="203" t="s">
        <v>175</v>
      </c>
      <c r="E85" s="199">
        <v>857</v>
      </c>
      <c r="F85" s="199">
        <v>1103969</v>
      </c>
      <c r="G85" s="199">
        <v>1305</v>
      </c>
      <c r="H85" s="199">
        <v>1736353.1199999996</v>
      </c>
      <c r="I85" s="199">
        <v>963</v>
      </c>
      <c r="J85" s="199">
        <v>1175840</v>
      </c>
      <c r="K85" s="199">
        <v>1035</v>
      </c>
      <c r="L85" s="199">
        <f>VLOOKUP(B85,[1]ЛП!$B$8:$I$408,8,0)+VLOOKUP(B85,[1]ЛП!$B$8:$J$408,9,0)+VLOOKUP(B85,[1]ЛП!$B$8:$K$408,10,0)</f>
        <v>1633912.6400000001</v>
      </c>
      <c r="AA85" s="184"/>
      <c r="AB85" s="184"/>
      <c r="AC85" s="184"/>
      <c r="AD85" s="184"/>
      <c r="AE85" s="184"/>
      <c r="AF85" s="184"/>
      <c r="AG85" s="184"/>
      <c r="AH85" s="184"/>
      <c r="AI85" s="184"/>
    </row>
    <row r="86" spans="1:35" s="183" customFormat="1" ht="12.75" customHeight="1" x14ac:dyDescent="0.2">
      <c r="A86" s="206" t="s">
        <v>262</v>
      </c>
      <c r="B86" s="206" t="s">
        <v>275</v>
      </c>
      <c r="C86" s="203" t="s">
        <v>276</v>
      </c>
      <c r="D86" s="203" t="s">
        <v>188</v>
      </c>
      <c r="E86" s="199"/>
      <c r="F86" s="199">
        <v>315396</v>
      </c>
      <c r="G86" s="199">
        <v>0</v>
      </c>
      <c r="H86" s="199">
        <v>0</v>
      </c>
      <c r="I86" s="199"/>
      <c r="J86" s="199">
        <v>326413</v>
      </c>
      <c r="K86" s="199">
        <v>0</v>
      </c>
      <c r="L86" s="199">
        <f>VLOOKUP(B86,[1]ЛП!$B$8:$I$408,8,0)+VLOOKUP(B86,[1]ЛП!$B$8:$J$408,9,0)+VLOOKUP(B86,[1]ЛП!$B$8:$K$408,10,0)</f>
        <v>0</v>
      </c>
      <c r="AA86" s="184"/>
      <c r="AB86" s="184"/>
      <c r="AC86" s="184"/>
      <c r="AD86" s="184"/>
      <c r="AE86" s="184"/>
      <c r="AF86" s="184"/>
      <c r="AG86" s="184"/>
      <c r="AH86" s="184"/>
      <c r="AI86" s="184"/>
    </row>
    <row r="87" spans="1:35" s="183" customFormat="1" ht="12.75" customHeight="1" x14ac:dyDescent="0.2">
      <c r="A87" s="206" t="s">
        <v>262</v>
      </c>
      <c r="B87" s="206" t="s">
        <v>277</v>
      </c>
      <c r="C87" s="203" t="s">
        <v>278</v>
      </c>
      <c r="D87" s="203" t="s">
        <v>134</v>
      </c>
      <c r="E87" s="199"/>
      <c r="F87" s="199">
        <v>49300</v>
      </c>
      <c r="G87" s="199">
        <v>0</v>
      </c>
      <c r="H87" s="199">
        <v>0</v>
      </c>
      <c r="I87" s="199"/>
      <c r="J87" s="199">
        <v>63640</v>
      </c>
      <c r="K87" s="199">
        <v>0</v>
      </c>
      <c r="L87" s="199">
        <f>VLOOKUP(B87,[1]ЛП!$B$8:$I$408,8,0)+VLOOKUP(B87,[1]ЛП!$B$8:$J$408,9,0)+VLOOKUP(B87,[1]ЛП!$B$8:$K$408,10,0)</f>
        <v>0</v>
      </c>
    </row>
    <row r="88" spans="1:35" s="183" customFormat="1" x14ac:dyDescent="0.2">
      <c r="A88" s="206" t="s">
        <v>262</v>
      </c>
      <c r="B88" s="206" t="s">
        <v>279</v>
      </c>
      <c r="C88" s="203" t="s">
        <v>280</v>
      </c>
      <c r="D88" s="203" t="s">
        <v>113</v>
      </c>
      <c r="E88" s="199">
        <v>2256</v>
      </c>
      <c r="F88" s="199">
        <v>1367636</v>
      </c>
      <c r="G88" s="199">
        <v>0</v>
      </c>
      <c r="H88" s="199">
        <v>0</v>
      </c>
      <c r="I88" s="199">
        <v>2134</v>
      </c>
      <c r="J88" s="199">
        <v>1280210</v>
      </c>
      <c r="K88" s="199">
        <v>0</v>
      </c>
      <c r="L88" s="199">
        <f>VLOOKUP(B88,[1]ЛП!$B$8:$I$408,8,0)+VLOOKUP(B88,[1]ЛП!$B$8:$J$408,9,0)+VLOOKUP(B88,[1]ЛП!$B$8:$K$408,10,0)</f>
        <v>0</v>
      </c>
    </row>
    <row r="89" spans="1:35" s="183" customFormat="1" x14ac:dyDescent="0.2">
      <c r="A89" s="206" t="s">
        <v>262</v>
      </c>
      <c r="B89" s="206" t="s">
        <v>281</v>
      </c>
      <c r="C89" s="203" t="s">
        <v>282</v>
      </c>
      <c r="D89" s="203" t="s">
        <v>113</v>
      </c>
      <c r="E89" s="199">
        <v>1192</v>
      </c>
      <c r="F89" s="199">
        <v>671770</v>
      </c>
      <c r="G89" s="199">
        <v>0</v>
      </c>
      <c r="H89" s="199">
        <v>0</v>
      </c>
      <c r="I89" s="199">
        <v>1052</v>
      </c>
      <c r="J89" s="199">
        <v>601935</v>
      </c>
      <c r="K89" s="199">
        <v>0</v>
      </c>
      <c r="L89" s="199">
        <f>VLOOKUP(B89,[1]ЛП!$B$8:$I$408,8,0)+VLOOKUP(B89,[1]ЛП!$B$8:$J$408,9,0)+VLOOKUP(B89,[1]ЛП!$B$8:$K$408,10,0)</f>
        <v>0</v>
      </c>
    </row>
    <row r="90" spans="1:35" s="183" customFormat="1" ht="12.75" customHeight="1" x14ac:dyDescent="0.2">
      <c r="A90" s="206" t="s">
        <v>262</v>
      </c>
      <c r="B90" s="206" t="s">
        <v>283</v>
      </c>
      <c r="C90" s="203" t="s">
        <v>284</v>
      </c>
      <c r="D90" s="203" t="s">
        <v>285</v>
      </c>
      <c r="E90" s="199">
        <v>465</v>
      </c>
      <c r="F90" s="199">
        <v>143902</v>
      </c>
      <c r="G90" s="199">
        <v>0</v>
      </c>
      <c r="H90" s="199">
        <v>0</v>
      </c>
      <c r="I90" s="199">
        <v>568</v>
      </c>
      <c r="J90" s="199">
        <v>177276</v>
      </c>
      <c r="K90" s="199">
        <v>0</v>
      </c>
      <c r="L90" s="199">
        <f>VLOOKUP(B90,[1]ЛП!$B$8:$I$408,8,0)+VLOOKUP(B90,[1]ЛП!$B$8:$J$408,9,0)+VLOOKUP(B90,[1]ЛП!$B$8:$K$408,10,0)</f>
        <v>0</v>
      </c>
    </row>
    <row r="91" spans="1:35" s="183" customFormat="1" x14ac:dyDescent="0.2">
      <c r="A91" s="206" t="s">
        <v>262</v>
      </c>
      <c r="B91" s="206" t="s">
        <v>286</v>
      </c>
      <c r="C91" s="203" t="s">
        <v>287</v>
      </c>
      <c r="D91" s="203" t="s">
        <v>113</v>
      </c>
      <c r="E91" s="199">
        <v>899</v>
      </c>
      <c r="F91" s="199">
        <v>621555</v>
      </c>
      <c r="G91" s="199">
        <v>0</v>
      </c>
      <c r="H91" s="199">
        <v>0</v>
      </c>
      <c r="I91" s="199">
        <v>750</v>
      </c>
      <c r="J91" s="199">
        <v>543611</v>
      </c>
      <c r="K91" s="199">
        <v>0</v>
      </c>
      <c r="L91" s="199">
        <f>VLOOKUP(B91,[1]ЛП!$B$8:$I$408,8,0)+VLOOKUP(B91,[1]ЛП!$B$8:$J$408,9,0)+VLOOKUP(B91,[1]ЛП!$B$8:$K$408,10,0)</f>
        <v>0</v>
      </c>
    </row>
    <row r="92" spans="1:35" s="183" customFormat="1" x14ac:dyDescent="0.2">
      <c r="A92" s="206" t="s">
        <v>262</v>
      </c>
      <c r="B92" s="206" t="s">
        <v>288</v>
      </c>
      <c r="C92" s="203" t="s">
        <v>289</v>
      </c>
      <c r="D92" s="203" t="s">
        <v>129</v>
      </c>
      <c r="E92" s="199">
        <v>405</v>
      </c>
      <c r="F92" s="199">
        <v>133650</v>
      </c>
      <c r="G92" s="199">
        <v>0</v>
      </c>
      <c r="H92" s="199">
        <v>0</v>
      </c>
      <c r="I92" s="199">
        <v>462</v>
      </c>
      <c r="J92" s="199">
        <v>152460</v>
      </c>
      <c r="K92" s="199">
        <v>0</v>
      </c>
      <c r="L92" s="199">
        <f>VLOOKUP(B92,[1]ЛП!$B$8:$I$408,8,0)+VLOOKUP(B92,[1]ЛП!$B$8:$J$408,9,0)+VLOOKUP(B92,[1]ЛП!$B$8:$K$408,10,0)</f>
        <v>0</v>
      </c>
    </row>
    <row r="93" spans="1:35" s="183" customFormat="1" x14ac:dyDescent="0.2">
      <c r="A93" s="200"/>
      <c r="B93" s="200"/>
      <c r="C93" s="200" t="s">
        <v>290</v>
      </c>
      <c r="D93" s="200"/>
      <c r="E93" s="194">
        <f t="shared" ref="E93:L93" si="5">SUM(E94:E95)</f>
        <v>3295</v>
      </c>
      <c r="F93" s="194">
        <f t="shared" si="5"/>
        <v>2201874</v>
      </c>
      <c r="G93" s="194">
        <f t="shared" si="5"/>
        <v>66256.189999999988</v>
      </c>
      <c r="H93" s="194">
        <f t="shared" si="5"/>
        <v>0</v>
      </c>
      <c r="I93" s="194">
        <f t="shared" si="5"/>
        <v>3114</v>
      </c>
      <c r="J93" s="194">
        <f t="shared" si="5"/>
        <v>2244223</v>
      </c>
      <c r="K93" s="194">
        <f t="shared" si="5"/>
        <v>69386.820000000007</v>
      </c>
      <c r="L93" s="194">
        <f t="shared" si="5"/>
        <v>0</v>
      </c>
    </row>
    <row r="94" spans="1:35" s="183" customFormat="1" x14ac:dyDescent="0.2">
      <c r="A94" s="206" t="s">
        <v>291</v>
      </c>
      <c r="B94" s="206" t="s">
        <v>292</v>
      </c>
      <c r="C94" s="203" t="s">
        <v>293</v>
      </c>
      <c r="D94" s="203" t="s">
        <v>113</v>
      </c>
      <c r="E94" s="199">
        <v>2981</v>
      </c>
      <c r="F94" s="199">
        <v>2021474</v>
      </c>
      <c r="G94" s="199">
        <v>66256.189999999988</v>
      </c>
      <c r="H94" s="199">
        <v>0</v>
      </c>
      <c r="I94" s="199">
        <v>2839</v>
      </c>
      <c r="J94" s="199">
        <v>2089838</v>
      </c>
      <c r="K94" s="199">
        <v>69386.820000000007</v>
      </c>
      <c r="L94" s="199">
        <f>VLOOKUP(B94,[1]ЛП!$B$8:$I$408,8,0)+VLOOKUP(B94,[1]ЛП!$B$8:$J$408,9,0)+VLOOKUP(B94,[1]ЛП!$B$8:$K$408,10,0)</f>
        <v>0</v>
      </c>
    </row>
    <row r="95" spans="1:35" s="183" customFormat="1" x14ac:dyDescent="0.2">
      <c r="A95" s="206" t="s">
        <v>291</v>
      </c>
      <c r="B95" s="206" t="s">
        <v>294</v>
      </c>
      <c r="C95" s="203" t="s">
        <v>295</v>
      </c>
      <c r="D95" s="203" t="s">
        <v>113</v>
      </c>
      <c r="E95" s="199">
        <v>314</v>
      </c>
      <c r="F95" s="199">
        <v>180400</v>
      </c>
      <c r="G95" s="199">
        <v>0</v>
      </c>
      <c r="H95" s="199">
        <v>0</v>
      </c>
      <c r="I95" s="199">
        <v>275</v>
      </c>
      <c r="J95" s="199">
        <v>154385</v>
      </c>
      <c r="K95" s="199">
        <v>0</v>
      </c>
      <c r="L95" s="199">
        <f>VLOOKUP(B95,[1]ЛП!$B$8:$I$408,8,0)+VLOOKUP(B95,[1]ЛП!$B$8:$J$408,9,0)+VLOOKUP(B95,[1]ЛП!$B$8:$K$408,10,0)</f>
        <v>0</v>
      </c>
    </row>
    <row r="96" spans="1:35" s="183" customFormat="1" x14ac:dyDescent="0.2">
      <c r="A96" s="200"/>
      <c r="B96" s="200"/>
      <c r="C96" s="200" t="s">
        <v>296</v>
      </c>
      <c r="D96" s="200"/>
      <c r="E96" s="194">
        <f t="shared" ref="E96:L96" si="6">SUM(E97:E108)</f>
        <v>12373</v>
      </c>
      <c r="F96" s="194">
        <f t="shared" si="6"/>
        <v>7783084</v>
      </c>
      <c r="G96" s="194">
        <f t="shared" si="6"/>
        <v>79496</v>
      </c>
      <c r="H96" s="194">
        <f t="shared" si="6"/>
        <v>1792957.32</v>
      </c>
      <c r="I96" s="194">
        <f t="shared" si="6"/>
        <v>12047</v>
      </c>
      <c r="J96" s="194">
        <f t="shared" si="6"/>
        <v>7206766</v>
      </c>
      <c r="K96" s="194">
        <f t="shared" si="6"/>
        <v>70170</v>
      </c>
      <c r="L96" s="194">
        <f t="shared" si="6"/>
        <v>1819315.8100000003</v>
      </c>
    </row>
    <row r="97" spans="1:26" s="183" customFormat="1" x14ac:dyDescent="0.2">
      <c r="A97" s="206" t="s">
        <v>297</v>
      </c>
      <c r="B97" s="206" t="s">
        <v>298</v>
      </c>
      <c r="C97" s="203" t="s">
        <v>299</v>
      </c>
      <c r="D97" s="203" t="s">
        <v>113</v>
      </c>
      <c r="E97" s="199">
        <v>986</v>
      </c>
      <c r="F97" s="199">
        <v>676667</v>
      </c>
      <c r="G97" s="199">
        <v>0</v>
      </c>
      <c r="H97" s="199">
        <v>0</v>
      </c>
      <c r="I97" s="199">
        <v>960</v>
      </c>
      <c r="J97" s="199">
        <v>680925</v>
      </c>
      <c r="K97" s="199">
        <v>0</v>
      </c>
      <c r="L97" s="199">
        <f>VLOOKUP(B97,[1]ЛП!$B$8:$I$408,8,0)+VLOOKUP(B97,[1]ЛП!$B$8:$J$408,9,0)+VLOOKUP(B97,[1]ЛП!$B$8:$K$408,10,0)</f>
        <v>0</v>
      </c>
    </row>
    <row r="98" spans="1:26" s="183" customFormat="1" x14ac:dyDescent="0.2">
      <c r="A98" s="206" t="s">
        <v>297</v>
      </c>
      <c r="B98" s="206" t="s">
        <v>300</v>
      </c>
      <c r="C98" s="203" t="s">
        <v>301</v>
      </c>
      <c r="D98" s="203" t="s">
        <v>113</v>
      </c>
      <c r="E98" s="199">
        <v>4074</v>
      </c>
      <c r="F98" s="199">
        <v>2491851</v>
      </c>
      <c r="G98" s="199">
        <v>14880</v>
      </c>
      <c r="H98" s="199">
        <v>13512.46</v>
      </c>
      <c r="I98" s="199">
        <v>3875</v>
      </c>
      <c r="J98" s="199">
        <v>1656376</v>
      </c>
      <c r="K98" s="199">
        <v>14520</v>
      </c>
      <c r="L98" s="199">
        <f>VLOOKUP(B98,[1]ЛП!$B$8:$I$408,8,0)+VLOOKUP(B98,[1]ЛП!$B$8:$J$408,9,0)+VLOOKUP(B98,[1]ЛП!$B$8:$K$408,10,0)</f>
        <v>7970.99</v>
      </c>
    </row>
    <row r="99" spans="1:26" s="183" customFormat="1" ht="12.75" customHeight="1" x14ac:dyDescent="0.2">
      <c r="A99" s="206" t="s">
        <v>297</v>
      </c>
      <c r="B99" s="206" t="s">
        <v>302</v>
      </c>
      <c r="C99" s="203" t="s">
        <v>303</v>
      </c>
      <c r="D99" s="203" t="s">
        <v>113</v>
      </c>
      <c r="E99" s="199">
        <v>1525</v>
      </c>
      <c r="F99" s="199">
        <v>821533</v>
      </c>
      <c r="G99" s="199">
        <v>64616</v>
      </c>
      <c r="H99" s="199">
        <v>0</v>
      </c>
      <c r="I99" s="199">
        <v>1648</v>
      </c>
      <c r="J99" s="199">
        <v>979151</v>
      </c>
      <c r="K99" s="199">
        <v>55650</v>
      </c>
      <c r="L99" s="199">
        <f>VLOOKUP(B99,[1]ЛП!$B$8:$I$408,8,0)+VLOOKUP(B99,[1]ЛП!$B$8:$J$408,9,0)+VLOOKUP(B99,[1]ЛП!$B$8:$K$408,10,0)</f>
        <v>0</v>
      </c>
    </row>
    <row r="100" spans="1:26" s="183" customFormat="1" ht="12.75" customHeight="1" x14ac:dyDescent="0.2">
      <c r="A100" s="206" t="s">
        <v>297</v>
      </c>
      <c r="B100" s="206" t="s">
        <v>304</v>
      </c>
      <c r="C100" s="203" t="s">
        <v>305</v>
      </c>
      <c r="D100" s="203" t="s">
        <v>113</v>
      </c>
      <c r="E100" s="199">
        <v>1</v>
      </c>
      <c r="F100" s="199">
        <v>600</v>
      </c>
      <c r="G100" s="199">
        <v>0</v>
      </c>
      <c r="H100" s="199">
        <v>0</v>
      </c>
      <c r="I100" s="199">
        <v>2</v>
      </c>
      <c r="J100" s="199">
        <v>1200</v>
      </c>
      <c r="K100" s="199">
        <v>0</v>
      </c>
      <c r="L100" s="199">
        <f>VLOOKUP(B100,[1]ЛП!$B$8:$I$408,8,0)+VLOOKUP(B100,[1]ЛП!$B$8:$J$408,9,0)+VLOOKUP(B100,[1]ЛП!$B$8:$K$408,10,0)</f>
        <v>0</v>
      </c>
    </row>
    <row r="101" spans="1:26" s="183" customFormat="1" ht="12.75" customHeight="1" x14ac:dyDescent="0.2">
      <c r="A101" s="206" t="s">
        <v>297</v>
      </c>
      <c r="B101" s="206" t="s">
        <v>306</v>
      </c>
      <c r="C101" s="203" t="s">
        <v>307</v>
      </c>
      <c r="D101" s="203" t="s">
        <v>124</v>
      </c>
      <c r="E101" s="199">
        <v>2</v>
      </c>
      <c r="F101" s="199">
        <v>95202</v>
      </c>
      <c r="G101" s="199">
        <v>0</v>
      </c>
      <c r="H101" s="199">
        <v>0</v>
      </c>
      <c r="I101" s="199">
        <v>1</v>
      </c>
      <c r="J101" s="199">
        <v>100350</v>
      </c>
      <c r="K101" s="199">
        <v>0</v>
      </c>
      <c r="L101" s="199">
        <f>VLOOKUP(B101,[1]ЛП!$B$8:$I$408,8,0)+VLOOKUP(B101,[1]ЛП!$B$8:$J$408,9,0)+VLOOKUP(B101,[1]ЛП!$B$8:$K$408,10,0)</f>
        <v>0</v>
      </c>
    </row>
    <row r="102" spans="1:26" x14ac:dyDescent="0.2">
      <c r="A102" s="206" t="s">
        <v>297</v>
      </c>
      <c r="B102" s="206" t="s">
        <v>308</v>
      </c>
      <c r="C102" s="203" t="s">
        <v>309</v>
      </c>
      <c r="D102" s="203" t="s">
        <v>124</v>
      </c>
      <c r="E102" s="199">
        <v>784</v>
      </c>
      <c r="F102" s="199">
        <v>493104</v>
      </c>
      <c r="G102" s="199">
        <v>0</v>
      </c>
      <c r="H102" s="199">
        <v>0</v>
      </c>
      <c r="I102" s="199">
        <v>744</v>
      </c>
      <c r="J102" s="199">
        <v>470500</v>
      </c>
      <c r="K102" s="199">
        <v>0</v>
      </c>
      <c r="L102" s="199">
        <f>VLOOKUP(B102,[1]ЛП!$B$8:$I$408,8,0)+VLOOKUP(B102,[1]ЛП!$B$8:$J$408,9,0)+VLOOKUP(B102,[1]ЛП!$B$8:$K$408,10,0)</f>
        <v>0</v>
      </c>
    </row>
    <row r="103" spans="1:26" x14ac:dyDescent="0.2">
      <c r="A103" s="206" t="s">
        <v>297</v>
      </c>
      <c r="B103" s="206" t="s">
        <v>310</v>
      </c>
      <c r="C103" s="203" t="s">
        <v>311</v>
      </c>
      <c r="D103" s="203" t="s">
        <v>172</v>
      </c>
      <c r="E103" s="199">
        <v>81</v>
      </c>
      <c r="F103" s="199">
        <v>43750</v>
      </c>
      <c r="G103" s="199">
        <v>0</v>
      </c>
      <c r="H103" s="199">
        <v>0</v>
      </c>
      <c r="I103" s="199">
        <v>58</v>
      </c>
      <c r="J103" s="199">
        <v>33920</v>
      </c>
      <c r="K103" s="199">
        <v>0</v>
      </c>
      <c r="L103" s="199">
        <f>VLOOKUP(B103,[1]ЛП!$B$8:$I$408,8,0)+VLOOKUP(B103,[1]ЛП!$B$8:$J$408,9,0)+VLOOKUP(B103,[1]ЛП!$B$8:$K$408,10,0)</f>
        <v>0</v>
      </c>
    </row>
    <row r="104" spans="1:26" x14ac:dyDescent="0.2">
      <c r="A104" s="206" t="s">
        <v>297</v>
      </c>
      <c r="B104" s="206" t="s">
        <v>312</v>
      </c>
      <c r="C104" s="203" t="s">
        <v>313</v>
      </c>
      <c r="D104" s="203" t="s">
        <v>175</v>
      </c>
      <c r="E104" s="199">
        <v>2393</v>
      </c>
      <c r="F104" s="199">
        <v>1897640</v>
      </c>
      <c r="G104" s="199">
        <v>0</v>
      </c>
      <c r="H104" s="199">
        <v>1779444.86</v>
      </c>
      <c r="I104" s="199">
        <v>2285</v>
      </c>
      <c r="J104" s="199">
        <v>2038719</v>
      </c>
      <c r="K104" s="199">
        <v>0</v>
      </c>
      <c r="L104" s="199">
        <f>VLOOKUP(B104,[1]ЛП!$B$8:$I$408,8,0)+VLOOKUP(B104,[1]ЛП!$B$8:$J$408,9,0)+VLOOKUP(B104,[1]ЛП!$B$8:$K$408,10,0)</f>
        <v>1811344.8200000003</v>
      </c>
    </row>
    <row r="105" spans="1:26" x14ac:dyDescent="0.2">
      <c r="A105" s="206" t="s">
        <v>297</v>
      </c>
      <c r="B105" s="206" t="s">
        <v>314</v>
      </c>
      <c r="C105" s="203" t="s">
        <v>315</v>
      </c>
      <c r="D105" s="203" t="s">
        <v>113</v>
      </c>
      <c r="E105" s="199">
        <v>875</v>
      </c>
      <c r="F105" s="199">
        <v>525322</v>
      </c>
      <c r="G105" s="199">
        <v>0</v>
      </c>
      <c r="H105" s="199">
        <v>0</v>
      </c>
      <c r="I105" s="199">
        <v>895</v>
      </c>
      <c r="J105" s="199">
        <v>521339</v>
      </c>
      <c r="K105" s="199">
        <v>0</v>
      </c>
      <c r="L105" s="199">
        <f>VLOOKUP(B105,[1]ЛП!$B$8:$I$408,8,0)+VLOOKUP(B105,[1]ЛП!$B$8:$J$408,9,0)+VLOOKUP(B105,[1]ЛП!$B$8:$K$408,10,0)</f>
        <v>0</v>
      </c>
    </row>
    <row r="106" spans="1:26" x14ac:dyDescent="0.2">
      <c r="A106" s="206" t="s">
        <v>297</v>
      </c>
      <c r="B106" s="206" t="s">
        <v>316</v>
      </c>
      <c r="C106" s="203" t="s">
        <v>317</v>
      </c>
      <c r="D106" s="203" t="s">
        <v>113</v>
      </c>
      <c r="E106" s="199">
        <v>1040</v>
      </c>
      <c r="F106" s="199">
        <v>573055</v>
      </c>
      <c r="G106" s="199">
        <v>0</v>
      </c>
      <c r="H106" s="199">
        <v>0</v>
      </c>
      <c r="I106" s="199">
        <v>996</v>
      </c>
      <c r="J106" s="199">
        <v>549940</v>
      </c>
      <c r="K106" s="199">
        <v>0</v>
      </c>
      <c r="L106" s="199">
        <f>VLOOKUP(B106,[1]ЛП!$B$8:$I$408,8,0)+VLOOKUP(B106,[1]ЛП!$B$8:$J$408,9,0)+VLOOKUP(B106,[1]ЛП!$B$8:$K$408,10,0)</f>
        <v>0</v>
      </c>
    </row>
    <row r="107" spans="1:26" x14ac:dyDescent="0.2">
      <c r="A107" s="206" t="s">
        <v>297</v>
      </c>
      <c r="B107" s="206" t="s">
        <v>318</v>
      </c>
      <c r="C107" s="203" t="s">
        <v>319</v>
      </c>
      <c r="D107" s="203" t="s">
        <v>285</v>
      </c>
      <c r="E107" s="199">
        <v>562</v>
      </c>
      <c r="F107" s="199">
        <v>147556</v>
      </c>
      <c r="G107" s="199">
        <v>0</v>
      </c>
      <c r="H107" s="199">
        <v>0</v>
      </c>
      <c r="I107" s="199">
        <v>524</v>
      </c>
      <c r="J107" s="199">
        <v>154572</v>
      </c>
      <c r="K107" s="199">
        <v>0</v>
      </c>
      <c r="L107" s="199">
        <f>VLOOKUP(B107,[1]ЛП!$B$8:$I$408,8,0)+VLOOKUP(B107,[1]ЛП!$B$8:$J$408,9,0)+VLOOKUP(B107,[1]ЛП!$B$8:$K$408,10,0)</f>
        <v>0</v>
      </c>
    </row>
    <row r="108" spans="1:26" x14ac:dyDescent="0.2">
      <c r="A108" s="206" t="s">
        <v>297</v>
      </c>
      <c r="B108" s="206" t="s">
        <v>320</v>
      </c>
      <c r="C108" s="203" t="s">
        <v>321</v>
      </c>
      <c r="D108" s="203" t="s">
        <v>285</v>
      </c>
      <c r="E108" s="199">
        <v>50</v>
      </c>
      <c r="F108" s="199">
        <v>16804</v>
      </c>
      <c r="G108" s="199">
        <v>0</v>
      </c>
      <c r="H108" s="199">
        <v>0</v>
      </c>
      <c r="I108" s="199">
        <v>59</v>
      </c>
      <c r="J108" s="199">
        <v>19774</v>
      </c>
      <c r="K108" s="199">
        <v>0</v>
      </c>
      <c r="L108" s="199">
        <f>VLOOKUP(B108,[1]ЛП!$B$8:$I$408,8,0)+VLOOKUP(B108,[1]ЛП!$B$8:$J$408,9,0)+VLOOKUP(B108,[1]ЛП!$B$8:$K$408,10,0)</f>
        <v>0</v>
      </c>
    </row>
    <row r="109" spans="1:26" s="207" customFormat="1" x14ac:dyDescent="0.2">
      <c r="A109" s="200"/>
      <c r="B109" s="200"/>
      <c r="C109" s="200" t="s">
        <v>322</v>
      </c>
      <c r="D109" s="200"/>
      <c r="E109" s="194">
        <f t="shared" ref="E109:L109" si="7">SUM(E110:E113)</f>
        <v>6682</v>
      </c>
      <c r="F109" s="194">
        <f t="shared" si="7"/>
        <v>4868973.5999999996</v>
      </c>
      <c r="G109" s="194">
        <f t="shared" si="7"/>
        <v>200451.38999999996</v>
      </c>
      <c r="H109" s="194">
        <f t="shared" si="7"/>
        <v>597925.25</v>
      </c>
      <c r="I109" s="194">
        <f t="shared" si="7"/>
        <v>6399</v>
      </c>
      <c r="J109" s="194">
        <f t="shared" si="7"/>
        <v>4898047.5999999996</v>
      </c>
      <c r="K109" s="194">
        <f t="shared" si="7"/>
        <v>256175.60999999993</v>
      </c>
      <c r="L109" s="194">
        <f t="shared" si="7"/>
        <v>542186.19999999995</v>
      </c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  <c r="W109" s="204"/>
      <c r="X109" s="204"/>
      <c r="Y109" s="204"/>
      <c r="Z109" s="204"/>
    </row>
    <row r="110" spans="1:26" x14ac:dyDescent="0.2">
      <c r="A110" s="206" t="s">
        <v>323</v>
      </c>
      <c r="B110" s="206" t="s">
        <v>324</v>
      </c>
      <c r="C110" s="203" t="s">
        <v>325</v>
      </c>
      <c r="D110" s="203" t="s">
        <v>113</v>
      </c>
      <c r="E110" s="199">
        <v>3935</v>
      </c>
      <c r="F110" s="199">
        <v>3072041.6</v>
      </c>
      <c r="G110" s="199">
        <v>140241.38999999996</v>
      </c>
      <c r="H110" s="199">
        <v>597925.25</v>
      </c>
      <c r="I110" s="199">
        <v>3875</v>
      </c>
      <c r="J110" s="199">
        <v>3188242.6</v>
      </c>
      <c r="K110" s="199">
        <v>137765.60999999993</v>
      </c>
      <c r="L110" s="199">
        <f>VLOOKUP(B110,[1]ЛП!$B$8:$I$408,8,0)+VLOOKUP(B110,[1]ЛП!$B$8:$J$408,9,0)+VLOOKUP(B110,[1]ЛП!$B$8:$K$408,10,0)</f>
        <v>542186.19999999995</v>
      </c>
    </row>
    <row r="111" spans="1:26" x14ac:dyDescent="0.2">
      <c r="A111" s="206" t="s">
        <v>323</v>
      </c>
      <c r="B111" s="206" t="s">
        <v>326</v>
      </c>
      <c r="C111" s="203" t="s">
        <v>327</v>
      </c>
      <c r="D111" s="203" t="s">
        <v>124</v>
      </c>
      <c r="E111" s="199">
        <v>400</v>
      </c>
      <c r="F111" s="199">
        <v>234510</v>
      </c>
      <c r="G111" s="199">
        <v>0</v>
      </c>
      <c r="H111" s="199">
        <v>0</v>
      </c>
      <c r="I111" s="199">
        <v>369</v>
      </c>
      <c r="J111" s="199">
        <v>218020</v>
      </c>
      <c r="K111" s="199">
        <v>0</v>
      </c>
      <c r="L111" s="199">
        <f>VLOOKUP(B111,[1]ЛП!$B$8:$I$408,8,0)+VLOOKUP(B111,[1]ЛП!$B$8:$J$408,9,0)+VLOOKUP(B111,[1]ЛП!$B$8:$K$408,10,0)</f>
        <v>0</v>
      </c>
    </row>
    <row r="112" spans="1:26" x14ac:dyDescent="0.2">
      <c r="A112" s="206" t="s">
        <v>323</v>
      </c>
      <c r="B112" s="206" t="s">
        <v>328</v>
      </c>
      <c r="C112" s="203" t="s">
        <v>329</v>
      </c>
      <c r="D112" s="203" t="s">
        <v>113</v>
      </c>
      <c r="E112" s="199">
        <v>1684</v>
      </c>
      <c r="F112" s="199">
        <v>1206125</v>
      </c>
      <c r="G112" s="199">
        <v>60210</v>
      </c>
      <c r="H112" s="199">
        <v>0</v>
      </c>
      <c r="I112" s="199">
        <v>1603</v>
      </c>
      <c r="J112" s="199">
        <v>1191742</v>
      </c>
      <c r="K112" s="199">
        <v>118410</v>
      </c>
      <c r="L112" s="199">
        <f>VLOOKUP(B112,[1]ЛП!$B$8:$I$408,8,0)+VLOOKUP(B112,[1]ЛП!$B$8:$J$408,9,0)+VLOOKUP(B112,[1]ЛП!$B$8:$K$408,10,0)</f>
        <v>0</v>
      </c>
    </row>
    <row r="113" spans="1:26" x14ac:dyDescent="0.2">
      <c r="A113" s="206" t="s">
        <v>323</v>
      </c>
      <c r="B113" s="206" t="s">
        <v>330</v>
      </c>
      <c r="C113" s="203" t="s">
        <v>331</v>
      </c>
      <c r="D113" s="203" t="s">
        <v>113</v>
      </c>
      <c r="E113" s="199">
        <v>663</v>
      </c>
      <c r="F113" s="199">
        <v>356297</v>
      </c>
      <c r="G113" s="199">
        <v>0</v>
      </c>
      <c r="H113" s="199">
        <v>0</v>
      </c>
      <c r="I113" s="199">
        <v>552</v>
      </c>
      <c r="J113" s="199">
        <v>300043</v>
      </c>
      <c r="K113" s="199">
        <v>0</v>
      </c>
      <c r="L113" s="199">
        <f>VLOOKUP(B113,[1]ЛП!$B$8:$I$408,8,0)+VLOOKUP(B113,[1]ЛП!$B$8:$J$408,9,0)+VLOOKUP(B113,[1]ЛП!$B$8:$K$408,10,0)</f>
        <v>0</v>
      </c>
    </row>
    <row r="114" spans="1:26" s="207" customFormat="1" x14ac:dyDescent="0.2">
      <c r="A114" s="200"/>
      <c r="B114" s="200"/>
      <c r="C114" s="200" t="s">
        <v>332</v>
      </c>
      <c r="D114" s="200"/>
      <c r="E114" s="194">
        <f t="shared" ref="E114:L114" si="8">SUM(E115:E121)</f>
        <v>5327</v>
      </c>
      <c r="F114" s="194">
        <f t="shared" si="8"/>
        <v>3814917</v>
      </c>
      <c r="G114" s="194">
        <f t="shared" si="8"/>
        <v>165991.46999999997</v>
      </c>
      <c r="H114" s="194">
        <f t="shared" si="8"/>
        <v>463219.36</v>
      </c>
      <c r="I114" s="194">
        <f t="shared" si="8"/>
        <v>5408</v>
      </c>
      <c r="J114" s="194">
        <f t="shared" si="8"/>
        <v>4111643.6</v>
      </c>
      <c r="K114" s="194">
        <f t="shared" si="8"/>
        <v>180163.72999999995</v>
      </c>
      <c r="L114" s="194">
        <f t="shared" si="8"/>
        <v>492693.12000000011</v>
      </c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  <c r="W114" s="204"/>
      <c r="X114" s="204"/>
      <c r="Y114" s="204"/>
      <c r="Z114" s="204"/>
    </row>
    <row r="115" spans="1:26" x14ac:dyDescent="0.2">
      <c r="A115" s="206" t="s">
        <v>333</v>
      </c>
      <c r="B115" s="206" t="s">
        <v>334</v>
      </c>
      <c r="C115" s="203" t="s">
        <v>335</v>
      </c>
      <c r="D115" s="203" t="s">
        <v>113</v>
      </c>
      <c r="E115" s="199">
        <v>3956</v>
      </c>
      <c r="F115" s="199">
        <v>3069584</v>
      </c>
      <c r="G115" s="199">
        <v>165991.46999999997</v>
      </c>
      <c r="H115" s="199">
        <v>463219.36</v>
      </c>
      <c r="I115" s="199">
        <v>3982</v>
      </c>
      <c r="J115" s="199">
        <v>3341234</v>
      </c>
      <c r="K115" s="199">
        <v>180163.72999999995</v>
      </c>
      <c r="L115" s="199">
        <f>VLOOKUP(B115,[1]ЛП!$B$8:$I$408,8,0)+VLOOKUP(B115,[1]ЛП!$B$8:$J$408,9,0)+VLOOKUP(B115,[1]ЛП!$B$8:$K$408,10,0)</f>
        <v>492693.12000000011</v>
      </c>
    </row>
    <row r="116" spans="1:26" x14ac:dyDescent="0.2">
      <c r="A116" s="206" t="s">
        <v>333</v>
      </c>
      <c r="B116" s="206" t="s">
        <v>336</v>
      </c>
      <c r="C116" s="203" t="s">
        <v>337</v>
      </c>
      <c r="D116" s="203" t="s">
        <v>113</v>
      </c>
      <c r="E116" s="199">
        <v>516</v>
      </c>
      <c r="F116" s="199">
        <v>289569</v>
      </c>
      <c r="G116" s="199">
        <v>0</v>
      </c>
      <c r="H116" s="199">
        <v>0</v>
      </c>
      <c r="I116" s="199">
        <v>486</v>
      </c>
      <c r="J116" s="199">
        <v>277678</v>
      </c>
      <c r="K116" s="199">
        <v>0</v>
      </c>
      <c r="L116" s="199">
        <f>VLOOKUP(B116,[1]ЛП!$B$8:$I$408,8,0)+VLOOKUP(B116,[1]ЛП!$B$8:$J$408,9,0)+VLOOKUP(B116,[1]ЛП!$B$8:$K$408,10,0)</f>
        <v>0</v>
      </c>
    </row>
    <row r="117" spans="1:26" x14ac:dyDescent="0.2">
      <c r="A117" s="206" t="s">
        <v>333</v>
      </c>
      <c r="B117" s="206" t="s">
        <v>338</v>
      </c>
      <c r="C117" s="203" t="s">
        <v>339</v>
      </c>
      <c r="D117" s="203" t="s">
        <v>113</v>
      </c>
      <c r="E117" s="199">
        <v>501</v>
      </c>
      <c r="F117" s="199">
        <v>190960</v>
      </c>
      <c r="G117" s="199">
        <v>0</v>
      </c>
      <c r="H117" s="199">
        <v>0</v>
      </c>
      <c r="I117" s="199">
        <v>420</v>
      </c>
      <c r="J117" s="199">
        <v>168770</v>
      </c>
      <c r="K117" s="199">
        <v>0</v>
      </c>
      <c r="L117" s="199">
        <f>VLOOKUP(B117,[1]ЛП!$B$8:$I$408,8,0)+VLOOKUP(B117,[1]ЛП!$B$8:$J$408,9,0)+VLOOKUP(B117,[1]ЛП!$B$8:$K$408,10,0)</f>
        <v>0</v>
      </c>
    </row>
    <row r="118" spans="1:26" x14ac:dyDescent="0.2">
      <c r="A118" s="206" t="s">
        <v>333</v>
      </c>
      <c r="B118" s="206" t="s">
        <v>340</v>
      </c>
      <c r="C118" s="203" t="s">
        <v>341</v>
      </c>
      <c r="D118" s="203" t="s">
        <v>129</v>
      </c>
      <c r="E118" s="199">
        <v>354</v>
      </c>
      <c r="F118" s="199">
        <v>112132</v>
      </c>
      <c r="G118" s="199">
        <v>0</v>
      </c>
      <c r="H118" s="199">
        <v>0</v>
      </c>
      <c r="I118" s="199">
        <v>520</v>
      </c>
      <c r="J118" s="199">
        <v>156471.6</v>
      </c>
      <c r="K118" s="199">
        <v>0</v>
      </c>
      <c r="L118" s="199">
        <f>VLOOKUP(B118,[1]ЛП!$B$8:$I$408,8,0)+VLOOKUP(B118,[1]ЛП!$B$8:$J$408,9,0)+VLOOKUP(B118,[1]ЛП!$B$8:$K$408,10,0)</f>
        <v>0</v>
      </c>
    </row>
    <row r="119" spans="1:26" x14ac:dyDescent="0.2">
      <c r="A119" s="206" t="s">
        <v>333</v>
      </c>
      <c r="B119" s="206" t="s">
        <v>342</v>
      </c>
      <c r="C119" s="203" t="s">
        <v>343</v>
      </c>
      <c r="D119" s="203" t="s">
        <v>199</v>
      </c>
      <c r="E119" s="199"/>
      <c r="F119" s="199">
        <v>20710</v>
      </c>
      <c r="G119" s="199">
        <v>0</v>
      </c>
      <c r="H119" s="199">
        <v>0</v>
      </c>
      <c r="I119" s="199"/>
      <c r="J119" s="199">
        <v>22800</v>
      </c>
      <c r="K119" s="199">
        <v>0</v>
      </c>
      <c r="L119" s="199">
        <f>VLOOKUP(B119,[1]ЛП!$B$8:$I$408,8,0)+VLOOKUP(B119,[1]ЛП!$B$8:$J$408,9,0)+VLOOKUP(B119,[1]ЛП!$B$8:$K$408,10,0)</f>
        <v>0</v>
      </c>
    </row>
    <row r="120" spans="1:26" x14ac:dyDescent="0.2">
      <c r="A120" s="206" t="s">
        <v>333</v>
      </c>
      <c r="B120" s="206" t="s">
        <v>344</v>
      </c>
      <c r="C120" s="203" t="s">
        <v>345</v>
      </c>
      <c r="D120" s="203" t="s">
        <v>199</v>
      </c>
      <c r="E120" s="199"/>
      <c r="F120" s="199">
        <v>13450</v>
      </c>
      <c r="G120" s="199">
        <v>0</v>
      </c>
      <c r="H120" s="199">
        <v>0</v>
      </c>
      <c r="I120" s="199"/>
      <c r="J120" s="199">
        <v>13650</v>
      </c>
      <c r="K120" s="199">
        <v>0</v>
      </c>
      <c r="L120" s="199">
        <f>VLOOKUP(B120,[1]ЛП!$B$8:$I$408,8,0)+VLOOKUP(B120,[1]ЛП!$B$8:$J$408,9,0)+VLOOKUP(B120,[1]ЛП!$B$8:$K$408,10,0)</f>
        <v>0</v>
      </c>
    </row>
    <row r="121" spans="1:26" ht="12.75" customHeight="1" x14ac:dyDescent="0.2">
      <c r="A121" s="206" t="s">
        <v>333</v>
      </c>
      <c r="B121" s="206" t="s">
        <v>346</v>
      </c>
      <c r="C121" s="203" t="s">
        <v>347</v>
      </c>
      <c r="D121" s="203" t="s">
        <v>188</v>
      </c>
      <c r="E121" s="199"/>
      <c r="F121" s="199">
        <v>118512</v>
      </c>
      <c r="G121" s="199">
        <v>0</v>
      </c>
      <c r="H121" s="199">
        <v>0</v>
      </c>
      <c r="I121" s="199"/>
      <c r="J121" s="199">
        <v>131040</v>
      </c>
      <c r="K121" s="199">
        <v>0</v>
      </c>
      <c r="L121" s="199">
        <f>VLOOKUP(B121,[1]ЛП!$B$8:$I$408,8,0)+VLOOKUP(B121,[1]ЛП!$B$8:$J$408,9,0)+VLOOKUP(B121,[1]ЛП!$B$8:$K$408,10,0)</f>
        <v>0</v>
      </c>
    </row>
    <row r="122" spans="1:26" s="207" customFormat="1" x14ac:dyDescent="0.2">
      <c r="A122" s="200"/>
      <c r="B122" s="200"/>
      <c r="C122" s="200" t="s">
        <v>348</v>
      </c>
      <c r="D122" s="200"/>
      <c r="E122" s="194">
        <f t="shared" ref="E122:L122" si="9">SUM(E123:E127)</f>
        <v>6275</v>
      </c>
      <c r="F122" s="194">
        <f t="shared" si="9"/>
        <v>4587097</v>
      </c>
      <c r="G122" s="194">
        <f t="shared" si="9"/>
        <v>158847.81999999989</v>
      </c>
      <c r="H122" s="194">
        <f t="shared" si="9"/>
        <v>0</v>
      </c>
      <c r="I122" s="194">
        <f t="shared" si="9"/>
        <v>6347</v>
      </c>
      <c r="J122" s="194">
        <f t="shared" si="9"/>
        <v>4650704.8</v>
      </c>
      <c r="K122" s="194">
        <f t="shared" si="9"/>
        <v>141654.17999999993</v>
      </c>
      <c r="L122" s="194">
        <f t="shared" si="9"/>
        <v>0</v>
      </c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  <c r="W122" s="204"/>
      <c r="X122" s="204"/>
      <c r="Y122" s="204"/>
      <c r="Z122" s="204"/>
    </row>
    <row r="123" spans="1:26" x14ac:dyDescent="0.2">
      <c r="A123" s="202" t="s">
        <v>349</v>
      </c>
      <c r="B123" s="201" t="s">
        <v>350</v>
      </c>
      <c r="C123" s="203" t="s">
        <v>351</v>
      </c>
      <c r="D123" s="203" t="s">
        <v>113</v>
      </c>
      <c r="E123" s="199">
        <v>465</v>
      </c>
      <c r="F123" s="199">
        <v>246480</v>
      </c>
      <c r="G123" s="199">
        <v>0</v>
      </c>
      <c r="H123" s="199">
        <v>0</v>
      </c>
      <c r="I123" s="199">
        <v>496</v>
      </c>
      <c r="J123" s="199">
        <v>267305</v>
      </c>
      <c r="K123" s="199">
        <v>0</v>
      </c>
      <c r="L123" s="199">
        <f>VLOOKUP(B123,[1]ЛП!$B$8:$I$408,8,0)+VLOOKUP(B123,[1]ЛП!$B$8:$J$408,9,0)+VLOOKUP(B123,[1]ЛП!$B$8:$K$408,10,0)</f>
        <v>0</v>
      </c>
    </row>
    <row r="124" spans="1:26" ht="12.75" customHeight="1" x14ac:dyDescent="0.2">
      <c r="A124" s="202" t="s">
        <v>349</v>
      </c>
      <c r="B124" s="206" t="s">
        <v>352</v>
      </c>
      <c r="C124" s="203" t="s">
        <v>353</v>
      </c>
      <c r="D124" s="203" t="s">
        <v>113</v>
      </c>
      <c r="E124" s="199">
        <v>433</v>
      </c>
      <c r="F124" s="199">
        <v>351134</v>
      </c>
      <c r="G124" s="199">
        <v>0</v>
      </c>
      <c r="H124" s="199">
        <v>0</v>
      </c>
      <c r="I124" s="199">
        <v>440</v>
      </c>
      <c r="J124" s="199">
        <v>344594</v>
      </c>
      <c r="K124" s="199">
        <v>0</v>
      </c>
      <c r="L124" s="199">
        <f>VLOOKUP(B124,[1]ЛП!$B$8:$I$408,8,0)+VLOOKUP(B124,[1]ЛП!$B$8:$J$408,9,0)+VLOOKUP(B124,[1]ЛП!$B$8:$K$408,10,0)</f>
        <v>0</v>
      </c>
    </row>
    <row r="125" spans="1:26" x14ac:dyDescent="0.2">
      <c r="A125" s="202" t="s">
        <v>349</v>
      </c>
      <c r="B125" s="206" t="s">
        <v>354</v>
      </c>
      <c r="C125" s="203" t="s">
        <v>355</v>
      </c>
      <c r="D125" s="203" t="s">
        <v>113</v>
      </c>
      <c r="E125" s="199">
        <v>302</v>
      </c>
      <c r="F125" s="199">
        <v>172820</v>
      </c>
      <c r="G125" s="199">
        <v>0</v>
      </c>
      <c r="H125" s="199">
        <v>0</v>
      </c>
      <c r="I125" s="199">
        <v>287</v>
      </c>
      <c r="J125" s="199">
        <v>162820</v>
      </c>
      <c r="K125" s="199">
        <v>0</v>
      </c>
      <c r="L125" s="199">
        <f>VLOOKUP(B125,[1]ЛП!$B$8:$I$408,8,0)+VLOOKUP(B125,[1]ЛП!$B$8:$J$408,9,0)+VLOOKUP(B125,[1]ЛП!$B$8:$K$408,10,0)</f>
        <v>0</v>
      </c>
    </row>
    <row r="126" spans="1:26" x14ac:dyDescent="0.2">
      <c r="A126" s="202" t="s">
        <v>349</v>
      </c>
      <c r="B126" s="206" t="s">
        <v>356</v>
      </c>
      <c r="C126" s="203" t="s">
        <v>357</v>
      </c>
      <c r="D126" s="203" t="s">
        <v>113</v>
      </c>
      <c r="E126" s="199">
        <v>333</v>
      </c>
      <c r="F126" s="199">
        <v>183430</v>
      </c>
      <c r="G126" s="199">
        <v>0</v>
      </c>
      <c r="H126" s="199">
        <v>0</v>
      </c>
      <c r="I126" s="199">
        <v>278</v>
      </c>
      <c r="J126" s="199">
        <v>151790</v>
      </c>
      <c r="K126" s="199">
        <v>0</v>
      </c>
      <c r="L126" s="199">
        <f>VLOOKUP(B126,[1]ЛП!$B$8:$I$408,8,0)+VLOOKUP(B126,[1]ЛП!$B$8:$J$408,9,0)+VLOOKUP(B126,[1]ЛП!$B$8:$K$408,10,0)</f>
        <v>0</v>
      </c>
    </row>
    <row r="127" spans="1:26" x14ac:dyDescent="0.2">
      <c r="A127" s="202" t="s">
        <v>349</v>
      </c>
      <c r="B127" s="206" t="s">
        <v>358</v>
      </c>
      <c r="C127" s="203" t="s">
        <v>359</v>
      </c>
      <c r="D127" s="203" t="s">
        <v>113</v>
      </c>
      <c r="E127" s="199">
        <v>4742</v>
      </c>
      <c r="F127" s="199">
        <v>3633233</v>
      </c>
      <c r="G127" s="199">
        <v>158847.81999999989</v>
      </c>
      <c r="H127" s="199">
        <v>0</v>
      </c>
      <c r="I127" s="199">
        <v>4846</v>
      </c>
      <c r="J127" s="199">
        <v>3724195.8</v>
      </c>
      <c r="K127" s="199">
        <v>141654.17999999993</v>
      </c>
      <c r="L127" s="199">
        <f>VLOOKUP(B127,[1]ЛП!$B$8:$I$408,8,0)+VLOOKUP(B127,[1]ЛП!$B$8:$J$408,9,0)+VLOOKUP(B127,[1]ЛП!$B$8:$K$408,10,0)</f>
        <v>0</v>
      </c>
    </row>
    <row r="128" spans="1:26" s="207" customFormat="1" x14ac:dyDescent="0.2">
      <c r="A128" s="200"/>
      <c r="B128" s="200"/>
      <c r="C128" s="200" t="s">
        <v>360</v>
      </c>
      <c r="D128" s="200"/>
      <c r="E128" s="194">
        <f t="shared" ref="E128:L128" si="10">SUM(E129:E135)</f>
        <v>8118</v>
      </c>
      <c r="F128" s="194">
        <f t="shared" si="10"/>
        <v>5230558</v>
      </c>
      <c r="G128" s="194">
        <f t="shared" si="10"/>
        <v>75140.320000000007</v>
      </c>
      <c r="H128" s="194">
        <f t="shared" si="10"/>
        <v>0</v>
      </c>
      <c r="I128" s="194">
        <f t="shared" si="10"/>
        <v>8285</v>
      </c>
      <c r="J128" s="194">
        <f t="shared" si="10"/>
        <v>5303054</v>
      </c>
      <c r="K128" s="194">
        <f t="shared" si="10"/>
        <v>75136.989999999991</v>
      </c>
      <c r="L128" s="194">
        <f t="shared" si="10"/>
        <v>0</v>
      </c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204"/>
      <c r="Z128" s="204"/>
    </row>
    <row r="129" spans="1:26" x14ac:dyDescent="0.2">
      <c r="A129" s="206" t="s">
        <v>361</v>
      </c>
      <c r="B129" s="206" t="s">
        <v>362</v>
      </c>
      <c r="C129" s="203" t="s">
        <v>363</v>
      </c>
      <c r="D129" s="203" t="s">
        <v>113</v>
      </c>
      <c r="E129" s="199">
        <v>2747</v>
      </c>
      <c r="F129" s="199">
        <v>2039855</v>
      </c>
      <c r="G129" s="199">
        <v>32200.14</v>
      </c>
      <c r="H129" s="199">
        <v>0</v>
      </c>
      <c r="I129" s="199">
        <v>2617</v>
      </c>
      <c r="J129" s="199">
        <v>1950297</v>
      </c>
      <c r="K129" s="199">
        <v>36033.49</v>
      </c>
      <c r="L129" s="199">
        <f>VLOOKUP(B129,[1]ЛП!$B$8:$I$408,8,0)+VLOOKUP(B129,[1]ЛП!$B$8:$J$408,9,0)+VLOOKUP(B129,[1]ЛП!$B$8:$K$408,10,0)</f>
        <v>0</v>
      </c>
    </row>
    <row r="130" spans="1:26" x14ac:dyDescent="0.2">
      <c r="A130" s="206" t="s">
        <v>361</v>
      </c>
      <c r="B130" s="206" t="s">
        <v>364</v>
      </c>
      <c r="C130" s="203" t="s">
        <v>365</v>
      </c>
      <c r="D130" s="203" t="s">
        <v>129</v>
      </c>
      <c r="E130" s="199">
        <v>617</v>
      </c>
      <c r="F130" s="199">
        <v>195908</v>
      </c>
      <c r="G130" s="199">
        <v>0</v>
      </c>
      <c r="H130" s="199">
        <v>0</v>
      </c>
      <c r="I130" s="199">
        <v>904</v>
      </c>
      <c r="J130" s="199">
        <v>291542</v>
      </c>
      <c r="K130" s="199">
        <v>0</v>
      </c>
      <c r="L130" s="199">
        <f>VLOOKUP(B130,[1]ЛП!$B$8:$I$408,8,0)+VLOOKUP(B130,[1]ЛП!$B$8:$J$408,9,0)+VLOOKUP(B130,[1]ЛП!$B$8:$K$408,10,0)</f>
        <v>0</v>
      </c>
    </row>
    <row r="131" spans="1:26" ht="12.75" customHeight="1" x14ac:dyDescent="0.2">
      <c r="A131" s="206" t="s">
        <v>361</v>
      </c>
      <c r="B131" s="206" t="s">
        <v>366</v>
      </c>
      <c r="C131" s="203" t="s">
        <v>367</v>
      </c>
      <c r="D131" s="203" t="s">
        <v>134</v>
      </c>
      <c r="E131" s="199"/>
      <c r="F131" s="199">
        <v>44920</v>
      </c>
      <c r="G131" s="199">
        <v>0</v>
      </c>
      <c r="H131" s="199">
        <v>0</v>
      </c>
      <c r="I131" s="199"/>
      <c r="J131" s="199">
        <v>45890</v>
      </c>
      <c r="K131" s="199">
        <v>0</v>
      </c>
      <c r="L131" s="199">
        <f>VLOOKUP(B131,[1]ЛП!$B$8:$I$408,8,0)+VLOOKUP(B131,[1]ЛП!$B$8:$J$408,9,0)+VLOOKUP(B131,[1]ЛП!$B$8:$K$408,10,0)</f>
        <v>0</v>
      </c>
    </row>
    <row r="132" spans="1:26" x14ac:dyDescent="0.2">
      <c r="A132" s="206" t="s">
        <v>361</v>
      </c>
      <c r="B132" s="206" t="s">
        <v>368</v>
      </c>
      <c r="C132" s="203" t="s">
        <v>369</v>
      </c>
      <c r="D132" s="203" t="s">
        <v>113</v>
      </c>
      <c r="E132" s="199">
        <v>1517</v>
      </c>
      <c r="F132" s="199">
        <v>900117</v>
      </c>
      <c r="G132" s="199">
        <v>0</v>
      </c>
      <c r="H132" s="199">
        <v>0</v>
      </c>
      <c r="I132" s="199">
        <v>1593</v>
      </c>
      <c r="J132" s="199">
        <v>962559</v>
      </c>
      <c r="K132" s="199">
        <v>0</v>
      </c>
      <c r="L132" s="199">
        <f>VLOOKUP(B132,[1]ЛП!$B$8:$I$408,8,0)+VLOOKUP(B132,[1]ЛП!$B$8:$J$408,9,0)+VLOOKUP(B132,[1]ЛП!$B$8:$K$408,10,0)</f>
        <v>0</v>
      </c>
    </row>
    <row r="133" spans="1:26" ht="12.75" customHeight="1" x14ac:dyDescent="0.2">
      <c r="A133" s="206" t="s">
        <v>361</v>
      </c>
      <c r="B133" s="206" t="s">
        <v>370</v>
      </c>
      <c r="C133" s="203" t="s">
        <v>371</v>
      </c>
      <c r="D133" s="203" t="s">
        <v>113</v>
      </c>
      <c r="E133" s="199">
        <v>1966</v>
      </c>
      <c r="F133" s="199">
        <v>1612612</v>
      </c>
      <c r="G133" s="199">
        <v>42940.18</v>
      </c>
      <c r="H133" s="199">
        <v>0</v>
      </c>
      <c r="I133" s="199">
        <v>1865</v>
      </c>
      <c r="J133" s="199">
        <v>1603526</v>
      </c>
      <c r="K133" s="199">
        <v>39103.5</v>
      </c>
      <c r="L133" s="199">
        <f>VLOOKUP(B133,[1]ЛП!$B$8:$I$408,8,0)+VLOOKUP(B133,[1]ЛП!$B$8:$J$408,9,0)+VLOOKUP(B133,[1]ЛП!$B$8:$K$408,10,0)</f>
        <v>0</v>
      </c>
    </row>
    <row r="134" spans="1:26" ht="12.75" customHeight="1" x14ac:dyDescent="0.2">
      <c r="A134" s="206" t="s">
        <v>361</v>
      </c>
      <c r="B134" s="206" t="s">
        <v>372</v>
      </c>
      <c r="C134" s="203" t="s">
        <v>373</v>
      </c>
      <c r="D134" s="203" t="s">
        <v>129</v>
      </c>
      <c r="E134" s="199">
        <v>1271</v>
      </c>
      <c r="F134" s="199">
        <v>420646</v>
      </c>
      <c r="G134" s="199">
        <v>0</v>
      </c>
      <c r="H134" s="199">
        <v>0</v>
      </c>
      <c r="I134" s="199">
        <v>1306</v>
      </c>
      <c r="J134" s="199">
        <v>431740</v>
      </c>
      <c r="K134" s="199">
        <v>0</v>
      </c>
      <c r="L134" s="199">
        <f>VLOOKUP(B134,[1]ЛП!$B$8:$I$408,8,0)+VLOOKUP(B134,[1]ЛП!$B$8:$J$408,9,0)+VLOOKUP(B134,[1]ЛП!$B$8:$K$408,10,0)</f>
        <v>0</v>
      </c>
    </row>
    <row r="135" spans="1:26" ht="12.75" customHeight="1" x14ac:dyDescent="0.2">
      <c r="A135" s="206" t="s">
        <v>361</v>
      </c>
      <c r="B135" s="206" t="s">
        <v>374</v>
      </c>
      <c r="C135" s="203" t="s">
        <v>375</v>
      </c>
      <c r="D135" s="203" t="s">
        <v>134</v>
      </c>
      <c r="E135" s="199"/>
      <c r="F135" s="199">
        <v>16500</v>
      </c>
      <c r="G135" s="199">
        <v>0</v>
      </c>
      <c r="H135" s="199">
        <v>0</v>
      </c>
      <c r="I135" s="199"/>
      <c r="J135" s="199">
        <v>17500</v>
      </c>
      <c r="K135" s="199">
        <v>0</v>
      </c>
      <c r="L135" s="199">
        <f>VLOOKUP(B135,[1]ЛП!$B$8:$I$408,8,0)+VLOOKUP(B135,[1]ЛП!$B$8:$J$408,9,0)+VLOOKUP(B135,[1]ЛП!$B$8:$K$408,10,0)</f>
        <v>0</v>
      </c>
    </row>
    <row r="136" spans="1:26" s="207" customFormat="1" x14ac:dyDescent="0.2">
      <c r="A136" s="200"/>
      <c r="B136" s="200"/>
      <c r="C136" s="200" t="s">
        <v>376</v>
      </c>
      <c r="D136" s="200"/>
      <c r="E136" s="194">
        <f t="shared" ref="E136:L136" si="11">SUM(E137:E142)</f>
        <v>5795</v>
      </c>
      <c r="F136" s="194">
        <f t="shared" si="11"/>
        <v>4384099</v>
      </c>
      <c r="G136" s="194">
        <f t="shared" si="11"/>
        <v>195791.60999999969</v>
      </c>
      <c r="H136" s="194">
        <f t="shared" si="11"/>
        <v>0</v>
      </c>
      <c r="I136" s="194">
        <f t="shared" si="11"/>
        <v>5688</v>
      </c>
      <c r="J136" s="194">
        <f t="shared" si="11"/>
        <v>4245293</v>
      </c>
      <c r="K136" s="194">
        <f t="shared" si="11"/>
        <v>191654.11999999976</v>
      </c>
      <c r="L136" s="194">
        <f t="shared" si="11"/>
        <v>0</v>
      </c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</row>
    <row r="137" spans="1:26" x14ac:dyDescent="0.2">
      <c r="A137" s="206" t="s">
        <v>377</v>
      </c>
      <c r="B137" s="206" t="s">
        <v>378</v>
      </c>
      <c r="C137" s="203" t="s">
        <v>379</v>
      </c>
      <c r="D137" s="203" t="s">
        <v>113</v>
      </c>
      <c r="E137" s="199">
        <v>1804</v>
      </c>
      <c r="F137" s="199">
        <v>1376819</v>
      </c>
      <c r="G137" s="199">
        <v>15060</v>
      </c>
      <c r="H137" s="199">
        <v>0</v>
      </c>
      <c r="I137" s="199">
        <v>1776</v>
      </c>
      <c r="J137" s="199">
        <v>1309863</v>
      </c>
      <c r="K137" s="199">
        <v>9180</v>
      </c>
      <c r="L137" s="199">
        <f>VLOOKUP(B137,[1]ЛП!$B$8:$I$408,8,0)+VLOOKUP(B137,[1]ЛП!$B$8:$J$408,9,0)+VLOOKUP(B137,[1]ЛП!$B$8:$K$408,10,0)</f>
        <v>0</v>
      </c>
    </row>
    <row r="138" spans="1:26" x14ac:dyDescent="0.2">
      <c r="A138" s="206" t="s">
        <v>377</v>
      </c>
      <c r="B138" s="206" t="s">
        <v>380</v>
      </c>
      <c r="C138" s="203" t="s">
        <v>381</v>
      </c>
      <c r="D138" s="203" t="s">
        <v>113</v>
      </c>
      <c r="E138" s="199">
        <v>1290</v>
      </c>
      <c r="F138" s="199">
        <v>872157</v>
      </c>
      <c r="G138" s="199">
        <v>0</v>
      </c>
      <c r="H138" s="199">
        <v>0</v>
      </c>
      <c r="I138" s="199">
        <v>1272</v>
      </c>
      <c r="J138" s="199">
        <v>864261</v>
      </c>
      <c r="K138" s="199">
        <v>0</v>
      </c>
      <c r="L138" s="199">
        <f>VLOOKUP(B138,[1]ЛП!$B$8:$I$408,8,0)+VLOOKUP(B138,[1]ЛП!$B$8:$J$408,9,0)+VLOOKUP(B138,[1]ЛП!$B$8:$K$408,10,0)</f>
        <v>0</v>
      </c>
    </row>
    <row r="139" spans="1:26" x14ac:dyDescent="0.2">
      <c r="A139" s="206" t="s">
        <v>377</v>
      </c>
      <c r="B139" s="206" t="s">
        <v>382</v>
      </c>
      <c r="C139" s="203" t="s">
        <v>383</v>
      </c>
      <c r="D139" s="203" t="s">
        <v>113</v>
      </c>
      <c r="E139" s="199">
        <v>874</v>
      </c>
      <c r="F139" s="199">
        <v>544339</v>
      </c>
      <c r="G139" s="199">
        <v>0</v>
      </c>
      <c r="H139" s="199">
        <v>0</v>
      </c>
      <c r="I139" s="199">
        <v>832</v>
      </c>
      <c r="J139" s="199">
        <v>512403</v>
      </c>
      <c r="K139" s="199">
        <v>0</v>
      </c>
      <c r="L139" s="199">
        <f>VLOOKUP(B139,[1]ЛП!$B$8:$I$408,8,0)+VLOOKUP(B139,[1]ЛП!$B$8:$J$408,9,0)+VLOOKUP(B139,[1]ЛП!$B$8:$K$408,10,0)</f>
        <v>0</v>
      </c>
    </row>
    <row r="140" spans="1:26" x14ac:dyDescent="0.2">
      <c r="A140" s="206" t="s">
        <v>377</v>
      </c>
      <c r="B140" s="206" t="s">
        <v>384</v>
      </c>
      <c r="C140" s="203" t="s">
        <v>385</v>
      </c>
      <c r="D140" s="203" t="s">
        <v>113</v>
      </c>
      <c r="E140" s="199">
        <v>927</v>
      </c>
      <c r="F140" s="199">
        <v>518492</v>
      </c>
      <c r="G140" s="199">
        <v>0</v>
      </c>
      <c r="H140" s="199">
        <v>0</v>
      </c>
      <c r="I140" s="199">
        <v>858</v>
      </c>
      <c r="J140" s="199">
        <v>473070</v>
      </c>
      <c r="K140" s="199">
        <v>0</v>
      </c>
      <c r="L140" s="199">
        <f>VLOOKUP(B140,[1]ЛП!$B$8:$I$408,8,0)+VLOOKUP(B140,[1]ЛП!$B$8:$J$408,9,0)+VLOOKUP(B140,[1]ЛП!$B$8:$K$408,10,0)</f>
        <v>0</v>
      </c>
    </row>
    <row r="141" spans="1:26" x14ac:dyDescent="0.2">
      <c r="A141" s="206" t="s">
        <v>377</v>
      </c>
      <c r="B141" s="206" t="s">
        <v>386</v>
      </c>
      <c r="C141" s="203" t="s">
        <v>387</v>
      </c>
      <c r="D141" s="203" t="s">
        <v>124</v>
      </c>
      <c r="E141" s="199">
        <v>527</v>
      </c>
      <c r="F141" s="199">
        <v>317820</v>
      </c>
      <c r="G141" s="199">
        <v>0</v>
      </c>
      <c r="H141" s="199">
        <v>0</v>
      </c>
      <c r="I141" s="199">
        <v>550</v>
      </c>
      <c r="J141" s="199">
        <v>329210</v>
      </c>
      <c r="K141" s="199">
        <v>0</v>
      </c>
      <c r="L141" s="199">
        <f>VLOOKUP(B141,[1]ЛП!$B$8:$I$408,8,0)+VLOOKUP(B141,[1]ЛП!$B$8:$J$408,9,0)+VLOOKUP(B141,[1]ЛП!$B$8:$K$408,10,0)</f>
        <v>0</v>
      </c>
    </row>
    <row r="142" spans="1:26" ht="12.75" customHeight="1" x14ac:dyDescent="0.2">
      <c r="A142" s="206" t="s">
        <v>377</v>
      </c>
      <c r="B142" s="206" t="s">
        <v>388</v>
      </c>
      <c r="C142" s="203" t="s">
        <v>389</v>
      </c>
      <c r="D142" s="203" t="s">
        <v>113</v>
      </c>
      <c r="E142" s="199">
        <v>373</v>
      </c>
      <c r="F142" s="199">
        <v>754472</v>
      </c>
      <c r="G142" s="199">
        <v>180731.60999999969</v>
      </c>
      <c r="H142" s="199">
        <v>0</v>
      </c>
      <c r="I142" s="199">
        <v>400</v>
      </c>
      <c r="J142" s="199">
        <v>756486</v>
      </c>
      <c r="K142" s="199">
        <v>182474.11999999976</v>
      </c>
      <c r="L142" s="199">
        <f>VLOOKUP(B142,[1]ЛП!$B$8:$I$408,8,0)+VLOOKUP(B142,[1]ЛП!$B$8:$J$408,9,0)+VLOOKUP(B142,[1]ЛП!$B$8:$K$408,10,0)</f>
        <v>0</v>
      </c>
    </row>
    <row r="143" spans="1:26" s="207" customFormat="1" x14ac:dyDescent="0.2">
      <c r="A143" s="200"/>
      <c r="B143" s="200"/>
      <c r="C143" s="200" t="s">
        <v>390</v>
      </c>
      <c r="D143" s="200"/>
      <c r="E143" s="194">
        <f t="shared" ref="E143:L143" si="12">SUM(E144:E149)</f>
        <v>9995</v>
      </c>
      <c r="F143" s="194">
        <f t="shared" si="12"/>
        <v>7870592</v>
      </c>
      <c r="G143" s="194">
        <f t="shared" si="12"/>
        <v>160295.51999999987</v>
      </c>
      <c r="H143" s="194">
        <f t="shared" si="12"/>
        <v>0</v>
      </c>
      <c r="I143" s="194">
        <f t="shared" si="12"/>
        <v>10525</v>
      </c>
      <c r="J143" s="194">
        <f t="shared" si="12"/>
        <v>8367225.5999999996</v>
      </c>
      <c r="K143" s="194">
        <f t="shared" si="12"/>
        <v>194228.27999999982</v>
      </c>
      <c r="L143" s="194">
        <f t="shared" si="12"/>
        <v>0</v>
      </c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</row>
    <row r="144" spans="1:26" x14ac:dyDescent="0.2">
      <c r="A144" s="206" t="s">
        <v>391</v>
      </c>
      <c r="B144" s="206" t="s">
        <v>392</v>
      </c>
      <c r="C144" s="203" t="s">
        <v>393</v>
      </c>
      <c r="D144" s="203" t="s">
        <v>113</v>
      </c>
      <c r="E144" s="199">
        <v>551</v>
      </c>
      <c r="F144" s="199">
        <v>290564</v>
      </c>
      <c r="G144" s="199">
        <v>0</v>
      </c>
      <c r="H144" s="199">
        <v>0</v>
      </c>
      <c r="I144" s="199">
        <v>528</v>
      </c>
      <c r="J144" s="199">
        <v>284257</v>
      </c>
      <c r="K144" s="199">
        <v>0</v>
      </c>
      <c r="L144" s="199">
        <f>VLOOKUP(B144,[1]ЛП!$B$8:$I$408,8,0)+VLOOKUP(B144,[1]ЛП!$B$8:$J$408,9,0)+VLOOKUP(B144,[1]ЛП!$B$8:$K$408,10,0)</f>
        <v>0</v>
      </c>
    </row>
    <row r="145" spans="1:26" x14ac:dyDescent="0.2">
      <c r="A145" s="206" t="s">
        <v>391</v>
      </c>
      <c r="B145" s="206" t="s">
        <v>394</v>
      </c>
      <c r="C145" s="203" t="s">
        <v>395</v>
      </c>
      <c r="D145" s="203" t="s">
        <v>129</v>
      </c>
      <c r="E145" s="199">
        <v>992</v>
      </c>
      <c r="F145" s="199">
        <v>328532</v>
      </c>
      <c r="G145" s="199">
        <v>0</v>
      </c>
      <c r="H145" s="199">
        <v>0</v>
      </c>
      <c r="I145" s="199">
        <v>1087</v>
      </c>
      <c r="J145" s="199">
        <v>343646</v>
      </c>
      <c r="K145" s="199">
        <v>0</v>
      </c>
      <c r="L145" s="199">
        <f>VLOOKUP(B145,[1]ЛП!$B$8:$I$408,8,0)+VLOOKUP(B145,[1]ЛП!$B$8:$J$408,9,0)+VLOOKUP(B145,[1]ЛП!$B$8:$K$408,10,0)</f>
        <v>0</v>
      </c>
    </row>
    <row r="146" spans="1:26" x14ac:dyDescent="0.2">
      <c r="A146" s="206" t="s">
        <v>391</v>
      </c>
      <c r="B146" s="206" t="s">
        <v>396</v>
      </c>
      <c r="C146" s="203" t="s">
        <v>397</v>
      </c>
      <c r="D146" s="203" t="s">
        <v>113</v>
      </c>
      <c r="E146" s="199">
        <v>2329</v>
      </c>
      <c r="F146" s="199">
        <v>1550013</v>
      </c>
      <c r="G146" s="199">
        <v>13860</v>
      </c>
      <c r="H146" s="199">
        <v>0</v>
      </c>
      <c r="I146" s="199">
        <v>2471</v>
      </c>
      <c r="J146" s="199">
        <v>1696268.6</v>
      </c>
      <c r="K146" s="199">
        <v>15120</v>
      </c>
      <c r="L146" s="199">
        <f>VLOOKUP(B146,[1]ЛП!$B$8:$I$408,8,0)+VLOOKUP(B146,[1]ЛП!$B$8:$J$408,9,0)+VLOOKUP(B146,[1]ЛП!$B$8:$K$408,10,0)</f>
        <v>0</v>
      </c>
    </row>
    <row r="147" spans="1:26" x14ac:dyDescent="0.2">
      <c r="A147" s="206" t="s">
        <v>391</v>
      </c>
      <c r="B147" s="206" t="s">
        <v>398</v>
      </c>
      <c r="C147" s="203" t="s">
        <v>399</v>
      </c>
      <c r="D147" s="203" t="s">
        <v>113</v>
      </c>
      <c r="E147" s="199">
        <v>4179</v>
      </c>
      <c r="F147" s="199">
        <v>3064302</v>
      </c>
      <c r="G147" s="199">
        <v>8040</v>
      </c>
      <c r="H147" s="199">
        <v>0</v>
      </c>
      <c r="I147" s="199">
        <v>4418</v>
      </c>
      <c r="J147" s="199">
        <v>3342410</v>
      </c>
      <c r="K147" s="199">
        <v>8940</v>
      </c>
      <c r="L147" s="199">
        <f>VLOOKUP(B147,[1]ЛП!$B$8:$I$408,8,0)+VLOOKUP(B147,[1]ЛП!$B$8:$J$408,9,0)+VLOOKUP(B147,[1]ЛП!$B$8:$K$408,10,0)</f>
        <v>0</v>
      </c>
    </row>
    <row r="148" spans="1:26" ht="12.75" customHeight="1" x14ac:dyDescent="0.2">
      <c r="A148" s="206" t="s">
        <v>391</v>
      </c>
      <c r="B148" s="206" t="s">
        <v>400</v>
      </c>
      <c r="C148" s="203" t="s">
        <v>401</v>
      </c>
      <c r="D148" s="203" t="s">
        <v>113</v>
      </c>
      <c r="E148" s="199">
        <v>1944</v>
      </c>
      <c r="F148" s="199">
        <v>2070532</v>
      </c>
      <c r="G148" s="199">
        <v>138395.51999999987</v>
      </c>
      <c r="H148" s="199">
        <v>0</v>
      </c>
      <c r="I148" s="199">
        <v>2021</v>
      </c>
      <c r="J148" s="199">
        <v>2056451</v>
      </c>
      <c r="K148" s="199">
        <v>170168.27999999982</v>
      </c>
      <c r="L148" s="199">
        <f>VLOOKUP(B148,[1]ЛП!$B$8:$I$408,8,0)+VLOOKUP(B148,[1]ЛП!$B$8:$J$408,9,0)+VLOOKUP(B148,[1]ЛП!$B$8:$K$408,10,0)</f>
        <v>0</v>
      </c>
    </row>
    <row r="149" spans="1:26" ht="12.75" customHeight="1" x14ac:dyDescent="0.2">
      <c r="A149" s="206" t="s">
        <v>391</v>
      </c>
      <c r="B149" s="206" t="s">
        <v>402</v>
      </c>
      <c r="C149" s="203" t="s">
        <v>403</v>
      </c>
      <c r="D149" s="203" t="s">
        <v>188</v>
      </c>
      <c r="E149" s="199"/>
      <c r="F149" s="199">
        <v>566649</v>
      </c>
      <c r="G149" s="199">
        <v>0</v>
      </c>
      <c r="H149" s="199">
        <v>0</v>
      </c>
      <c r="I149" s="199"/>
      <c r="J149" s="199">
        <v>644193</v>
      </c>
      <c r="K149" s="199">
        <v>0</v>
      </c>
      <c r="L149" s="199">
        <f>VLOOKUP(B149,[1]ЛП!$B$8:$I$408,8,0)+VLOOKUP(B149,[1]ЛП!$B$8:$J$408,9,0)+VLOOKUP(B149,[1]ЛП!$B$8:$K$408,10,0)</f>
        <v>0</v>
      </c>
    </row>
    <row r="150" spans="1:26" s="207" customFormat="1" x14ac:dyDescent="0.2">
      <c r="A150" s="200"/>
      <c r="B150" s="200"/>
      <c r="C150" s="200" t="s">
        <v>404</v>
      </c>
      <c r="D150" s="200"/>
      <c r="E150" s="194">
        <f t="shared" ref="E150:L150" si="13">SUM(E151:E164)</f>
        <v>20961</v>
      </c>
      <c r="F150" s="194">
        <f t="shared" si="13"/>
        <v>18547119</v>
      </c>
      <c r="G150" s="194">
        <f t="shared" si="13"/>
        <v>559102.63999999966</v>
      </c>
      <c r="H150" s="194">
        <f t="shared" si="13"/>
        <v>3547419.9200000013</v>
      </c>
      <c r="I150" s="194">
        <f t="shared" si="13"/>
        <v>21068</v>
      </c>
      <c r="J150" s="194">
        <f t="shared" si="13"/>
        <v>18713316</v>
      </c>
      <c r="K150" s="194">
        <f t="shared" si="13"/>
        <v>454844.17999999982</v>
      </c>
      <c r="L150" s="194">
        <f t="shared" si="13"/>
        <v>4082622.3100000005</v>
      </c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</row>
    <row r="151" spans="1:26" x14ac:dyDescent="0.2">
      <c r="A151" s="206" t="s">
        <v>405</v>
      </c>
      <c r="B151" s="206" t="s">
        <v>406</v>
      </c>
      <c r="C151" s="203" t="s">
        <v>407</v>
      </c>
      <c r="D151" s="203" t="s">
        <v>113</v>
      </c>
      <c r="E151" s="199">
        <v>1501</v>
      </c>
      <c r="F151" s="199">
        <v>1024617</v>
      </c>
      <c r="G151" s="199">
        <v>4560</v>
      </c>
      <c r="H151" s="199">
        <v>0</v>
      </c>
      <c r="I151" s="199">
        <v>1474</v>
      </c>
      <c r="J151" s="199">
        <v>1001717</v>
      </c>
      <c r="K151" s="199">
        <v>0</v>
      </c>
      <c r="L151" s="199">
        <f>VLOOKUP(B151,[1]ЛП!$B$8:$I$408,8,0)+VLOOKUP(B151,[1]ЛП!$B$8:$J$408,9,0)+VLOOKUP(B151,[1]ЛП!$B$8:$K$408,10,0)</f>
        <v>0</v>
      </c>
    </row>
    <row r="152" spans="1:26" ht="12.75" customHeight="1" x14ac:dyDescent="0.2">
      <c r="A152" s="206" t="s">
        <v>405</v>
      </c>
      <c r="B152" s="206" t="s">
        <v>408</v>
      </c>
      <c r="C152" s="203" t="s">
        <v>409</v>
      </c>
      <c r="D152" s="203" t="s">
        <v>113</v>
      </c>
      <c r="E152" s="199">
        <v>1431</v>
      </c>
      <c r="F152" s="199">
        <v>941500</v>
      </c>
      <c r="G152" s="199">
        <v>0</v>
      </c>
      <c r="H152" s="199">
        <v>0</v>
      </c>
      <c r="I152" s="199">
        <v>1378</v>
      </c>
      <c r="J152" s="199">
        <v>892184</v>
      </c>
      <c r="K152" s="199">
        <v>0</v>
      </c>
      <c r="L152" s="199">
        <f>VLOOKUP(B152,[1]ЛП!$B$8:$I$408,8,0)+VLOOKUP(B152,[1]ЛП!$B$8:$J$408,9,0)+VLOOKUP(B152,[1]ЛП!$B$8:$K$408,10,0)</f>
        <v>0</v>
      </c>
    </row>
    <row r="153" spans="1:26" x14ac:dyDescent="0.2">
      <c r="A153" s="206" t="s">
        <v>405</v>
      </c>
      <c r="B153" s="206" t="s">
        <v>410</v>
      </c>
      <c r="C153" s="203" t="s">
        <v>411</v>
      </c>
      <c r="D153" s="203" t="s">
        <v>124</v>
      </c>
      <c r="E153" s="199">
        <v>71</v>
      </c>
      <c r="F153" s="199">
        <v>15510</v>
      </c>
      <c r="G153" s="199">
        <v>0</v>
      </c>
      <c r="H153" s="199">
        <v>0</v>
      </c>
      <c r="I153" s="199">
        <v>77</v>
      </c>
      <c r="J153" s="199">
        <v>33330</v>
      </c>
      <c r="K153" s="199">
        <v>0</v>
      </c>
      <c r="L153" s="199">
        <f>VLOOKUP(B153,[1]ЛП!$B$8:$I$408,8,0)+VLOOKUP(B153,[1]ЛП!$B$8:$J$408,9,0)+VLOOKUP(B153,[1]ЛП!$B$8:$K$408,10,0)</f>
        <v>0</v>
      </c>
    </row>
    <row r="154" spans="1:26" x14ac:dyDescent="0.2">
      <c r="A154" s="206" t="s">
        <v>405</v>
      </c>
      <c r="B154" s="206" t="s">
        <v>412</v>
      </c>
      <c r="C154" s="203" t="s">
        <v>413</v>
      </c>
      <c r="D154" s="203" t="s">
        <v>414</v>
      </c>
      <c r="E154" s="199">
        <v>845</v>
      </c>
      <c r="F154" s="199">
        <v>278850</v>
      </c>
      <c r="G154" s="199">
        <v>0</v>
      </c>
      <c r="H154" s="199">
        <v>0</v>
      </c>
      <c r="I154" s="199">
        <v>894</v>
      </c>
      <c r="J154" s="199">
        <v>295020</v>
      </c>
      <c r="K154" s="199">
        <v>0</v>
      </c>
      <c r="L154" s="199">
        <f>VLOOKUP(B154,[1]ЛП!$B$8:$I$408,8,0)+VLOOKUP(B154,[1]ЛП!$B$8:$J$408,9,0)+VLOOKUP(B154,[1]ЛП!$B$8:$K$408,10,0)</f>
        <v>0</v>
      </c>
    </row>
    <row r="155" spans="1:26" x14ac:dyDescent="0.2">
      <c r="A155" s="206" t="s">
        <v>405</v>
      </c>
      <c r="B155" s="206" t="s">
        <v>415</v>
      </c>
      <c r="C155" s="203" t="s">
        <v>416</v>
      </c>
      <c r="D155" s="203" t="s">
        <v>129</v>
      </c>
      <c r="E155" s="199">
        <v>1093</v>
      </c>
      <c r="F155" s="199">
        <v>346302</v>
      </c>
      <c r="G155" s="199">
        <v>0</v>
      </c>
      <c r="H155" s="199">
        <v>0</v>
      </c>
      <c r="I155" s="199">
        <v>1206</v>
      </c>
      <c r="J155" s="199">
        <v>388572</v>
      </c>
      <c r="K155" s="199">
        <v>0</v>
      </c>
      <c r="L155" s="199">
        <f>VLOOKUP(B155,[1]ЛП!$B$8:$I$408,8,0)+VLOOKUP(B155,[1]ЛП!$B$8:$J$408,9,0)+VLOOKUP(B155,[1]ЛП!$B$8:$K$408,10,0)</f>
        <v>0</v>
      </c>
    </row>
    <row r="156" spans="1:26" x14ac:dyDescent="0.2">
      <c r="A156" s="206" t="s">
        <v>405</v>
      </c>
      <c r="B156" s="206" t="s">
        <v>417</v>
      </c>
      <c r="C156" s="203" t="s">
        <v>418</v>
      </c>
      <c r="D156" s="203" t="s">
        <v>113</v>
      </c>
      <c r="E156" s="199">
        <v>4895</v>
      </c>
      <c r="F156" s="199">
        <v>5246755.8</v>
      </c>
      <c r="G156" s="199">
        <v>269982.7899999998</v>
      </c>
      <c r="H156" s="199">
        <v>0</v>
      </c>
      <c r="I156" s="199">
        <v>5052</v>
      </c>
      <c r="J156" s="199">
        <v>5181511.2</v>
      </c>
      <c r="K156" s="199">
        <v>177778.34999999992</v>
      </c>
      <c r="L156" s="199">
        <f>VLOOKUP(B156,[1]ЛП!$B$8:$I$408,8,0)+VLOOKUP(B156,[1]ЛП!$B$8:$J$408,9,0)+VLOOKUP(B156,[1]ЛП!$B$8:$K$408,10,0)</f>
        <v>0</v>
      </c>
    </row>
    <row r="157" spans="1:26" ht="12.75" customHeight="1" x14ac:dyDescent="0.2">
      <c r="A157" s="206" t="s">
        <v>405</v>
      </c>
      <c r="B157" s="206" t="s">
        <v>419</v>
      </c>
      <c r="C157" s="203" t="s">
        <v>420</v>
      </c>
      <c r="D157" s="203" t="s">
        <v>113</v>
      </c>
      <c r="E157" s="199">
        <v>380</v>
      </c>
      <c r="F157" s="199">
        <v>209850</v>
      </c>
      <c r="G157" s="199">
        <v>0</v>
      </c>
      <c r="H157" s="199">
        <v>0</v>
      </c>
      <c r="I157" s="199">
        <v>231</v>
      </c>
      <c r="J157" s="199">
        <v>198760</v>
      </c>
      <c r="K157" s="199">
        <v>0</v>
      </c>
      <c r="L157" s="199">
        <f>VLOOKUP(B157,[1]ЛП!$B$8:$I$408,8,0)+VLOOKUP(B157,[1]ЛП!$B$8:$J$408,9,0)+VLOOKUP(B157,[1]ЛП!$B$8:$K$408,10,0)</f>
        <v>0</v>
      </c>
    </row>
    <row r="158" spans="1:26" ht="12.75" customHeight="1" x14ac:dyDescent="0.2">
      <c r="A158" s="206" t="s">
        <v>405</v>
      </c>
      <c r="B158" s="206" t="s">
        <v>421</v>
      </c>
      <c r="C158" s="203" t="s">
        <v>422</v>
      </c>
      <c r="D158" s="203" t="s">
        <v>113</v>
      </c>
      <c r="E158" s="199">
        <v>1661</v>
      </c>
      <c r="F158" s="199">
        <v>1423729.2</v>
      </c>
      <c r="G158" s="199">
        <v>81563.629999999976</v>
      </c>
      <c r="H158" s="199">
        <v>0</v>
      </c>
      <c r="I158" s="199">
        <v>1746</v>
      </c>
      <c r="J158" s="199">
        <v>1401793.8</v>
      </c>
      <c r="K158" s="199">
        <v>79551.619999999981</v>
      </c>
      <c r="L158" s="199">
        <f>VLOOKUP(B158,[1]ЛП!$B$8:$I$408,8,0)+VLOOKUP(B158,[1]ЛП!$B$8:$J$408,9,0)+VLOOKUP(B158,[1]ЛП!$B$8:$K$408,10,0)</f>
        <v>0</v>
      </c>
    </row>
    <row r="159" spans="1:26" ht="12.75" customHeight="1" x14ac:dyDescent="0.2">
      <c r="A159" s="206" t="s">
        <v>405</v>
      </c>
      <c r="B159" s="206" t="s">
        <v>423</v>
      </c>
      <c r="C159" s="203" t="s">
        <v>424</v>
      </c>
      <c r="D159" s="203" t="s">
        <v>113</v>
      </c>
      <c r="E159" s="199">
        <v>504</v>
      </c>
      <c r="F159" s="199">
        <v>326391</v>
      </c>
      <c r="G159" s="199">
        <v>0</v>
      </c>
      <c r="H159" s="199">
        <v>0</v>
      </c>
      <c r="I159" s="199">
        <v>487</v>
      </c>
      <c r="J159" s="199">
        <v>326184</v>
      </c>
      <c r="K159" s="199">
        <v>0</v>
      </c>
      <c r="L159" s="199">
        <f>VLOOKUP(B159,[1]ЛП!$B$8:$I$408,8,0)+VLOOKUP(B159,[1]ЛП!$B$8:$J$408,9,0)+VLOOKUP(B159,[1]ЛП!$B$8:$K$408,10,0)</f>
        <v>0</v>
      </c>
    </row>
    <row r="160" spans="1:26" ht="12.75" customHeight="1" x14ac:dyDescent="0.2">
      <c r="A160" s="206" t="s">
        <v>405</v>
      </c>
      <c r="B160" s="206" t="s">
        <v>425</v>
      </c>
      <c r="C160" s="203" t="s">
        <v>426</v>
      </c>
      <c r="D160" s="203" t="s">
        <v>113</v>
      </c>
      <c r="E160" s="199">
        <v>3071</v>
      </c>
      <c r="F160" s="199">
        <v>2571168</v>
      </c>
      <c r="G160" s="199">
        <v>15120</v>
      </c>
      <c r="H160" s="199">
        <v>0</v>
      </c>
      <c r="I160" s="199">
        <v>3416</v>
      </c>
      <c r="J160" s="199">
        <v>2838199</v>
      </c>
      <c r="K160" s="199">
        <v>11580</v>
      </c>
      <c r="L160" s="199">
        <f>VLOOKUP(B160,[1]ЛП!$B$8:$I$408,8,0)+VLOOKUP(B160,[1]ЛП!$B$8:$J$408,9,0)+VLOOKUP(B160,[1]ЛП!$B$8:$K$408,10,0)</f>
        <v>0</v>
      </c>
    </row>
    <row r="161" spans="1:26" x14ac:dyDescent="0.2">
      <c r="A161" s="206" t="s">
        <v>405</v>
      </c>
      <c r="B161" s="206" t="s">
        <v>427</v>
      </c>
      <c r="C161" s="203" t="s">
        <v>428</v>
      </c>
      <c r="D161" s="203" t="s">
        <v>124</v>
      </c>
      <c r="E161" s="199">
        <v>282</v>
      </c>
      <c r="F161" s="199">
        <v>170170</v>
      </c>
      <c r="G161" s="199">
        <v>0</v>
      </c>
      <c r="H161" s="199">
        <v>0</v>
      </c>
      <c r="I161" s="199">
        <v>281</v>
      </c>
      <c r="J161" s="199">
        <v>170070</v>
      </c>
      <c r="K161" s="199">
        <v>0</v>
      </c>
      <c r="L161" s="199">
        <f>VLOOKUP(B161,[1]ЛП!$B$8:$I$408,8,0)+VLOOKUP(B161,[1]ЛП!$B$8:$J$408,9,0)+VLOOKUP(B161,[1]ЛП!$B$8:$K$408,10,0)</f>
        <v>0</v>
      </c>
    </row>
    <row r="162" spans="1:26" ht="12.75" customHeight="1" x14ac:dyDescent="0.2">
      <c r="A162" s="206" t="s">
        <v>405</v>
      </c>
      <c r="B162" s="206" t="s">
        <v>429</v>
      </c>
      <c r="C162" s="203" t="s">
        <v>430</v>
      </c>
      <c r="D162" s="203" t="s">
        <v>188</v>
      </c>
      <c r="E162" s="199"/>
      <c r="F162" s="199">
        <v>198432</v>
      </c>
      <c r="G162" s="199">
        <v>0</v>
      </c>
      <c r="H162" s="199">
        <v>0</v>
      </c>
      <c r="I162" s="199"/>
      <c r="J162" s="199">
        <v>249120</v>
      </c>
      <c r="K162" s="199">
        <v>0</v>
      </c>
      <c r="L162" s="199">
        <f>VLOOKUP(B162,[1]ЛП!$B$8:$I$408,8,0)+VLOOKUP(B162,[1]ЛП!$B$8:$J$408,9,0)+VLOOKUP(B162,[1]ЛП!$B$8:$K$408,10,0)</f>
        <v>0</v>
      </c>
    </row>
    <row r="163" spans="1:26" ht="12.75" customHeight="1" x14ac:dyDescent="0.2">
      <c r="A163" s="206" t="s">
        <v>405</v>
      </c>
      <c r="B163" s="206" t="s">
        <v>431</v>
      </c>
      <c r="C163" s="203" t="s">
        <v>432</v>
      </c>
      <c r="D163" s="203" t="s">
        <v>113</v>
      </c>
      <c r="E163" s="199">
        <v>3877</v>
      </c>
      <c r="F163" s="199">
        <v>4915620</v>
      </c>
      <c r="G163" s="199">
        <v>187876.21999999991</v>
      </c>
      <c r="H163" s="199">
        <v>3547419.9200000013</v>
      </c>
      <c r="I163" s="199">
        <v>3497</v>
      </c>
      <c r="J163" s="199">
        <v>4874612</v>
      </c>
      <c r="K163" s="199">
        <v>185934.20999999988</v>
      </c>
      <c r="L163" s="199">
        <f>VLOOKUP(B163,[1]ЛП!$B$8:$I$408,8,0)+VLOOKUP(B163,[1]ЛП!$B$8:$J$408,9,0)+VLOOKUP(B163,[1]ЛП!$B$8:$K$408,10,0)</f>
        <v>4082622.3100000005</v>
      </c>
    </row>
    <row r="164" spans="1:26" ht="12.75" customHeight="1" x14ac:dyDescent="0.2">
      <c r="A164" s="206" t="s">
        <v>405</v>
      </c>
      <c r="B164" s="206" t="s">
        <v>433</v>
      </c>
      <c r="C164" s="203" t="s">
        <v>434</v>
      </c>
      <c r="D164" s="203" t="s">
        <v>113</v>
      </c>
      <c r="E164" s="199">
        <v>1350</v>
      </c>
      <c r="F164" s="199">
        <v>878224</v>
      </c>
      <c r="G164" s="199">
        <v>0</v>
      </c>
      <c r="H164" s="199">
        <v>0</v>
      </c>
      <c r="I164" s="199">
        <v>1329</v>
      </c>
      <c r="J164" s="199">
        <v>862243</v>
      </c>
      <c r="K164" s="199">
        <v>0</v>
      </c>
      <c r="L164" s="199">
        <f>VLOOKUP(B164,[1]ЛП!$B$8:$I$408,8,0)+VLOOKUP(B164,[1]ЛП!$B$8:$J$408,9,0)+VLOOKUP(B164,[1]ЛП!$B$8:$K$408,10,0)</f>
        <v>0</v>
      </c>
    </row>
    <row r="165" spans="1:26" s="207" customFormat="1" x14ac:dyDescent="0.2">
      <c r="A165" s="200"/>
      <c r="B165" s="200"/>
      <c r="C165" s="200" t="s">
        <v>435</v>
      </c>
      <c r="D165" s="200"/>
      <c r="E165" s="194">
        <f t="shared" ref="E165:L165" si="14">SUM(E166:E170)</f>
        <v>3780</v>
      </c>
      <c r="F165" s="194">
        <f t="shared" si="14"/>
        <v>3270809</v>
      </c>
      <c r="G165" s="194">
        <f t="shared" si="14"/>
        <v>113443.20999999993</v>
      </c>
      <c r="H165" s="194">
        <f t="shared" si="14"/>
        <v>0</v>
      </c>
      <c r="I165" s="194">
        <f t="shared" si="14"/>
        <v>3784</v>
      </c>
      <c r="J165" s="194">
        <f t="shared" si="14"/>
        <v>3321860</v>
      </c>
      <c r="K165" s="194">
        <f t="shared" si="14"/>
        <v>109179.00999999994</v>
      </c>
      <c r="L165" s="194">
        <f t="shared" si="14"/>
        <v>0</v>
      </c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</row>
    <row r="166" spans="1:26" x14ac:dyDescent="0.2">
      <c r="A166" s="206" t="s">
        <v>436</v>
      </c>
      <c r="B166" s="206" t="s">
        <v>437</v>
      </c>
      <c r="C166" s="203" t="s">
        <v>438</v>
      </c>
      <c r="D166" s="203" t="s">
        <v>113</v>
      </c>
      <c r="E166" s="199">
        <v>2977</v>
      </c>
      <c r="F166" s="199">
        <v>2267035</v>
      </c>
      <c r="G166" s="199">
        <v>0</v>
      </c>
      <c r="H166" s="199">
        <v>0</v>
      </c>
      <c r="I166" s="199">
        <v>2939</v>
      </c>
      <c r="J166" s="199">
        <v>2258440</v>
      </c>
      <c r="K166" s="199">
        <v>0</v>
      </c>
      <c r="L166" s="199">
        <f>VLOOKUP(B166,[1]ЛП!$B$8:$I$408,8,0)+VLOOKUP(B166,[1]ЛП!$B$8:$J$408,9,0)+VLOOKUP(B166,[1]ЛП!$B$8:$K$408,10,0)</f>
        <v>0</v>
      </c>
    </row>
    <row r="167" spans="1:26" x14ac:dyDescent="0.2">
      <c r="A167" s="206" t="s">
        <v>436</v>
      </c>
      <c r="B167" s="206" t="s">
        <v>439</v>
      </c>
      <c r="C167" s="203" t="s">
        <v>440</v>
      </c>
      <c r="D167" s="203" t="s">
        <v>124</v>
      </c>
      <c r="E167" s="199">
        <v>481</v>
      </c>
      <c r="F167" s="199">
        <v>296760</v>
      </c>
      <c r="G167" s="199">
        <v>0</v>
      </c>
      <c r="H167" s="199">
        <v>0</v>
      </c>
      <c r="I167" s="199">
        <v>423</v>
      </c>
      <c r="J167" s="199">
        <v>265590</v>
      </c>
      <c r="K167" s="199">
        <v>0</v>
      </c>
      <c r="L167" s="199">
        <f>VLOOKUP(B167,[1]ЛП!$B$8:$I$408,8,0)+VLOOKUP(B167,[1]ЛП!$B$8:$J$408,9,0)+VLOOKUP(B167,[1]ЛП!$B$8:$K$408,10,0)</f>
        <v>0</v>
      </c>
    </row>
    <row r="168" spans="1:26" x14ac:dyDescent="0.2">
      <c r="A168" s="206" t="s">
        <v>436</v>
      </c>
      <c r="B168" s="206" t="s">
        <v>441</v>
      </c>
      <c r="C168" s="203" t="s">
        <v>442</v>
      </c>
      <c r="D168" s="203" t="s">
        <v>285</v>
      </c>
      <c r="E168" s="199">
        <v>77</v>
      </c>
      <c r="F168" s="199">
        <v>25698</v>
      </c>
      <c r="G168" s="199">
        <v>0</v>
      </c>
      <c r="H168" s="199">
        <v>0</v>
      </c>
      <c r="I168" s="199">
        <v>141</v>
      </c>
      <c r="J168" s="199">
        <v>54586</v>
      </c>
      <c r="K168" s="199">
        <v>0</v>
      </c>
      <c r="L168" s="199">
        <f>VLOOKUP(B168,[1]ЛП!$B$8:$I$408,8,0)+VLOOKUP(B168,[1]ЛП!$B$8:$J$408,9,0)+VLOOKUP(B168,[1]ЛП!$B$8:$K$408,10,0)</f>
        <v>0</v>
      </c>
    </row>
    <row r="169" spans="1:26" ht="12.75" customHeight="1" x14ac:dyDescent="0.2">
      <c r="A169" s="206" t="s">
        <v>436</v>
      </c>
      <c r="B169" s="206" t="s">
        <v>443</v>
      </c>
      <c r="C169" s="203" t="s">
        <v>444</v>
      </c>
      <c r="D169" s="203" t="s">
        <v>124</v>
      </c>
      <c r="E169" s="199">
        <v>245</v>
      </c>
      <c r="F169" s="199">
        <v>521476</v>
      </c>
      <c r="G169" s="199">
        <v>113443.20999999993</v>
      </c>
      <c r="H169" s="199">
        <v>0</v>
      </c>
      <c r="I169" s="199">
        <v>281</v>
      </c>
      <c r="J169" s="199">
        <v>556764</v>
      </c>
      <c r="K169" s="199">
        <v>109179.00999999994</v>
      </c>
      <c r="L169" s="199">
        <f>VLOOKUP(B169,[1]ЛП!$B$8:$I$408,8,0)+VLOOKUP(B169,[1]ЛП!$B$8:$J$408,9,0)+VLOOKUP(B169,[1]ЛП!$B$8:$K$408,10,0)</f>
        <v>0</v>
      </c>
    </row>
    <row r="170" spans="1:26" ht="12.75" customHeight="1" x14ac:dyDescent="0.2">
      <c r="A170" s="206" t="s">
        <v>436</v>
      </c>
      <c r="B170" s="206" t="s">
        <v>445</v>
      </c>
      <c r="C170" s="203" t="s">
        <v>446</v>
      </c>
      <c r="D170" s="203" t="s">
        <v>188</v>
      </c>
      <c r="E170" s="199"/>
      <c r="F170" s="199">
        <v>159840</v>
      </c>
      <c r="G170" s="199">
        <v>0</v>
      </c>
      <c r="H170" s="199">
        <v>0</v>
      </c>
      <c r="I170" s="199"/>
      <c r="J170" s="199">
        <v>186480</v>
      </c>
      <c r="K170" s="199">
        <v>0</v>
      </c>
      <c r="L170" s="199">
        <f>VLOOKUP(B170,[1]ЛП!$B$8:$I$408,8,0)+VLOOKUP(B170,[1]ЛП!$B$8:$J$408,9,0)+VLOOKUP(B170,[1]ЛП!$B$8:$K$408,10,0)</f>
        <v>0</v>
      </c>
    </row>
    <row r="171" spans="1:26" s="207" customFormat="1" x14ac:dyDescent="0.2">
      <c r="A171" s="200"/>
      <c r="B171" s="200"/>
      <c r="C171" s="200" t="s">
        <v>447</v>
      </c>
      <c r="D171" s="200"/>
      <c r="E171" s="194">
        <f t="shared" ref="E171:L171" si="15">SUM(E172:E189)</f>
        <v>22121</v>
      </c>
      <c r="F171" s="194">
        <f t="shared" si="15"/>
        <v>23383905.600000001</v>
      </c>
      <c r="G171" s="194">
        <f t="shared" si="15"/>
        <v>1355297.3400000003</v>
      </c>
      <c r="H171" s="194">
        <f t="shared" si="15"/>
        <v>6700742.2199999988</v>
      </c>
      <c r="I171" s="194">
        <f t="shared" si="15"/>
        <v>21957</v>
      </c>
      <c r="J171" s="194">
        <f t="shared" si="15"/>
        <v>23699148.600000001</v>
      </c>
      <c r="K171" s="194">
        <f t="shared" si="15"/>
        <v>1742517.6</v>
      </c>
      <c r="L171" s="194">
        <f t="shared" si="15"/>
        <v>7136725.2299999995</v>
      </c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</row>
    <row r="172" spans="1:26" x14ac:dyDescent="0.2">
      <c r="A172" s="206" t="s">
        <v>448</v>
      </c>
      <c r="B172" s="206" t="s">
        <v>449</v>
      </c>
      <c r="C172" s="203" t="s">
        <v>450</v>
      </c>
      <c r="D172" s="203" t="s">
        <v>113</v>
      </c>
      <c r="E172" s="199">
        <v>521</v>
      </c>
      <c r="F172" s="199">
        <v>272084</v>
      </c>
      <c r="G172" s="199">
        <v>0</v>
      </c>
      <c r="H172" s="199">
        <v>0</v>
      </c>
      <c r="I172" s="199">
        <v>476</v>
      </c>
      <c r="J172" s="199">
        <v>254189</v>
      </c>
      <c r="K172" s="199">
        <v>0</v>
      </c>
      <c r="L172" s="199">
        <f>VLOOKUP(B172,[1]ЛП!$B$8:$I$408,8,0)+VLOOKUP(B172,[1]ЛП!$B$8:$J$408,9,0)+VLOOKUP(B172,[1]ЛП!$B$8:$K$408,10,0)</f>
        <v>0</v>
      </c>
    </row>
    <row r="173" spans="1:26" x14ac:dyDescent="0.2">
      <c r="A173" s="206" t="s">
        <v>448</v>
      </c>
      <c r="B173" s="206" t="s">
        <v>451</v>
      </c>
      <c r="C173" s="203" t="s">
        <v>452</v>
      </c>
      <c r="D173" s="203" t="s">
        <v>113</v>
      </c>
      <c r="E173" s="199">
        <v>614</v>
      </c>
      <c r="F173" s="199">
        <v>349424</v>
      </c>
      <c r="G173" s="199">
        <v>0</v>
      </c>
      <c r="H173" s="199">
        <v>0</v>
      </c>
      <c r="I173" s="199">
        <v>627</v>
      </c>
      <c r="J173" s="199">
        <v>353675</v>
      </c>
      <c r="K173" s="199">
        <v>0</v>
      </c>
      <c r="L173" s="199">
        <f>VLOOKUP(B173,[1]ЛП!$B$8:$I$408,8,0)+VLOOKUP(B173,[1]ЛП!$B$8:$J$408,9,0)+VLOOKUP(B173,[1]ЛП!$B$8:$K$408,10,0)</f>
        <v>0</v>
      </c>
    </row>
    <row r="174" spans="1:26" x14ac:dyDescent="0.2">
      <c r="A174" s="206" t="s">
        <v>448</v>
      </c>
      <c r="B174" s="206" t="s">
        <v>453</v>
      </c>
      <c r="C174" s="203" t="s">
        <v>454</v>
      </c>
      <c r="D174" s="203" t="s">
        <v>113</v>
      </c>
      <c r="E174" s="199">
        <v>624</v>
      </c>
      <c r="F174" s="199">
        <v>337028</v>
      </c>
      <c r="G174" s="199">
        <v>0</v>
      </c>
      <c r="H174" s="199">
        <v>0</v>
      </c>
      <c r="I174" s="199">
        <v>632</v>
      </c>
      <c r="J174" s="199">
        <v>336768</v>
      </c>
      <c r="K174" s="199">
        <v>0</v>
      </c>
      <c r="L174" s="199">
        <f>VLOOKUP(B174,[1]ЛП!$B$8:$I$408,8,0)+VLOOKUP(B174,[1]ЛП!$B$8:$J$408,9,0)+VLOOKUP(B174,[1]ЛП!$B$8:$K$408,10,0)</f>
        <v>0</v>
      </c>
    </row>
    <row r="175" spans="1:26" x14ac:dyDescent="0.2">
      <c r="A175" s="206" t="s">
        <v>448</v>
      </c>
      <c r="B175" s="206" t="s">
        <v>455</v>
      </c>
      <c r="C175" s="203" t="s">
        <v>456</v>
      </c>
      <c r="D175" s="203" t="s">
        <v>113</v>
      </c>
      <c r="E175" s="199">
        <v>179</v>
      </c>
      <c r="F175" s="199">
        <v>105240</v>
      </c>
      <c r="G175" s="199">
        <v>0</v>
      </c>
      <c r="H175" s="199">
        <v>0</v>
      </c>
      <c r="I175" s="199">
        <v>181</v>
      </c>
      <c r="J175" s="199">
        <v>104240</v>
      </c>
      <c r="K175" s="199">
        <v>0</v>
      </c>
      <c r="L175" s="199">
        <f>VLOOKUP(B175,[1]ЛП!$B$8:$I$408,8,0)+VLOOKUP(B175,[1]ЛП!$B$8:$J$408,9,0)+VLOOKUP(B175,[1]ЛП!$B$8:$K$408,10,0)</f>
        <v>0</v>
      </c>
    </row>
    <row r="176" spans="1:26" ht="12.75" customHeight="1" x14ac:dyDescent="0.2">
      <c r="A176" s="206" t="s">
        <v>448</v>
      </c>
      <c r="B176" s="206" t="s">
        <v>457</v>
      </c>
      <c r="C176" s="203" t="s">
        <v>458</v>
      </c>
      <c r="D176" s="203" t="s">
        <v>134</v>
      </c>
      <c r="E176" s="199"/>
      <c r="F176" s="199">
        <v>38380</v>
      </c>
      <c r="G176" s="199">
        <v>0</v>
      </c>
      <c r="H176" s="199">
        <v>0</v>
      </c>
      <c r="I176" s="199"/>
      <c r="J176" s="199">
        <v>36480</v>
      </c>
      <c r="K176" s="199">
        <v>0</v>
      </c>
      <c r="L176" s="199">
        <f>VLOOKUP(B176,[1]ЛП!$B$8:$I$408,8,0)+VLOOKUP(B176,[1]ЛП!$B$8:$J$408,9,0)+VLOOKUP(B176,[1]ЛП!$B$8:$K$408,10,0)</f>
        <v>0</v>
      </c>
    </row>
    <row r="177" spans="1:26" ht="12.75" customHeight="1" x14ac:dyDescent="0.2">
      <c r="A177" s="206" t="s">
        <v>448</v>
      </c>
      <c r="B177" s="206" t="s">
        <v>459</v>
      </c>
      <c r="C177" s="203" t="s">
        <v>460</v>
      </c>
      <c r="D177" s="203" t="s">
        <v>134</v>
      </c>
      <c r="E177" s="199"/>
      <c r="F177" s="199">
        <v>484000</v>
      </c>
      <c r="G177" s="199">
        <v>0</v>
      </c>
      <c r="H177" s="199">
        <v>0</v>
      </c>
      <c r="I177" s="199"/>
      <c r="J177" s="199">
        <v>464000</v>
      </c>
      <c r="K177" s="199">
        <v>0</v>
      </c>
      <c r="L177" s="199">
        <f>VLOOKUP(B177,[1]ЛП!$B$8:$I$408,8,0)+VLOOKUP(B177,[1]ЛП!$B$8:$J$408,9,0)+VLOOKUP(B177,[1]ЛП!$B$8:$K$408,10,0)</f>
        <v>0</v>
      </c>
    </row>
    <row r="178" spans="1:26" x14ac:dyDescent="0.2">
      <c r="A178" s="206" t="s">
        <v>448</v>
      </c>
      <c r="B178" s="206" t="s">
        <v>461</v>
      </c>
      <c r="C178" s="203" t="s">
        <v>462</v>
      </c>
      <c r="D178" s="203" t="s">
        <v>199</v>
      </c>
      <c r="E178" s="199"/>
      <c r="F178" s="199">
        <v>20900</v>
      </c>
      <c r="G178" s="199">
        <v>0</v>
      </c>
      <c r="H178" s="199">
        <v>0</v>
      </c>
      <c r="I178" s="199"/>
      <c r="J178" s="199">
        <v>24700</v>
      </c>
      <c r="K178" s="199">
        <v>0</v>
      </c>
      <c r="L178" s="199">
        <f>VLOOKUP(B178,[1]ЛП!$B$8:$I$408,8,0)+VLOOKUP(B178,[1]ЛП!$B$8:$J$408,9,0)+VLOOKUP(B178,[1]ЛП!$B$8:$K$408,10,0)</f>
        <v>0</v>
      </c>
    </row>
    <row r="179" spans="1:26" ht="12.75" customHeight="1" x14ac:dyDescent="0.2">
      <c r="A179" s="206" t="s">
        <v>448</v>
      </c>
      <c r="B179" s="206" t="s">
        <v>463</v>
      </c>
      <c r="C179" s="203" t="s">
        <v>464</v>
      </c>
      <c r="D179" s="203" t="s">
        <v>199</v>
      </c>
      <c r="E179" s="199"/>
      <c r="F179" s="199">
        <v>4800</v>
      </c>
      <c r="G179" s="199">
        <v>0</v>
      </c>
      <c r="H179" s="199">
        <v>0</v>
      </c>
      <c r="I179" s="199"/>
      <c r="J179" s="199">
        <v>6150</v>
      </c>
      <c r="K179" s="199">
        <v>0</v>
      </c>
      <c r="L179" s="199">
        <f>VLOOKUP(B179,[1]ЛП!$B$8:$I$408,8,0)+VLOOKUP(B179,[1]ЛП!$B$8:$J$408,9,0)+VLOOKUP(B179,[1]ЛП!$B$8:$K$408,10,0)</f>
        <v>0</v>
      </c>
    </row>
    <row r="180" spans="1:26" x14ac:dyDescent="0.2">
      <c r="A180" s="206" t="s">
        <v>448</v>
      </c>
      <c r="B180" s="206" t="s">
        <v>465</v>
      </c>
      <c r="C180" s="203" t="s">
        <v>466</v>
      </c>
      <c r="D180" s="203" t="s">
        <v>113</v>
      </c>
      <c r="E180" s="199">
        <v>9875</v>
      </c>
      <c r="F180" s="199">
        <v>9314541</v>
      </c>
      <c r="G180" s="199">
        <v>248241.46000000005</v>
      </c>
      <c r="H180" s="199">
        <v>5973590.9699999997</v>
      </c>
      <c r="I180" s="199">
        <v>9856</v>
      </c>
      <c r="J180" s="199">
        <v>9389558</v>
      </c>
      <c r="K180" s="199">
        <v>285694.84000000003</v>
      </c>
      <c r="L180" s="199">
        <f>VLOOKUP(B180,[1]ЛП!$B$8:$I$408,8,0)+VLOOKUP(B180,[1]ЛП!$B$8:$J$408,9,0)+VLOOKUP(B180,[1]ЛП!$B$8:$K$408,10,0)</f>
        <v>6474620.9299999997</v>
      </c>
    </row>
    <row r="181" spans="1:26" ht="12.75" customHeight="1" x14ac:dyDescent="0.2">
      <c r="A181" s="206" t="s">
        <v>448</v>
      </c>
      <c r="B181" s="206" t="s">
        <v>467</v>
      </c>
      <c r="C181" s="203" t="s">
        <v>468</v>
      </c>
      <c r="D181" s="203" t="s">
        <v>113</v>
      </c>
      <c r="E181" s="199">
        <v>2653</v>
      </c>
      <c r="F181" s="199">
        <v>1685618</v>
      </c>
      <c r="G181" s="199">
        <v>75476</v>
      </c>
      <c r="H181" s="199">
        <v>727151.2499999993</v>
      </c>
      <c r="I181" s="199">
        <v>2708</v>
      </c>
      <c r="J181" s="199">
        <v>1744801</v>
      </c>
      <c r="K181" s="199">
        <v>77696</v>
      </c>
      <c r="L181" s="199">
        <f>VLOOKUP(B181,[1]ЛП!$B$8:$I$408,8,0)+VLOOKUP(B181,[1]ЛП!$B$8:$J$408,9,0)+VLOOKUP(B181,[1]ЛП!$B$8:$K$408,10,0)</f>
        <v>662104.29999999993</v>
      </c>
    </row>
    <row r="182" spans="1:26" ht="12.75" customHeight="1" x14ac:dyDescent="0.2">
      <c r="A182" s="206" t="s">
        <v>448</v>
      </c>
      <c r="B182" s="206" t="s">
        <v>469</v>
      </c>
      <c r="C182" s="203" t="s">
        <v>470</v>
      </c>
      <c r="D182" s="203" t="s">
        <v>113</v>
      </c>
      <c r="E182" s="199">
        <v>1698</v>
      </c>
      <c r="F182" s="199">
        <v>1510872</v>
      </c>
      <c r="G182" s="199">
        <v>67608</v>
      </c>
      <c r="H182" s="199">
        <v>0</v>
      </c>
      <c r="I182" s="199">
        <v>1602</v>
      </c>
      <c r="J182" s="199">
        <v>1423618</v>
      </c>
      <c r="K182" s="199">
        <v>81596</v>
      </c>
      <c r="L182" s="199">
        <f>VLOOKUP(B182,[1]ЛП!$B$8:$I$408,8,0)+VLOOKUP(B182,[1]ЛП!$B$8:$J$408,9,0)+VLOOKUP(B182,[1]ЛП!$B$8:$K$408,10,0)</f>
        <v>0</v>
      </c>
    </row>
    <row r="183" spans="1:26" ht="12.75" customHeight="1" x14ac:dyDescent="0.2">
      <c r="A183" s="206" t="s">
        <v>448</v>
      </c>
      <c r="B183" s="206" t="s">
        <v>471</v>
      </c>
      <c r="C183" s="203" t="s">
        <v>472</v>
      </c>
      <c r="D183" s="203" t="s">
        <v>113</v>
      </c>
      <c r="E183" s="199">
        <v>105</v>
      </c>
      <c r="F183" s="199">
        <v>41842</v>
      </c>
      <c r="G183" s="199">
        <v>0</v>
      </c>
      <c r="H183" s="199">
        <v>0</v>
      </c>
      <c r="I183" s="199">
        <v>99</v>
      </c>
      <c r="J183" s="199">
        <v>43334</v>
      </c>
      <c r="K183" s="199">
        <v>0</v>
      </c>
      <c r="L183" s="199">
        <f>VLOOKUP(B183,[1]ЛП!$B$8:$I$408,8,0)+VLOOKUP(B183,[1]ЛП!$B$8:$J$408,9,0)+VLOOKUP(B183,[1]ЛП!$B$8:$K$408,10,0)</f>
        <v>0</v>
      </c>
    </row>
    <row r="184" spans="1:26" ht="12.75" customHeight="1" x14ac:dyDescent="0.2">
      <c r="A184" s="206" t="s">
        <v>448</v>
      </c>
      <c r="B184" s="206" t="s">
        <v>473</v>
      </c>
      <c r="C184" s="203" t="s">
        <v>474</v>
      </c>
      <c r="D184" s="203" t="s">
        <v>113</v>
      </c>
      <c r="E184" s="199">
        <v>1555</v>
      </c>
      <c r="F184" s="199">
        <v>1766235.6</v>
      </c>
      <c r="G184" s="199">
        <v>3160.08</v>
      </c>
      <c r="H184" s="199">
        <v>0</v>
      </c>
      <c r="I184" s="199">
        <v>1549</v>
      </c>
      <c r="J184" s="199">
        <v>1882666.5999999999</v>
      </c>
      <c r="K184" s="199">
        <v>2257.1999999999998</v>
      </c>
      <c r="L184" s="199">
        <f>VLOOKUP(B184,[1]ЛП!$B$8:$I$408,8,0)+VLOOKUP(B184,[1]ЛП!$B$8:$J$408,9,0)+VLOOKUP(B184,[1]ЛП!$B$8:$K$408,10,0)</f>
        <v>0</v>
      </c>
    </row>
    <row r="185" spans="1:26" ht="12.75" customHeight="1" x14ac:dyDescent="0.2">
      <c r="A185" s="206" t="s">
        <v>448</v>
      </c>
      <c r="B185" s="206" t="s">
        <v>475</v>
      </c>
      <c r="C185" s="203" t="s">
        <v>476</v>
      </c>
      <c r="D185" s="203" t="s">
        <v>113</v>
      </c>
      <c r="E185" s="199">
        <v>1072</v>
      </c>
      <c r="F185" s="199">
        <v>4333922</v>
      </c>
      <c r="G185" s="199">
        <v>587112.79000000097</v>
      </c>
      <c r="H185" s="199">
        <v>0</v>
      </c>
      <c r="I185" s="199">
        <v>1152</v>
      </c>
      <c r="J185" s="199">
        <v>4557402</v>
      </c>
      <c r="K185" s="199">
        <v>911379.04000000074</v>
      </c>
      <c r="L185" s="199">
        <f>VLOOKUP(B185,[1]ЛП!$B$8:$I$408,8,0)+VLOOKUP(B185,[1]ЛП!$B$8:$J$408,9,0)+VLOOKUP(B185,[1]ЛП!$B$8:$K$408,10,0)</f>
        <v>0</v>
      </c>
    </row>
    <row r="186" spans="1:26" ht="12.75" customHeight="1" x14ac:dyDescent="0.2">
      <c r="A186" s="206" t="s">
        <v>448</v>
      </c>
      <c r="B186" s="206" t="s">
        <v>477</v>
      </c>
      <c r="C186" s="203" t="s">
        <v>478</v>
      </c>
      <c r="D186" s="203" t="s">
        <v>124</v>
      </c>
      <c r="E186" s="199">
        <v>742</v>
      </c>
      <c r="F186" s="199">
        <v>1451939</v>
      </c>
      <c r="G186" s="199">
        <v>373699.00999999931</v>
      </c>
      <c r="H186" s="199">
        <v>0</v>
      </c>
      <c r="I186" s="199">
        <v>666</v>
      </c>
      <c r="J186" s="199">
        <v>1424392</v>
      </c>
      <c r="K186" s="199">
        <v>383894.51999999944</v>
      </c>
      <c r="L186" s="199">
        <f>VLOOKUP(B186,[1]ЛП!$B$8:$I$408,8,0)+VLOOKUP(B186,[1]ЛП!$B$8:$J$408,9,0)+VLOOKUP(B186,[1]ЛП!$B$8:$K$408,10,0)</f>
        <v>0</v>
      </c>
    </row>
    <row r="187" spans="1:26" x14ac:dyDescent="0.2">
      <c r="A187" s="206" t="s">
        <v>448</v>
      </c>
      <c r="B187" s="206" t="s">
        <v>479</v>
      </c>
      <c r="C187" s="203" t="s">
        <v>480</v>
      </c>
      <c r="D187" s="203" t="s">
        <v>113</v>
      </c>
      <c r="E187" s="199">
        <v>848</v>
      </c>
      <c r="F187" s="199">
        <v>614714</v>
      </c>
      <c r="G187" s="199">
        <v>0</v>
      </c>
      <c r="H187" s="199">
        <v>0</v>
      </c>
      <c r="I187" s="199">
        <v>811</v>
      </c>
      <c r="J187" s="199">
        <v>593596</v>
      </c>
      <c r="K187" s="199">
        <v>0</v>
      </c>
      <c r="L187" s="199">
        <f>VLOOKUP(B187,[1]ЛП!$B$8:$I$408,8,0)+VLOOKUP(B187,[1]ЛП!$B$8:$J$408,9,0)+VLOOKUP(B187,[1]ЛП!$B$8:$K$408,10,0)</f>
        <v>0</v>
      </c>
    </row>
    <row r="188" spans="1:26" x14ac:dyDescent="0.2">
      <c r="A188" s="206" t="s">
        <v>448</v>
      </c>
      <c r="B188" s="206" t="s">
        <v>481</v>
      </c>
      <c r="C188" s="203" t="s">
        <v>482</v>
      </c>
      <c r="D188" s="203" t="s">
        <v>113</v>
      </c>
      <c r="E188" s="199">
        <v>832</v>
      </c>
      <c r="F188" s="199">
        <v>642916</v>
      </c>
      <c r="G188" s="199">
        <v>0</v>
      </c>
      <c r="H188" s="199">
        <v>0</v>
      </c>
      <c r="I188" s="199">
        <v>791</v>
      </c>
      <c r="J188" s="199">
        <v>652129</v>
      </c>
      <c r="K188" s="199">
        <v>0</v>
      </c>
      <c r="L188" s="199">
        <f>VLOOKUP(B188,[1]ЛП!$B$8:$I$408,8,0)+VLOOKUP(B188,[1]ЛП!$B$8:$J$408,9,0)+VLOOKUP(B188,[1]ЛП!$B$8:$K$408,10,0)</f>
        <v>0</v>
      </c>
    </row>
    <row r="189" spans="1:26" x14ac:dyDescent="0.2">
      <c r="A189" s="206" t="s">
        <v>448</v>
      </c>
      <c r="B189" s="206" t="s">
        <v>483</v>
      </c>
      <c r="C189" s="203" t="s">
        <v>484</v>
      </c>
      <c r="D189" s="203" t="s">
        <v>113</v>
      </c>
      <c r="E189" s="199">
        <v>803</v>
      </c>
      <c r="F189" s="199">
        <v>409450</v>
      </c>
      <c r="G189" s="199">
        <v>0</v>
      </c>
      <c r="H189" s="199">
        <v>0</v>
      </c>
      <c r="I189" s="199">
        <v>807</v>
      </c>
      <c r="J189" s="199">
        <v>407450</v>
      </c>
      <c r="K189" s="199">
        <v>0</v>
      </c>
      <c r="L189" s="199">
        <f>VLOOKUP(B189,[1]ЛП!$B$8:$I$408,8,0)+VLOOKUP(B189,[1]ЛП!$B$8:$J$408,9,0)+VLOOKUP(B189,[1]ЛП!$B$8:$K$408,10,0)</f>
        <v>0</v>
      </c>
    </row>
    <row r="190" spans="1:26" s="207" customFormat="1" x14ac:dyDescent="0.2">
      <c r="A190" s="200"/>
      <c r="B190" s="200"/>
      <c r="C190" s="200" t="s">
        <v>485</v>
      </c>
      <c r="D190" s="200"/>
      <c r="E190" s="194">
        <f t="shared" ref="E190:L190" si="16">SUM(E191:E234)</f>
        <v>82979</v>
      </c>
      <c r="F190" s="194">
        <f t="shared" si="16"/>
        <v>79287737.800000012</v>
      </c>
      <c r="G190" s="194">
        <f t="shared" si="16"/>
        <v>3150439.7499999967</v>
      </c>
      <c r="H190" s="194">
        <f t="shared" si="16"/>
        <v>20138954.340000004</v>
      </c>
      <c r="I190" s="194">
        <f t="shared" si="16"/>
        <v>84346</v>
      </c>
      <c r="J190" s="194">
        <f t="shared" si="16"/>
        <v>81147276</v>
      </c>
      <c r="K190" s="194">
        <f t="shared" si="16"/>
        <v>3207314.8499999964</v>
      </c>
      <c r="L190" s="194">
        <f t="shared" si="16"/>
        <v>19762803.130000003</v>
      </c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</row>
    <row r="191" spans="1:26" x14ac:dyDescent="0.2">
      <c r="A191" s="206" t="s">
        <v>486</v>
      </c>
      <c r="B191" s="206" t="s">
        <v>487</v>
      </c>
      <c r="C191" s="203" t="s">
        <v>488</v>
      </c>
      <c r="D191" s="203" t="s">
        <v>113</v>
      </c>
      <c r="E191" s="199">
        <v>2409</v>
      </c>
      <c r="F191" s="199">
        <v>1657912</v>
      </c>
      <c r="G191" s="199">
        <v>0</v>
      </c>
      <c r="H191" s="199">
        <v>0</v>
      </c>
      <c r="I191" s="199">
        <v>2373</v>
      </c>
      <c r="J191" s="199">
        <v>1672805</v>
      </c>
      <c r="K191" s="199">
        <v>0</v>
      </c>
      <c r="L191" s="199">
        <f>VLOOKUP(B191,[1]ЛП!$B$8:$I$408,8,0)+VLOOKUP(B191,[1]ЛП!$B$8:$J$408,9,0)+VLOOKUP(B191,[1]ЛП!$B$8:$K$408,10,0)</f>
        <v>0</v>
      </c>
    </row>
    <row r="192" spans="1:26" x14ac:dyDescent="0.2">
      <c r="A192" s="206">
        <v>16</v>
      </c>
      <c r="B192" s="206" t="s">
        <v>489</v>
      </c>
      <c r="C192" s="203" t="s">
        <v>490</v>
      </c>
      <c r="D192" s="203" t="s">
        <v>414</v>
      </c>
      <c r="E192" s="199">
        <v>870</v>
      </c>
      <c r="F192" s="199">
        <v>290748</v>
      </c>
      <c r="G192" s="199">
        <v>0</v>
      </c>
      <c r="H192" s="199">
        <v>0</v>
      </c>
      <c r="I192" s="199">
        <v>883</v>
      </c>
      <c r="J192" s="199">
        <v>295038</v>
      </c>
      <c r="K192" s="199">
        <v>0</v>
      </c>
      <c r="L192" s="199">
        <f>VLOOKUP(B192,[1]ЛП!$B$8:$I$408,8,0)+VLOOKUP(B192,[1]ЛП!$B$8:$J$408,9,0)+VLOOKUP(B192,[1]ЛП!$B$8:$K$408,10,0)</f>
        <v>0</v>
      </c>
    </row>
    <row r="193" spans="1:35" s="183" customFormat="1" x14ac:dyDescent="0.2">
      <c r="A193" s="206">
        <v>16</v>
      </c>
      <c r="B193" s="206" t="s">
        <v>491</v>
      </c>
      <c r="C193" s="203" t="s">
        <v>492</v>
      </c>
      <c r="D193" s="203" t="s">
        <v>129</v>
      </c>
      <c r="E193" s="199">
        <v>937</v>
      </c>
      <c r="F193" s="199">
        <v>310578</v>
      </c>
      <c r="G193" s="199">
        <v>0</v>
      </c>
      <c r="H193" s="199">
        <v>0</v>
      </c>
      <c r="I193" s="199">
        <v>1042</v>
      </c>
      <c r="J193" s="199">
        <v>345076</v>
      </c>
      <c r="K193" s="199">
        <v>0</v>
      </c>
      <c r="L193" s="199">
        <f>VLOOKUP(B193,[1]ЛП!$B$8:$I$408,8,0)+VLOOKUP(B193,[1]ЛП!$B$8:$J$408,9,0)+VLOOKUP(B193,[1]ЛП!$B$8:$K$408,10,0)</f>
        <v>0</v>
      </c>
      <c r="AA193" s="184"/>
      <c r="AB193" s="184"/>
      <c r="AC193" s="184"/>
      <c r="AD193" s="184"/>
      <c r="AE193" s="184"/>
      <c r="AF193" s="184"/>
      <c r="AG193" s="184"/>
      <c r="AH193" s="184"/>
      <c r="AI193" s="184"/>
    </row>
    <row r="194" spans="1:35" s="183" customFormat="1" ht="12.75" customHeight="1" x14ac:dyDescent="0.2">
      <c r="A194" s="206" t="s">
        <v>486</v>
      </c>
      <c r="B194" s="206" t="s">
        <v>493</v>
      </c>
      <c r="C194" s="203" t="s">
        <v>494</v>
      </c>
      <c r="D194" s="203" t="s">
        <v>134</v>
      </c>
      <c r="E194" s="199"/>
      <c r="F194" s="199">
        <v>22420</v>
      </c>
      <c r="G194" s="199">
        <v>0</v>
      </c>
      <c r="H194" s="199">
        <v>0</v>
      </c>
      <c r="I194" s="199"/>
      <c r="J194" s="199">
        <v>24320</v>
      </c>
      <c r="K194" s="199">
        <v>0</v>
      </c>
      <c r="L194" s="199">
        <f>VLOOKUP(B194,[1]ЛП!$B$8:$I$408,8,0)+VLOOKUP(B194,[1]ЛП!$B$8:$J$408,9,0)+VLOOKUP(B194,[1]ЛП!$B$8:$K$408,10,0)</f>
        <v>0</v>
      </c>
      <c r="AA194" s="184"/>
      <c r="AB194" s="184"/>
      <c r="AC194" s="184"/>
      <c r="AD194" s="184"/>
      <c r="AE194" s="184"/>
      <c r="AF194" s="184"/>
      <c r="AG194" s="184"/>
      <c r="AH194" s="184"/>
      <c r="AI194" s="184"/>
    </row>
    <row r="195" spans="1:35" s="183" customFormat="1" x14ac:dyDescent="0.2">
      <c r="A195" s="206" t="s">
        <v>486</v>
      </c>
      <c r="B195" s="206" t="s">
        <v>495</v>
      </c>
      <c r="C195" s="203" t="s">
        <v>496</v>
      </c>
      <c r="D195" s="203" t="s">
        <v>113</v>
      </c>
      <c r="E195" s="199">
        <v>1375</v>
      </c>
      <c r="F195" s="199">
        <v>863212</v>
      </c>
      <c r="G195" s="199">
        <v>0</v>
      </c>
      <c r="H195" s="199">
        <v>0</v>
      </c>
      <c r="I195" s="199">
        <v>1410</v>
      </c>
      <c r="J195" s="199">
        <v>874115</v>
      </c>
      <c r="K195" s="199">
        <v>0</v>
      </c>
      <c r="L195" s="199">
        <f>VLOOKUP(B195,[1]ЛП!$B$8:$I$408,8,0)+VLOOKUP(B195,[1]ЛП!$B$8:$J$408,9,0)+VLOOKUP(B195,[1]ЛП!$B$8:$K$408,10,0)</f>
        <v>0</v>
      </c>
      <c r="AA195" s="184"/>
      <c r="AB195" s="184"/>
      <c r="AC195" s="184"/>
      <c r="AD195" s="184"/>
      <c r="AE195" s="184"/>
      <c r="AF195" s="184"/>
      <c r="AG195" s="184"/>
      <c r="AH195" s="184"/>
      <c r="AI195" s="184"/>
    </row>
    <row r="196" spans="1:35" s="183" customFormat="1" x14ac:dyDescent="0.2">
      <c r="A196" s="206" t="s">
        <v>486</v>
      </c>
      <c r="B196" s="206" t="s">
        <v>497</v>
      </c>
      <c r="C196" s="203" t="s">
        <v>498</v>
      </c>
      <c r="D196" s="203" t="s">
        <v>129</v>
      </c>
      <c r="E196" s="199">
        <v>915</v>
      </c>
      <c r="F196" s="199">
        <v>300820</v>
      </c>
      <c r="G196" s="199">
        <v>0</v>
      </c>
      <c r="H196" s="199">
        <v>0</v>
      </c>
      <c r="I196" s="199">
        <v>931</v>
      </c>
      <c r="J196" s="199">
        <v>305746</v>
      </c>
      <c r="K196" s="199">
        <v>0</v>
      </c>
      <c r="L196" s="199">
        <f>VLOOKUP(B196,[1]ЛП!$B$8:$I$408,8,0)+VLOOKUP(B196,[1]ЛП!$B$8:$J$408,9,0)+VLOOKUP(B196,[1]ЛП!$B$8:$K$408,10,0)</f>
        <v>0</v>
      </c>
      <c r="AA196" s="184"/>
      <c r="AB196" s="184"/>
      <c r="AC196" s="184"/>
      <c r="AD196" s="184"/>
      <c r="AE196" s="184"/>
      <c r="AF196" s="184"/>
      <c r="AG196" s="184"/>
      <c r="AH196" s="184"/>
      <c r="AI196" s="184"/>
    </row>
    <row r="197" spans="1:35" s="183" customFormat="1" ht="12.75" customHeight="1" x14ac:dyDescent="0.2">
      <c r="A197" s="206" t="s">
        <v>486</v>
      </c>
      <c r="B197" s="206" t="s">
        <v>499</v>
      </c>
      <c r="C197" s="203" t="s">
        <v>500</v>
      </c>
      <c r="D197" s="203" t="s">
        <v>134</v>
      </c>
      <c r="E197" s="199"/>
      <c r="F197" s="199">
        <v>164395</v>
      </c>
      <c r="G197" s="199">
        <v>0</v>
      </c>
      <c r="H197" s="199">
        <v>0</v>
      </c>
      <c r="I197" s="199"/>
      <c r="J197" s="199">
        <v>164654</v>
      </c>
      <c r="K197" s="199">
        <v>0</v>
      </c>
      <c r="L197" s="199">
        <f>VLOOKUP(B197,[1]ЛП!$B$8:$I$408,8,0)+VLOOKUP(B197,[1]ЛП!$B$8:$J$408,9,0)+VLOOKUP(B197,[1]ЛП!$B$8:$K$408,10,0)</f>
        <v>0</v>
      </c>
    </row>
    <row r="198" spans="1:35" s="183" customFormat="1" x14ac:dyDescent="0.2">
      <c r="A198" s="206" t="s">
        <v>486</v>
      </c>
      <c r="B198" s="206" t="s">
        <v>501</v>
      </c>
      <c r="C198" s="203" t="s">
        <v>502</v>
      </c>
      <c r="D198" s="203" t="s">
        <v>113</v>
      </c>
      <c r="E198" s="199">
        <v>19839</v>
      </c>
      <c r="F198" s="199">
        <v>23495840</v>
      </c>
      <c r="G198" s="199">
        <v>1675292.4399999988</v>
      </c>
      <c r="H198" s="199">
        <v>4863368.26</v>
      </c>
      <c r="I198" s="199">
        <v>20386</v>
      </c>
      <c r="J198" s="199">
        <v>23963782.600000001</v>
      </c>
      <c r="K198" s="199">
        <v>1688832.8999999976</v>
      </c>
      <c r="L198" s="199">
        <f>VLOOKUP(B198,[1]ЛП!$B$8:$I$408,8,0)+VLOOKUP(B198,[1]ЛП!$B$8:$J$408,9,0)+VLOOKUP(B198,[1]ЛП!$B$8:$K$408,10,0)</f>
        <v>5081773.41</v>
      </c>
    </row>
    <row r="199" spans="1:35" s="183" customFormat="1" x14ac:dyDescent="0.2">
      <c r="A199" s="206" t="s">
        <v>486</v>
      </c>
      <c r="B199" s="206" t="s">
        <v>503</v>
      </c>
      <c r="C199" s="203" t="s">
        <v>504</v>
      </c>
      <c r="D199" s="203" t="s">
        <v>113</v>
      </c>
      <c r="E199" s="199">
        <v>7093</v>
      </c>
      <c r="F199" s="199">
        <v>6813045</v>
      </c>
      <c r="G199" s="199">
        <v>255442.20999999979</v>
      </c>
      <c r="H199" s="199">
        <v>0</v>
      </c>
      <c r="I199" s="199">
        <v>7311</v>
      </c>
      <c r="J199" s="199">
        <v>7232859</v>
      </c>
      <c r="K199" s="199">
        <v>269361.18999999977</v>
      </c>
      <c r="L199" s="199">
        <f>VLOOKUP(B199,[1]ЛП!$B$8:$I$408,8,0)+VLOOKUP(B199,[1]ЛП!$B$8:$J$408,9,0)+VLOOKUP(B199,[1]ЛП!$B$8:$K$408,10,0)</f>
        <v>0</v>
      </c>
    </row>
    <row r="200" spans="1:35" s="183" customFormat="1" x14ac:dyDescent="0.2">
      <c r="A200" s="206" t="s">
        <v>486</v>
      </c>
      <c r="B200" s="206" t="s">
        <v>505</v>
      </c>
      <c r="C200" s="203" t="s">
        <v>506</v>
      </c>
      <c r="D200" s="203" t="s">
        <v>113</v>
      </c>
      <c r="E200" s="199">
        <v>1376</v>
      </c>
      <c r="F200" s="199">
        <v>815522</v>
      </c>
      <c r="G200" s="199">
        <v>0</v>
      </c>
      <c r="H200" s="199">
        <v>0</v>
      </c>
      <c r="I200" s="199">
        <v>1391</v>
      </c>
      <c r="J200" s="199">
        <v>832073</v>
      </c>
      <c r="K200" s="199">
        <v>0</v>
      </c>
      <c r="L200" s="199">
        <f>VLOOKUP(B200,[1]ЛП!$B$8:$I$408,8,0)+VLOOKUP(B200,[1]ЛП!$B$8:$J$408,9,0)+VLOOKUP(B200,[1]ЛП!$B$8:$K$408,10,0)</f>
        <v>0</v>
      </c>
    </row>
    <row r="201" spans="1:35" s="183" customFormat="1" x14ac:dyDescent="0.2">
      <c r="A201" s="206" t="s">
        <v>486</v>
      </c>
      <c r="B201" s="206" t="s">
        <v>507</v>
      </c>
      <c r="C201" s="203" t="s">
        <v>508</v>
      </c>
      <c r="D201" s="203" t="s">
        <v>113</v>
      </c>
      <c r="E201" s="199">
        <v>3260</v>
      </c>
      <c r="F201" s="199">
        <v>1872034</v>
      </c>
      <c r="G201" s="199">
        <v>0</v>
      </c>
      <c r="H201" s="199">
        <v>0</v>
      </c>
      <c r="I201" s="199">
        <v>3258</v>
      </c>
      <c r="J201" s="199">
        <v>1883145</v>
      </c>
      <c r="K201" s="199">
        <v>0</v>
      </c>
      <c r="L201" s="199">
        <f>VLOOKUP(B201,[1]ЛП!$B$8:$I$408,8,0)+VLOOKUP(B201,[1]ЛП!$B$8:$J$408,9,0)+VLOOKUP(B201,[1]ЛП!$B$8:$K$408,10,0)</f>
        <v>0</v>
      </c>
    </row>
    <row r="202" spans="1:35" s="183" customFormat="1" ht="12.75" customHeight="1" x14ac:dyDescent="0.2">
      <c r="A202" s="206" t="s">
        <v>486</v>
      </c>
      <c r="B202" s="206" t="s">
        <v>509</v>
      </c>
      <c r="C202" s="203" t="s">
        <v>510</v>
      </c>
      <c r="D202" s="203" t="s">
        <v>113</v>
      </c>
      <c r="E202" s="199">
        <v>5814</v>
      </c>
      <c r="F202" s="199">
        <v>6921649</v>
      </c>
      <c r="G202" s="199">
        <v>137262.96000000002</v>
      </c>
      <c r="H202" s="199">
        <v>0</v>
      </c>
      <c r="I202" s="199">
        <v>6027</v>
      </c>
      <c r="J202" s="199">
        <v>7132128</v>
      </c>
      <c r="K202" s="199">
        <v>116654.39999999999</v>
      </c>
      <c r="L202" s="199">
        <f>VLOOKUP(B202,[1]ЛП!$B$8:$I$408,8,0)+VLOOKUP(B202,[1]ЛП!$B$8:$J$408,9,0)+VLOOKUP(B202,[1]ЛП!$B$8:$K$408,10,0)</f>
        <v>0</v>
      </c>
    </row>
    <row r="203" spans="1:35" s="183" customFormat="1" ht="12.75" customHeight="1" x14ac:dyDescent="0.2">
      <c r="A203" s="206" t="s">
        <v>486</v>
      </c>
      <c r="B203" s="206" t="s">
        <v>511</v>
      </c>
      <c r="C203" s="203" t="s">
        <v>512</v>
      </c>
      <c r="D203" s="203" t="s">
        <v>113</v>
      </c>
      <c r="E203" s="199">
        <v>2097</v>
      </c>
      <c r="F203" s="199">
        <v>1769861</v>
      </c>
      <c r="G203" s="199">
        <v>41421.279999999999</v>
      </c>
      <c r="H203" s="199">
        <v>0</v>
      </c>
      <c r="I203" s="199">
        <v>2017</v>
      </c>
      <c r="J203" s="199">
        <v>1761331</v>
      </c>
      <c r="K203" s="199">
        <v>30294.2</v>
      </c>
      <c r="L203" s="199">
        <f>VLOOKUP(B203,[1]ЛП!$B$8:$I$408,8,0)+VLOOKUP(B203,[1]ЛП!$B$8:$J$408,9,0)+VLOOKUP(B203,[1]ЛП!$B$8:$K$408,10,0)</f>
        <v>0</v>
      </c>
    </row>
    <row r="204" spans="1:35" s="183" customFormat="1" ht="12.75" customHeight="1" x14ac:dyDescent="0.2">
      <c r="A204" s="206" t="s">
        <v>486</v>
      </c>
      <c r="B204" s="206" t="s">
        <v>513</v>
      </c>
      <c r="C204" s="203" t="s">
        <v>514</v>
      </c>
      <c r="D204" s="203" t="s">
        <v>113</v>
      </c>
      <c r="E204" s="199">
        <v>655</v>
      </c>
      <c r="F204" s="199">
        <v>591328</v>
      </c>
      <c r="G204" s="199">
        <v>0</v>
      </c>
      <c r="H204" s="199">
        <v>0</v>
      </c>
      <c r="I204" s="199">
        <v>646</v>
      </c>
      <c r="J204" s="199">
        <v>602248</v>
      </c>
      <c r="K204" s="199">
        <v>0</v>
      </c>
      <c r="L204" s="199">
        <f>VLOOKUP(B204,[1]ЛП!$B$8:$I$408,8,0)+VLOOKUP(B204,[1]ЛП!$B$8:$J$408,9,0)+VLOOKUP(B204,[1]ЛП!$B$8:$K$408,10,0)</f>
        <v>0</v>
      </c>
    </row>
    <row r="205" spans="1:35" s="183" customFormat="1" ht="12.75" customHeight="1" x14ac:dyDescent="0.2">
      <c r="A205" s="206" t="s">
        <v>486</v>
      </c>
      <c r="B205" s="206" t="s">
        <v>515</v>
      </c>
      <c r="C205" s="203" t="s">
        <v>516</v>
      </c>
      <c r="D205" s="203" t="s">
        <v>113</v>
      </c>
      <c r="E205" s="199">
        <v>7730</v>
      </c>
      <c r="F205" s="199">
        <v>9865221.5999999996</v>
      </c>
      <c r="G205" s="199">
        <v>485647.51999999973</v>
      </c>
      <c r="H205" s="199">
        <v>1995251.0099999998</v>
      </c>
      <c r="I205" s="199">
        <v>8003</v>
      </c>
      <c r="J205" s="199">
        <v>10121109.4</v>
      </c>
      <c r="K205" s="199">
        <v>445605.25999999972</v>
      </c>
      <c r="L205" s="199">
        <f>VLOOKUP(B205,[1]ЛП!$B$8:$I$408,8,0)+VLOOKUP(B205,[1]ЛП!$B$8:$J$408,9,0)+VLOOKUP(B205,[1]ЛП!$B$8:$K$408,10,0)</f>
        <v>2001079.3399999999</v>
      </c>
    </row>
    <row r="206" spans="1:35" s="183" customFormat="1" ht="12.75" customHeight="1" x14ac:dyDescent="0.2">
      <c r="A206" s="206" t="s">
        <v>486</v>
      </c>
      <c r="B206" s="206" t="s">
        <v>517</v>
      </c>
      <c r="C206" s="203" t="s">
        <v>518</v>
      </c>
      <c r="D206" s="203" t="s">
        <v>113</v>
      </c>
      <c r="E206" s="199">
        <v>1464</v>
      </c>
      <c r="F206" s="199">
        <v>2912346</v>
      </c>
      <c r="G206" s="199">
        <v>338422.36999999965</v>
      </c>
      <c r="H206" s="199">
        <v>0</v>
      </c>
      <c r="I206" s="199">
        <v>1544</v>
      </c>
      <c r="J206" s="199">
        <v>2947538</v>
      </c>
      <c r="K206" s="199">
        <v>392425.57999999967</v>
      </c>
      <c r="L206" s="199">
        <f>VLOOKUP(B206,[1]ЛП!$B$8:$I$408,8,0)+VLOOKUP(B206,[1]ЛП!$B$8:$J$408,9,0)+VLOOKUP(B206,[1]ЛП!$B$8:$K$408,10,0)</f>
        <v>0</v>
      </c>
    </row>
    <row r="207" spans="1:35" s="183" customFormat="1" ht="12.75" customHeight="1" x14ac:dyDescent="0.2">
      <c r="A207" s="206" t="s">
        <v>486</v>
      </c>
      <c r="B207" s="206" t="s">
        <v>519</v>
      </c>
      <c r="C207" s="203" t="s">
        <v>520</v>
      </c>
      <c r="D207" s="203" t="s">
        <v>113</v>
      </c>
      <c r="E207" s="199">
        <v>3592</v>
      </c>
      <c r="F207" s="199">
        <v>2370969</v>
      </c>
      <c r="G207" s="199">
        <v>0</v>
      </c>
      <c r="H207" s="199">
        <v>2569367.8400000012</v>
      </c>
      <c r="I207" s="199">
        <v>3561</v>
      </c>
      <c r="J207" s="199">
        <v>2383723</v>
      </c>
      <c r="K207" s="199">
        <v>5216.2999999999993</v>
      </c>
      <c r="L207" s="199">
        <f>VLOOKUP(B207,[1]ЛП!$B$8:$I$408,8,0)+VLOOKUP(B207,[1]ЛП!$B$8:$J$408,9,0)+VLOOKUP(B207,[1]ЛП!$B$8:$K$408,10,0)</f>
        <v>2403704.64</v>
      </c>
    </row>
    <row r="208" spans="1:35" s="183" customFormat="1" ht="12.75" customHeight="1" x14ac:dyDescent="0.2">
      <c r="A208" s="206" t="s">
        <v>486</v>
      </c>
      <c r="B208" s="206" t="s">
        <v>521</v>
      </c>
      <c r="C208" s="203" t="s">
        <v>522</v>
      </c>
      <c r="D208" s="203" t="s">
        <v>113</v>
      </c>
      <c r="E208" s="199">
        <v>1843</v>
      </c>
      <c r="F208" s="199">
        <v>1624405.2</v>
      </c>
      <c r="G208" s="199">
        <v>98900.429999999935</v>
      </c>
      <c r="H208" s="199">
        <v>0</v>
      </c>
      <c r="I208" s="199">
        <v>1626</v>
      </c>
      <c r="J208" s="199">
        <v>1601060</v>
      </c>
      <c r="K208" s="199">
        <v>127234.21999999986</v>
      </c>
      <c r="L208" s="199">
        <f>VLOOKUP(B208,[1]ЛП!$B$8:$I$408,8,0)+VLOOKUP(B208,[1]ЛП!$B$8:$J$408,9,0)+VLOOKUP(B208,[1]ЛП!$B$8:$K$408,10,0)</f>
        <v>0</v>
      </c>
    </row>
    <row r="209" spans="1:12" s="183" customFormat="1" ht="12.75" customHeight="1" x14ac:dyDescent="0.2">
      <c r="A209" s="206" t="s">
        <v>486</v>
      </c>
      <c r="B209" s="206" t="s">
        <v>523</v>
      </c>
      <c r="C209" s="203" t="s">
        <v>524</v>
      </c>
      <c r="D209" s="203" t="s">
        <v>113</v>
      </c>
      <c r="E209" s="199">
        <v>2764</v>
      </c>
      <c r="F209" s="199">
        <v>3059268</v>
      </c>
      <c r="G209" s="199">
        <v>112834.32</v>
      </c>
      <c r="H209" s="199">
        <v>0</v>
      </c>
      <c r="I209" s="199">
        <v>2979</v>
      </c>
      <c r="J209" s="199">
        <v>3041702</v>
      </c>
      <c r="K209" s="199">
        <v>127897.20000000001</v>
      </c>
      <c r="L209" s="199">
        <f>VLOOKUP(B209,[1]ЛП!$B$8:$I$408,8,0)+VLOOKUP(B209,[1]ЛП!$B$8:$J$408,9,0)+VLOOKUP(B209,[1]ЛП!$B$8:$K$408,10,0)</f>
        <v>0</v>
      </c>
    </row>
    <row r="210" spans="1:12" s="183" customFormat="1" ht="12.75" customHeight="1" x14ac:dyDescent="0.2">
      <c r="A210" s="206" t="s">
        <v>486</v>
      </c>
      <c r="B210" s="206" t="s">
        <v>525</v>
      </c>
      <c r="C210" s="203" t="s">
        <v>526</v>
      </c>
      <c r="D210" s="203" t="s">
        <v>113</v>
      </c>
      <c r="E210" s="199">
        <v>725</v>
      </c>
      <c r="F210" s="199">
        <v>731924</v>
      </c>
      <c r="G210" s="199">
        <v>0</v>
      </c>
      <c r="H210" s="199">
        <v>0</v>
      </c>
      <c r="I210" s="199">
        <v>733</v>
      </c>
      <c r="J210" s="199">
        <v>734528</v>
      </c>
      <c r="K210" s="199">
        <v>0</v>
      </c>
      <c r="L210" s="199">
        <f>VLOOKUP(B210,[1]ЛП!$B$8:$I$408,8,0)+VLOOKUP(B210,[1]ЛП!$B$8:$J$408,9,0)+VLOOKUP(B210,[1]ЛП!$B$8:$K$408,10,0)</f>
        <v>0</v>
      </c>
    </row>
    <row r="211" spans="1:12" s="183" customFormat="1" ht="12.75" customHeight="1" x14ac:dyDescent="0.2">
      <c r="A211" s="206" t="s">
        <v>486</v>
      </c>
      <c r="B211" s="206" t="s">
        <v>527</v>
      </c>
      <c r="C211" s="203" t="s">
        <v>528</v>
      </c>
      <c r="D211" s="203" t="s">
        <v>113</v>
      </c>
      <c r="E211" s="199">
        <v>238</v>
      </c>
      <c r="F211" s="199">
        <v>371899</v>
      </c>
      <c r="G211" s="199">
        <v>0</v>
      </c>
      <c r="H211" s="199">
        <v>0</v>
      </c>
      <c r="I211" s="199">
        <v>286</v>
      </c>
      <c r="J211" s="199">
        <v>392914</v>
      </c>
      <c r="K211" s="199">
        <v>0</v>
      </c>
      <c r="L211" s="199">
        <f>VLOOKUP(B211,[1]ЛП!$B$8:$I$408,8,0)+VLOOKUP(B211,[1]ЛП!$B$8:$J$408,9,0)+VLOOKUP(B211,[1]ЛП!$B$8:$K$408,10,0)</f>
        <v>0</v>
      </c>
    </row>
    <row r="212" spans="1:12" s="183" customFormat="1" ht="12.75" customHeight="1" x14ac:dyDescent="0.2">
      <c r="A212" s="206" t="s">
        <v>486</v>
      </c>
      <c r="B212" s="206" t="s">
        <v>529</v>
      </c>
      <c r="C212" s="203" t="s">
        <v>530</v>
      </c>
      <c r="D212" s="203" t="s">
        <v>124</v>
      </c>
      <c r="E212" s="199">
        <v>254</v>
      </c>
      <c r="F212" s="199">
        <v>282620</v>
      </c>
      <c r="G212" s="199">
        <v>0</v>
      </c>
      <c r="H212" s="199">
        <v>0</v>
      </c>
      <c r="I212" s="199">
        <v>224</v>
      </c>
      <c r="J212" s="199">
        <v>284942</v>
      </c>
      <c r="K212" s="199">
        <v>0</v>
      </c>
      <c r="L212" s="199">
        <f>VLOOKUP(B212,[1]ЛП!$B$8:$I$408,8,0)+VLOOKUP(B212,[1]ЛП!$B$8:$J$408,9,0)+VLOOKUP(B212,[1]ЛП!$B$8:$K$408,10,0)</f>
        <v>0</v>
      </c>
    </row>
    <row r="213" spans="1:12" s="183" customFormat="1" ht="12.75" customHeight="1" x14ac:dyDescent="0.2">
      <c r="A213" s="206" t="s">
        <v>486</v>
      </c>
      <c r="B213" s="206" t="s">
        <v>531</v>
      </c>
      <c r="C213" s="203" t="s">
        <v>532</v>
      </c>
      <c r="D213" s="203" t="s">
        <v>124</v>
      </c>
      <c r="E213" s="199">
        <v>1935</v>
      </c>
      <c r="F213" s="199">
        <v>1404544</v>
      </c>
      <c r="G213" s="199">
        <v>0</v>
      </c>
      <c r="H213" s="199">
        <v>0</v>
      </c>
      <c r="I213" s="199">
        <v>2046</v>
      </c>
      <c r="J213" s="199">
        <v>1477716</v>
      </c>
      <c r="K213" s="199">
        <v>0</v>
      </c>
      <c r="L213" s="199">
        <f>VLOOKUP(B213,[1]ЛП!$B$8:$I$408,8,0)+VLOOKUP(B213,[1]ЛП!$B$8:$J$408,9,0)+VLOOKUP(B213,[1]ЛП!$B$8:$K$408,10,0)</f>
        <v>0</v>
      </c>
    </row>
    <row r="214" spans="1:12" s="183" customFormat="1" ht="12.75" customHeight="1" x14ac:dyDescent="0.2">
      <c r="A214" s="206" t="s">
        <v>486</v>
      </c>
      <c r="B214" s="206" t="s">
        <v>533</v>
      </c>
      <c r="C214" s="203" t="s">
        <v>534</v>
      </c>
      <c r="D214" s="203" t="s">
        <v>124</v>
      </c>
      <c r="E214" s="199">
        <v>632</v>
      </c>
      <c r="F214" s="199">
        <v>627137</v>
      </c>
      <c r="G214" s="199">
        <v>0</v>
      </c>
      <c r="H214" s="199">
        <v>0</v>
      </c>
      <c r="I214" s="199">
        <v>660</v>
      </c>
      <c r="J214" s="199">
        <v>630116</v>
      </c>
      <c r="K214" s="199">
        <v>0</v>
      </c>
      <c r="L214" s="199">
        <f>VLOOKUP(B214,[1]ЛП!$B$8:$I$408,8,0)+VLOOKUP(B214,[1]ЛП!$B$8:$J$408,9,0)+VLOOKUP(B214,[1]ЛП!$B$8:$K$408,10,0)</f>
        <v>0</v>
      </c>
    </row>
    <row r="215" spans="1:12" s="183" customFormat="1" ht="12.75" customHeight="1" x14ac:dyDescent="0.2">
      <c r="A215" s="206" t="s">
        <v>486</v>
      </c>
      <c r="B215" s="206" t="s">
        <v>535</v>
      </c>
      <c r="C215" s="203" t="s">
        <v>536</v>
      </c>
      <c r="D215" s="203" t="s">
        <v>124</v>
      </c>
      <c r="E215" s="199">
        <v>556</v>
      </c>
      <c r="F215" s="199">
        <v>505460</v>
      </c>
      <c r="G215" s="199">
        <v>0</v>
      </c>
      <c r="H215" s="199">
        <v>0</v>
      </c>
      <c r="I215" s="199">
        <v>520</v>
      </c>
      <c r="J215" s="199">
        <v>503744</v>
      </c>
      <c r="K215" s="199">
        <v>0</v>
      </c>
      <c r="L215" s="199">
        <f>VLOOKUP(B215,[1]ЛП!$B$8:$I$408,8,0)+VLOOKUP(B215,[1]ЛП!$B$8:$J$408,9,0)+VLOOKUP(B215,[1]ЛП!$B$8:$K$408,10,0)</f>
        <v>0</v>
      </c>
    </row>
    <row r="216" spans="1:12" s="183" customFormat="1" ht="12.75" customHeight="1" x14ac:dyDescent="0.2">
      <c r="A216" s="206" t="s">
        <v>486</v>
      </c>
      <c r="B216" s="206" t="s">
        <v>537</v>
      </c>
      <c r="C216" s="203" t="s">
        <v>538</v>
      </c>
      <c r="D216" s="203" t="s">
        <v>124</v>
      </c>
      <c r="E216" s="199">
        <v>594</v>
      </c>
      <c r="F216" s="199">
        <v>373356</v>
      </c>
      <c r="G216" s="199">
        <v>0</v>
      </c>
      <c r="H216" s="199">
        <v>0</v>
      </c>
      <c r="I216" s="199">
        <v>520</v>
      </c>
      <c r="J216" s="199">
        <v>330064</v>
      </c>
      <c r="K216" s="199">
        <v>0</v>
      </c>
      <c r="L216" s="199">
        <f>VLOOKUP(B216,[1]ЛП!$B$8:$I$408,8,0)+VLOOKUP(B216,[1]ЛП!$B$8:$J$408,9,0)+VLOOKUP(B216,[1]ЛП!$B$8:$K$408,10,0)</f>
        <v>0</v>
      </c>
    </row>
    <row r="217" spans="1:12" s="183" customFormat="1" ht="12.75" customHeight="1" x14ac:dyDescent="0.2">
      <c r="A217" s="206" t="s">
        <v>486</v>
      </c>
      <c r="B217" s="206" t="s">
        <v>539</v>
      </c>
      <c r="C217" s="203" t="s">
        <v>540</v>
      </c>
      <c r="D217" s="203" t="s">
        <v>124</v>
      </c>
      <c r="E217" s="199">
        <v>363</v>
      </c>
      <c r="F217" s="199">
        <v>214610</v>
      </c>
      <c r="G217" s="199">
        <v>0</v>
      </c>
      <c r="H217" s="199">
        <v>0</v>
      </c>
      <c r="I217" s="199">
        <v>354</v>
      </c>
      <c r="J217" s="199">
        <v>214890</v>
      </c>
      <c r="K217" s="199">
        <v>0</v>
      </c>
      <c r="L217" s="199">
        <f>VLOOKUP(B217,[1]ЛП!$B$8:$I$408,8,0)+VLOOKUP(B217,[1]ЛП!$B$8:$J$408,9,0)+VLOOKUP(B217,[1]ЛП!$B$8:$K$408,10,0)</f>
        <v>0</v>
      </c>
    </row>
    <row r="218" spans="1:12" s="183" customFormat="1" x14ac:dyDescent="0.2">
      <c r="A218" s="206" t="s">
        <v>486</v>
      </c>
      <c r="B218" s="206" t="s">
        <v>541</v>
      </c>
      <c r="C218" s="203" t="s">
        <v>542</v>
      </c>
      <c r="D218" s="203" t="s">
        <v>172</v>
      </c>
      <c r="E218" s="199">
        <v>86</v>
      </c>
      <c r="F218" s="199">
        <v>43534</v>
      </c>
      <c r="G218" s="199">
        <v>0</v>
      </c>
      <c r="H218" s="199">
        <v>0</v>
      </c>
      <c r="I218" s="199">
        <v>93</v>
      </c>
      <c r="J218" s="199">
        <v>47418</v>
      </c>
      <c r="K218" s="199">
        <v>0</v>
      </c>
      <c r="L218" s="199">
        <f>VLOOKUP(B218,[1]ЛП!$B$8:$I$408,8,0)+VLOOKUP(B218,[1]ЛП!$B$8:$J$408,9,0)+VLOOKUP(B218,[1]ЛП!$B$8:$K$408,10,0)</f>
        <v>0</v>
      </c>
    </row>
    <row r="219" spans="1:12" s="183" customFormat="1" x14ac:dyDescent="0.2">
      <c r="A219" s="206" t="s">
        <v>486</v>
      </c>
      <c r="B219" s="206" t="s">
        <v>543</v>
      </c>
      <c r="C219" s="203" t="s">
        <v>544</v>
      </c>
      <c r="D219" s="203" t="s">
        <v>175</v>
      </c>
      <c r="E219" s="199">
        <v>4331</v>
      </c>
      <c r="F219" s="199">
        <v>3725245</v>
      </c>
      <c r="G219" s="199">
        <v>948.42</v>
      </c>
      <c r="H219" s="199">
        <v>9930026.1500000004</v>
      </c>
      <c r="I219" s="199">
        <v>4424</v>
      </c>
      <c r="J219" s="199">
        <v>3872681</v>
      </c>
      <c r="K219" s="199">
        <v>0</v>
      </c>
      <c r="L219" s="199">
        <f>VLOOKUP(B219,[1]ЛП!$B$8:$I$408,8,0)+VLOOKUP(B219,[1]ЛП!$B$8:$J$408,9,0)+VLOOKUP(B219,[1]ЛП!$B$8:$K$408,10,0)</f>
        <v>9240357.2200000025</v>
      </c>
    </row>
    <row r="220" spans="1:12" s="183" customFormat="1" ht="12.75" customHeight="1" x14ac:dyDescent="0.2">
      <c r="A220" s="206" t="s">
        <v>486</v>
      </c>
      <c r="B220" s="206" t="s">
        <v>545</v>
      </c>
      <c r="C220" s="203" t="s">
        <v>546</v>
      </c>
      <c r="D220" s="203" t="s">
        <v>188</v>
      </c>
      <c r="E220" s="199"/>
      <c r="F220" s="199">
        <v>639072</v>
      </c>
      <c r="G220" s="199">
        <v>0</v>
      </c>
      <c r="H220" s="199">
        <v>0</v>
      </c>
      <c r="I220" s="199"/>
      <c r="J220" s="199">
        <v>652464</v>
      </c>
      <c r="K220" s="199">
        <v>0</v>
      </c>
      <c r="L220" s="199">
        <f>VLOOKUP(B220,[1]ЛП!$B$8:$I$408,8,0)+VLOOKUP(B220,[1]ЛП!$B$8:$J$408,9,0)+VLOOKUP(B220,[1]ЛП!$B$8:$K$408,10,0)</f>
        <v>0</v>
      </c>
    </row>
    <row r="221" spans="1:12" s="183" customFormat="1" ht="12.75" customHeight="1" x14ac:dyDescent="0.2">
      <c r="A221" s="206" t="s">
        <v>486</v>
      </c>
      <c r="B221" s="206" t="s">
        <v>547</v>
      </c>
      <c r="C221" s="203" t="s">
        <v>548</v>
      </c>
      <c r="D221" s="203" t="s">
        <v>188</v>
      </c>
      <c r="E221" s="199"/>
      <c r="F221" s="199">
        <v>156672</v>
      </c>
      <c r="G221" s="199">
        <v>0</v>
      </c>
      <c r="H221" s="199">
        <v>0</v>
      </c>
      <c r="I221" s="199"/>
      <c r="J221" s="199">
        <v>380880</v>
      </c>
      <c r="K221" s="199">
        <v>0</v>
      </c>
      <c r="L221" s="199">
        <f>VLOOKUP(B221,[1]ЛП!$B$8:$I$408,8,0)+VLOOKUP(B221,[1]ЛП!$B$8:$J$408,9,0)+VLOOKUP(B221,[1]ЛП!$B$8:$K$408,10,0)</f>
        <v>0</v>
      </c>
    </row>
    <row r="222" spans="1:12" s="183" customFormat="1" x14ac:dyDescent="0.2">
      <c r="A222" s="206" t="s">
        <v>486</v>
      </c>
      <c r="B222" s="206" t="s">
        <v>549</v>
      </c>
      <c r="C222" s="203" t="s">
        <v>550</v>
      </c>
      <c r="D222" s="203" t="s">
        <v>113</v>
      </c>
      <c r="E222" s="199">
        <v>1065</v>
      </c>
      <c r="F222" s="199">
        <v>708026</v>
      </c>
      <c r="G222" s="199">
        <v>0</v>
      </c>
      <c r="H222" s="199">
        <v>0</v>
      </c>
      <c r="I222" s="199">
        <v>957</v>
      </c>
      <c r="J222" s="199">
        <v>696839</v>
      </c>
      <c r="K222" s="199">
        <v>0</v>
      </c>
      <c r="L222" s="199">
        <f>VLOOKUP(B222,[1]ЛП!$B$8:$I$408,8,0)+VLOOKUP(B222,[1]ЛП!$B$8:$J$408,9,0)+VLOOKUP(B222,[1]ЛП!$B$8:$K$408,10,0)</f>
        <v>0</v>
      </c>
    </row>
    <row r="223" spans="1:12" s="183" customFormat="1" x14ac:dyDescent="0.2">
      <c r="A223" s="206" t="s">
        <v>486</v>
      </c>
      <c r="B223" s="206" t="s">
        <v>551</v>
      </c>
      <c r="C223" s="203" t="s">
        <v>552</v>
      </c>
      <c r="D223" s="203" t="s">
        <v>113</v>
      </c>
      <c r="E223" s="199">
        <v>840</v>
      </c>
      <c r="F223" s="199">
        <v>544385</v>
      </c>
      <c r="G223" s="199">
        <v>0</v>
      </c>
      <c r="H223" s="199">
        <v>0</v>
      </c>
      <c r="I223" s="199">
        <v>857</v>
      </c>
      <c r="J223" s="199">
        <v>550739</v>
      </c>
      <c r="K223" s="199">
        <v>0</v>
      </c>
      <c r="L223" s="199">
        <f>VLOOKUP(B223,[1]ЛП!$B$8:$I$408,8,0)+VLOOKUP(B223,[1]ЛП!$B$8:$J$408,9,0)+VLOOKUP(B223,[1]ЛП!$B$8:$K$408,10,0)</f>
        <v>0</v>
      </c>
    </row>
    <row r="224" spans="1:12" s="183" customFormat="1" x14ac:dyDescent="0.2">
      <c r="A224" s="206" t="s">
        <v>486</v>
      </c>
      <c r="B224" s="206" t="s">
        <v>553</v>
      </c>
      <c r="C224" s="203" t="s">
        <v>554</v>
      </c>
      <c r="D224" s="203" t="s">
        <v>113</v>
      </c>
      <c r="E224" s="199">
        <v>1841</v>
      </c>
      <c r="F224" s="199">
        <v>984477</v>
      </c>
      <c r="G224" s="199">
        <v>0</v>
      </c>
      <c r="H224" s="199">
        <v>0</v>
      </c>
      <c r="I224" s="199">
        <v>1726</v>
      </c>
      <c r="J224" s="199">
        <v>968470</v>
      </c>
      <c r="K224" s="199">
        <v>0</v>
      </c>
      <c r="L224" s="199">
        <f>VLOOKUP(B224,[1]ЛП!$B$8:$I$408,8,0)+VLOOKUP(B224,[1]ЛП!$B$8:$J$408,9,0)+VLOOKUP(B224,[1]ЛП!$B$8:$K$408,10,0)</f>
        <v>0</v>
      </c>
    </row>
    <row r="225" spans="1:26" s="183" customFormat="1" ht="12.75" customHeight="1" x14ac:dyDescent="0.2">
      <c r="A225" s="206" t="s">
        <v>486</v>
      </c>
      <c r="B225" s="206" t="s">
        <v>555</v>
      </c>
      <c r="C225" s="203" t="s">
        <v>556</v>
      </c>
      <c r="D225" s="203" t="s">
        <v>134</v>
      </c>
      <c r="E225" s="199"/>
      <c r="F225" s="199">
        <v>3420</v>
      </c>
      <c r="G225" s="199">
        <v>0</v>
      </c>
      <c r="H225" s="199">
        <v>0</v>
      </c>
      <c r="I225" s="199"/>
      <c r="J225" s="199">
        <v>3420</v>
      </c>
      <c r="K225" s="199">
        <v>0</v>
      </c>
      <c r="L225" s="199">
        <f>VLOOKUP(B225,[1]ЛП!$B$8:$I$408,8,0)+VLOOKUP(B225,[1]ЛП!$B$8:$J$408,9,0)+VLOOKUP(B225,[1]ЛП!$B$8:$K$408,10,0)</f>
        <v>0</v>
      </c>
    </row>
    <row r="226" spans="1:26" s="183" customFormat="1" x14ac:dyDescent="0.2">
      <c r="A226" s="206" t="s">
        <v>486</v>
      </c>
      <c r="B226" s="206" t="s">
        <v>557</v>
      </c>
      <c r="C226" s="203" t="s">
        <v>558</v>
      </c>
      <c r="D226" s="203" t="s">
        <v>113</v>
      </c>
      <c r="E226" s="199">
        <v>721</v>
      </c>
      <c r="F226" s="199">
        <v>401670</v>
      </c>
      <c r="G226" s="199">
        <v>0</v>
      </c>
      <c r="H226" s="199">
        <v>0</v>
      </c>
      <c r="I226" s="199">
        <v>736</v>
      </c>
      <c r="J226" s="199">
        <v>400540</v>
      </c>
      <c r="K226" s="199">
        <v>0</v>
      </c>
      <c r="L226" s="199">
        <f>VLOOKUP(B226,[1]ЛП!$B$8:$I$408,8,0)+VLOOKUP(B226,[1]ЛП!$B$8:$J$408,9,0)+VLOOKUP(B226,[1]ЛП!$B$8:$K$408,10,0)</f>
        <v>0</v>
      </c>
    </row>
    <row r="227" spans="1:26" ht="12.75" customHeight="1" x14ac:dyDescent="0.2">
      <c r="A227" s="206" t="s">
        <v>486</v>
      </c>
      <c r="B227" s="206" t="s">
        <v>559</v>
      </c>
      <c r="C227" s="203" t="s">
        <v>560</v>
      </c>
      <c r="D227" s="203" t="s">
        <v>113</v>
      </c>
      <c r="E227" s="199">
        <v>798</v>
      </c>
      <c r="F227" s="199">
        <v>583451</v>
      </c>
      <c r="G227" s="199">
        <v>4267.8</v>
      </c>
      <c r="H227" s="199">
        <v>780941.08000000007</v>
      </c>
      <c r="I227" s="199">
        <v>888</v>
      </c>
      <c r="J227" s="199">
        <v>555192</v>
      </c>
      <c r="K227" s="199">
        <v>3793.6</v>
      </c>
      <c r="L227" s="199">
        <f>VLOOKUP(B227,[1]ЛП!$B$8:$I$408,8,0)+VLOOKUP(B227,[1]ЛП!$B$8:$J$408,9,0)+VLOOKUP(B227,[1]ЛП!$B$8:$K$408,10,0)</f>
        <v>1035888.52</v>
      </c>
    </row>
    <row r="228" spans="1:26" x14ac:dyDescent="0.2">
      <c r="A228" s="206" t="s">
        <v>486</v>
      </c>
      <c r="B228" s="206" t="s">
        <v>561</v>
      </c>
      <c r="C228" s="203" t="s">
        <v>562</v>
      </c>
      <c r="D228" s="203" t="s">
        <v>129</v>
      </c>
      <c r="E228" s="199">
        <v>933</v>
      </c>
      <c r="F228" s="199">
        <v>309562</v>
      </c>
      <c r="G228" s="199">
        <v>0</v>
      </c>
      <c r="H228" s="199">
        <v>0</v>
      </c>
      <c r="I228" s="199">
        <v>951</v>
      </c>
      <c r="J228" s="199">
        <v>314590</v>
      </c>
      <c r="K228" s="199">
        <v>0</v>
      </c>
      <c r="L228" s="199">
        <f>VLOOKUP(B228,[1]ЛП!$B$8:$I$408,8,0)+VLOOKUP(B228,[1]ЛП!$B$8:$J$408,9,0)+VLOOKUP(B228,[1]ЛП!$B$8:$K$408,10,0)</f>
        <v>0</v>
      </c>
    </row>
    <row r="229" spans="1:26" x14ac:dyDescent="0.2">
      <c r="A229" s="206" t="s">
        <v>486</v>
      </c>
      <c r="B229" s="206" t="s">
        <v>563</v>
      </c>
      <c r="C229" s="203" t="s">
        <v>564</v>
      </c>
      <c r="D229" s="203" t="s">
        <v>129</v>
      </c>
      <c r="E229" s="199">
        <v>853</v>
      </c>
      <c r="F229" s="199">
        <v>282928</v>
      </c>
      <c r="G229" s="199">
        <v>0</v>
      </c>
      <c r="H229" s="199">
        <v>0</v>
      </c>
      <c r="I229" s="199">
        <v>862</v>
      </c>
      <c r="J229" s="199">
        <v>286436</v>
      </c>
      <c r="K229" s="199">
        <v>0</v>
      </c>
      <c r="L229" s="199">
        <f>VLOOKUP(B229,[1]ЛП!$B$8:$I$408,8,0)+VLOOKUP(B229,[1]ЛП!$B$8:$J$408,9,0)+VLOOKUP(B229,[1]ЛП!$B$8:$K$408,10,0)</f>
        <v>0</v>
      </c>
    </row>
    <row r="230" spans="1:26" x14ac:dyDescent="0.2">
      <c r="A230" s="206" t="s">
        <v>486</v>
      </c>
      <c r="B230" s="206" t="s">
        <v>565</v>
      </c>
      <c r="C230" s="203" t="s">
        <v>566</v>
      </c>
      <c r="D230" s="203" t="s">
        <v>252</v>
      </c>
      <c r="E230" s="199">
        <v>852</v>
      </c>
      <c r="F230" s="199">
        <v>281616</v>
      </c>
      <c r="G230" s="199">
        <v>0</v>
      </c>
      <c r="H230" s="199">
        <v>0</v>
      </c>
      <c r="I230" s="199">
        <v>857</v>
      </c>
      <c r="J230" s="199">
        <v>283266</v>
      </c>
      <c r="K230" s="199">
        <v>0</v>
      </c>
      <c r="L230" s="199">
        <f>VLOOKUP(B230,[1]ЛП!$B$8:$I$408,8,0)+VLOOKUP(B230,[1]ЛП!$B$8:$J$408,9,0)+VLOOKUP(B230,[1]ЛП!$B$8:$K$408,10,0)</f>
        <v>0</v>
      </c>
    </row>
    <row r="231" spans="1:26" x14ac:dyDescent="0.2">
      <c r="A231" s="206" t="s">
        <v>486</v>
      </c>
      <c r="B231" s="206" t="s">
        <v>567</v>
      </c>
      <c r="C231" s="203" t="s">
        <v>568</v>
      </c>
      <c r="D231" s="203" t="s">
        <v>414</v>
      </c>
      <c r="E231" s="199">
        <v>502</v>
      </c>
      <c r="F231" s="199">
        <v>92398</v>
      </c>
      <c r="G231" s="199">
        <v>0</v>
      </c>
      <c r="H231" s="199">
        <v>0</v>
      </c>
      <c r="I231" s="199">
        <v>446</v>
      </c>
      <c r="J231" s="199">
        <v>90556</v>
      </c>
      <c r="K231" s="199">
        <v>0</v>
      </c>
      <c r="L231" s="199">
        <f>VLOOKUP(B231,[1]ЛП!$B$8:$I$408,8,0)+VLOOKUP(B231,[1]ЛП!$B$8:$J$408,9,0)+VLOOKUP(B231,[1]ЛП!$B$8:$K$408,10,0)</f>
        <v>0</v>
      </c>
    </row>
    <row r="232" spans="1:26" x14ac:dyDescent="0.2">
      <c r="A232" s="206" t="s">
        <v>486</v>
      </c>
      <c r="B232" s="206" t="s">
        <v>569</v>
      </c>
      <c r="C232" s="203" t="s">
        <v>570</v>
      </c>
      <c r="D232" s="203" t="s">
        <v>414</v>
      </c>
      <c r="E232" s="199">
        <v>441</v>
      </c>
      <c r="F232" s="199">
        <v>147658</v>
      </c>
      <c r="G232" s="199">
        <v>0</v>
      </c>
      <c r="H232" s="199">
        <v>0</v>
      </c>
      <c r="I232" s="199">
        <v>449</v>
      </c>
      <c r="J232" s="199">
        <v>150298</v>
      </c>
      <c r="K232" s="199">
        <v>0</v>
      </c>
      <c r="L232" s="199">
        <f>VLOOKUP(B232,[1]ЛП!$B$8:$I$408,8,0)+VLOOKUP(B232,[1]ЛП!$B$8:$J$408,9,0)+VLOOKUP(B232,[1]ЛП!$B$8:$K$408,10,0)</f>
        <v>0</v>
      </c>
    </row>
    <row r="233" spans="1:26" x14ac:dyDescent="0.2">
      <c r="A233" s="206" t="s">
        <v>486</v>
      </c>
      <c r="B233" s="206" t="s">
        <v>571</v>
      </c>
      <c r="C233" s="203" t="s">
        <v>572</v>
      </c>
      <c r="D233" s="203" t="s">
        <v>414</v>
      </c>
      <c r="E233" s="199">
        <v>386</v>
      </c>
      <c r="F233" s="199">
        <v>127380</v>
      </c>
      <c r="G233" s="199">
        <v>0</v>
      </c>
      <c r="H233" s="199">
        <v>0</v>
      </c>
      <c r="I233" s="199">
        <v>369</v>
      </c>
      <c r="J233" s="199">
        <v>116170</v>
      </c>
      <c r="K233" s="199">
        <v>0</v>
      </c>
      <c r="L233" s="199">
        <f>VLOOKUP(B233,[1]ЛП!$B$8:$I$408,8,0)+VLOOKUP(B233,[1]ЛП!$B$8:$J$408,9,0)+VLOOKUP(B233,[1]ЛП!$B$8:$K$408,10,0)</f>
        <v>0</v>
      </c>
    </row>
    <row r="234" spans="1:26" ht="12.75" customHeight="1" x14ac:dyDescent="0.2">
      <c r="A234" s="206" t="s">
        <v>486</v>
      </c>
      <c r="B234" s="206" t="s">
        <v>573</v>
      </c>
      <c r="C234" s="203" t="s">
        <v>574</v>
      </c>
      <c r="D234" s="203" t="s">
        <v>134</v>
      </c>
      <c r="E234" s="199"/>
      <c r="F234" s="199">
        <v>23120</v>
      </c>
      <c r="G234" s="199">
        <v>0</v>
      </c>
      <c r="H234" s="199">
        <v>0</v>
      </c>
      <c r="I234" s="199"/>
      <c r="J234" s="199">
        <v>23950</v>
      </c>
      <c r="K234" s="199">
        <v>0</v>
      </c>
      <c r="L234" s="199">
        <f>VLOOKUP(B234,[1]ЛП!$B$8:$I$408,8,0)+VLOOKUP(B234,[1]ЛП!$B$8:$J$408,9,0)+VLOOKUP(B234,[1]ЛП!$B$8:$K$408,10,0)</f>
        <v>0</v>
      </c>
    </row>
    <row r="235" spans="1:26" s="207" customFormat="1" x14ac:dyDescent="0.2">
      <c r="A235" s="200"/>
      <c r="B235" s="200"/>
      <c r="C235" s="200" t="s">
        <v>575</v>
      </c>
      <c r="D235" s="200"/>
      <c r="E235" s="194">
        <f t="shared" ref="E235:L235" si="17">SUM(E236:E239)</f>
        <v>6766</v>
      </c>
      <c r="F235" s="194">
        <f t="shared" si="17"/>
        <v>3983912</v>
      </c>
      <c r="G235" s="194">
        <f t="shared" si="17"/>
        <v>7980</v>
      </c>
      <c r="H235" s="194">
        <f t="shared" si="17"/>
        <v>0</v>
      </c>
      <c r="I235" s="194">
        <f t="shared" si="17"/>
        <v>6346</v>
      </c>
      <c r="J235" s="194">
        <f t="shared" si="17"/>
        <v>3846719</v>
      </c>
      <c r="K235" s="194">
        <f t="shared" si="17"/>
        <v>6960</v>
      </c>
      <c r="L235" s="194">
        <f t="shared" si="17"/>
        <v>0</v>
      </c>
      <c r="M235" s="204"/>
      <c r="N235" s="204"/>
      <c r="O235" s="204"/>
      <c r="P235" s="204"/>
      <c r="Q235" s="204"/>
      <c r="R235" s="204"/>
      <c r="S235" s="204"/>
      <c r="T235" s="204"/>
      <c r="U235" s="204"/>
      <c r="V235" s="204"/>
      <c r="W235" s="204"/>
      <c r="X235" s="204"/>
      <c r="Y235" s="204"/>
      <c r="Z235" s="204"/>
    </row>
    <row r="236" spans="1:26" x14ac:dyDescent="0.2">
      <c r="A236" s="206" t="s">
        <v>576</v>
      </c>
      <c r="B236" s="206" t="s">
        <v>577</v>
      </c>
      <c r="C236" s="203" t="s">
        <v>578</v>
      </c>
      <c r="D236" s="203" t="s">
        <v>113</v>
      </c>
      <c r="E236" s="199">
        <v>4440</v>
      </c>
      <c r="F236" s="199">
        <v>2507308</v>
      </c>
      <c r="G236" s="199">
        <v>7980</v>
      </c>
      <c r="H236" s="199">
        <v>0</v>
      </c>
      <c r="I236" s="199">
        <v>4186</v>
      </c>
      <c r="J236" s="199">
        <v>2478831</v>
      </c>
      <c r="K236" s="199">
        <v>6960</v>
      </c>
      <c r="L236" s="199">
        <f>VLOOKUP(B236,[1]ЛП!$B$8:$I$408,8,0)+VLOOKUP(B236,[1]ЛП!$B$8:$J$408,9,0)+VLOOKUP(B236,[1]ЛП!$B$8:$K$408,10,0)</f>
        <v>0</v>
      </c>
    </row>
    <row r="237" spans="1:26" x14ac:dyDescent="0.2">
      <c r="A237" s="206" t="s">
        <v>576</v>
      </c>
      <c r="B237" s="206" t="s">
        <v>579</v>
      </c>
      <c r="C237" s="203" t="s">
        <v>580</v>
      </c>
      <c r="D237" s="203" t="s">
        <v>113</v>
      </c>
      <c r="E237" s="199">
        <v>1156</v>
      </c>
      <c r="F237" s="199">
        <v>766012</v>
      </c>
      <c r="G237" s="199">
        <v>0</v>
      </c>
      <c r="H237" s="199">
        <v>0</v>
      </c>
      <c r="I237" s="199">
        <v>1101</v>
      </c>
      <c r="J237" s="199">
        <v>732533</v>
      </c>
      <c r="K237" s="199">
        <v>0</v>
      </c>
      <c r="L237" s="199">
        <f>VLOOKUP(B237,[1]ЛП!$B$8:$I$408,8,0)+VLOOKUP(B237,[1]ЛП!$B$8:$J$408,9,0)+VLOOKUP(B237,[1]ЛП!$B$8:$K$408,10,0)</f>
        <v>0</v>
      </c>
    </row>
    <row r="238" spans="1:26" x14ac:dyDescent="0.2">
      <c r="A238" s="206" t="s">
        <v>576</v>
      </c>
      <c r="B238" s="206" t="s">
        <v>581</v>
      </c>
      <c r="C238" s="203" t="s">
        <v>582</v>
      </c>
      <c r="D238" s="203" t="s">
        <v>113</v>
      </c>
      <c r="E238" s="199">
        <v>1170</v>
      </c>
      <c r="F238" s="199">
        <v>671189</v>
      </c>
      <c r="G238" s="199">
        <v>0</v>
      </c>
      <c r="H238" s="199">
        <v>0</v>
      </c>
      <c r="I238" s="199">
        <v>1059</v>
      </c>
      <c r="J238" s="199">
        <v>595798</v>
      </c>
      <c r="K238" s="199">
        <v>0</v>
      </c>
      <c r="L238" s="199">
        <f>VLOOKUP(B238,[1]ЛП!$B$8:$I$408,8,0)+VLOOKUP(B238,[1]ЛП!$B$8:$J$408,9,0)+VLOOKUP(B238,[1]ЛП!$B$8:$K$408,10,0)</f>
        <v>0</v>
      </c>
    </row>
    <row r="239" spans="1:26" ht="12.75" customHeight="1" x14ac:dyDescent="0.2">
      <c r="A239" s="206" t="s">
        <v>576</v>
      </c>
      <c r="B239" s="206" t="s">
        <v>583</v>
      </c>
      <c r="C239" s="203" t="s">
        <v>584</v>
      </c>
      <c r="D239" s="203" t="s">
        <v>134</v>
      </c>
      <c r="E239" s="199"/>
      <c r="F239" s="199">
        <v>39403</v>
      </c>
      <c r="G239" s="199">
        <v>0</v>
      </c>
      <c r="H239" s="199">
        <v>0</v>
      </c>
      <c r="I239" s="199"/>
      <c r="J239" s="199">
        <v>39557</v>
      </c>
      <c r="K239" s="199">
        <v>0</v>
      </c>
      <c r="L239" s="199">
        <f>VLOOKUP(B239,[1]ЛП!$B$8:$I$408,8,0)+VLOOKUP(B239,[1]ЛП!$B$8:$J$408,9,0)+VLOOKUP(B239,[1]ЛП!$B$8:$K$408,10,0)</f>
        <v>0</v>
      </c>
    </row>
    <row r="240" spans="1:26" s="207" customFormat="1" x14ac:dyDescent="0.2">
      <c r="A240" s="200"/>
      <c r="B240" s="200"/>
      <c r="C240" s="200" t="s">
        <v>585</v>
      </c>
      <c r="D240" s="200"/>
      <c r="E240" s="194">
        <f t="shared" ref="E240:L240" si="18">SUM(E241:E248)</f>
        <v>18339</v>
      </c>
      <c r="F240" s="194">
        <f t="shared" si="18"/>
        <v>16649153.800000001</v>
      </c>
      <c r="G240" s="194">
        <f t="shared" si="18"/>
        <v>897215.61000000138</v>
      </c>
      <c r="H240" s="194">
        <f t="shared" si="18"/>
        <v>3675781.67</v>
      </c>
      <c r="I240" s="194">
        <f t="shared" si="18"/>
        <v>18385</v>
      </c>
      <c r="J240" s="194">
        <f t="shared" si="18"/>
        <v>17670997.399999999</v>
      </c>
      <c r="K240" s="194">
        <f t="shared" si="18"/>
        <v>1004624.1900000004</v>
      </c>
      <c r="L240" s="194">
        <f t="shared" si="18"/>
        <v>3774004.2399999993</v>
      </c>
      <c r="M240" s="204"/>
      <c r="N240" s="204"/>
      <c r="O240" s="204"/>
      <c r="P240" s="204"/>
      <c r="Q240" s="204"/>
      <c r="R240" s="204"/>
      <c r="S240" s="204"/>
      <c r="T240" s="204"/>
      <c r="U240" s="204"/>
      <c r="V240" s="204"/>
      <c r="W240" s="204"/>
      <c r="X240" s="204"/>
      <c r="Y240" s="204"/>
      <c r="Z240" s="204"/>
    </row>
    <row r="241" spans="1:26" ht="12.75" customHeight="1" x14ac:dyDescent="0.2">
      <c r="A241" s="206" t="s">
        <v>586</v>
      </c>
      <c r="B241" s="206" t="s">
        <v>587</v>
      </c>
      <c r="C241" s="203" t="s">
        <v>588</v>
      </c>
      <c r="D241" s="203" t="s">
        <v>124</v>
      </c>
      <c r="E241" s="199">
        <v>1016</v>
      </c>
      <c r="F241" s="199">
        <v>2284775</v>
      </c>
      <c r="G241" s="199">
        <v>599434.41000000143</v>
      </c>
      <c r="H241" s="199">
        <v>0</v>
      </c>
      <c r="I241" s="199">
        <v>938</v>
      </c>
      <c r="J241" s="199">
        <v>2265197</v>
      </c>
      <c r="K241" s="199">
        <v>642443.98000000068</v>
      </c>
      <c r="L241" s="199">
        <f>VLOOKUP(B241,[1]ЛП!$B$8:$I$408,8,0)+VLOOKUP(B241,[1]ЛП!$B$8:$J$408,9,0)+VLOOKUP(B241,[1]ЛП!$B$8:$K$408,10,0)</f>
        <v>0</v>
      </c>
    </row>
    <row r="242" spans="1:26" ht="12.75" customHeight="1" x14ac:dyDescent="0.2">
      <c r="A242" s="206" t="s">
        <v>586</v>
      </c>
      <c r="B242" s="206" t="s">
        <v>589</v>
      </c>
      <c r="C242" s="203" t="s">
        <v>590</v>
      </c>
      <c r="D242" s="203" t="s">
        <v>124</v>
      </c>
      <c r="E242" s="199">
        <v>1336</v>
      </c>
      <c r="F242" s="199">
        <v>303736</v>
      </c>
      <c r="G242" s="199">
        <v>0</v>
      </c>
      <c r="H242" s="199">
        <v>0</v>
      </c>
      <c r="I242" s="199">
        <v>1487</v>
      </c>
      <c r="J242" s="199">
        <v>321578</v>
      </c>
      <c r="K242" s="199">
        <v>0</v>
      </c>
      <c r="L242" s="199">
        <f>VLOOKUP(B242,[1]ЛП!$B$8:$I$408,8,0)+VLOOKUP(B242,[1]ЛП!$B$8:$J$408,9,0)+VLOOKUP(B242,[1]ЛП!$B$8:$K$408,10,0)</f>
        <v>0</v>
      </c>
    </row>
    <row r="243" spans="1:26" x14ac:dyDescent="0.2">
      <c r="A243" s="206" t="s">
        <v>586</v>
      </c>
      <c r="B243" s="206" t="s">
        <v>591</v>
      </c>
      <c r="C243" s="203" t="s">
        <v>592</v>
      </c>
      <c r="D243" s="203" t="s">
        <v>124</v>
      </c>
      <c r="E243" s="199">
        <v>832</v>
      </c>
      <c r="F243" s="199">
        <v>480806</v>
      </c>
      <c r="G243" s="199">
        <v>0</v>
      </c>
      <c r="H243" s="199">
        <v>0</v>
      </c>
      <c r="I243" s="199">
        <v>683</v>
      </c>
      <c r="J243" s="199">
        <v>398620</v>
      </c>
      <c r="K243" s="199">
        <v>0</v>
      </c>
      <c r="L243" s="199">
        <f>VLOOKUP(B243,[1]ЛП!$B$8:$I$408,8,0)+VLOOKUP(B243,[1]ЛП!$B$8:$J$408,9,0)+VLOOKUP(B243,[1]ЛП!$B$8:$K$408,10,0)</f>
        <v>0</v>
      </c>
    </row>
    <row r="244" spans="1:26" x14ac:dyDescent="0.2">
      <c r="A244" s="206" t="s">
        <v>586</v>
      </c>
      <c r="B244" s="206" t="s">
        <v>593</v>
      </c>
      <c r="C244" s="203" t="s">
        <v>594</v>
      </c>
      <c r="D244" s="203" t="s">
        <v>113</v>
      </c>
      <c r="E244" s="199">
        <v>1832</v>
      </c>
      <c r="F244" s="199">
        <v>1087187.6000000001</v>
      </c>
      <c r="G244" s="199">
        <v>0</v>
      </c>
      <c r="H244" s="199">
        <v>0</v>
      </c>
      <c r="I244" s="199">
        <v>1802</v>
      </c>
      <c r="J244" s="199">
        <v>1102341</v>
      </c>
      <c r="K244" s="199">
        <v>0</v>
      </c>
      <c r="L244" s="199">
        <f>VLOOKUP(B244,[1]ЛП!$B$8:$I$408,8,0)+VLOOKUP(B244,[1]ЛП!$B$8:$J$408,9,0)+VLOOKUP(B244,[1]ЛП!$B$8:$K$408,10,0)</f>
        <v>0</v>
      </c>
    </row>
    <row r="245" spans="1:26" x14ac:dyDescent="0.2">
      <c r="A245" s="206" t="s">
        <v>586</v>
      </c>
      <c r="B245" s="206" t="s">
        <v>595</v>
      </c>
      <c r="C245" s="203" t="s">
        <v>596</v>
      </c>
      <c r="D245" s="203" t="s">
        <v>113</v>
      </c>
      <c r="E245" s="199">
        <v>6051</v>
      </c>
      <c r="F245" s="199">
        <v>5584879.2000000002</v>
      </c>
      <c r="G245" s="199">
        <v>109456.73999999999</v>
      </c>
      <c r="H245" s="199">
        <v>0</v>
      </c>
      <c r="I245" s="199">
        <v>6135</v>
      </c>
      <c r="J245" s="199">
        <v>6129977.3999999994</v>
      </c>
      <c r="K245" s="199">
        <v>152523.54999999996</v>
      </c>
      <c r="L245" s="199">
        <f>VLOOKUP(B245,[1]ЛП!$B$8:$I$408,8,0)+VLOOKUP(B245,[1]ЛП!$B$8:$J$408,9,0)+VLOOKUP(B245,[1]ЛП!$B$8:$K$408,10,0)</f>
        <v>0</v>
      </c>
    </row>
    <row r="246" spans="1:26" x14ac:dyDescent="0.2">
      <c r="A246" s="206" t="s">
        <v>586</v>
      </c>
      <c r="B246" s="206" t="s">
        <v>597</v>
      </c>
      <c r="C246" s="203" t="s">
        <v>598</v>
      </c>
      <c r="D246" s="203" t="s">
        <v>175</v>
      </c>
      <c r="E246" s="199">
        <v>2531</v>
      </c>
      <c r="F246" s="199">
        <v>1805253</v>
      </c>
      <c r="G246" s="199">
        <v>0</v>
      </c>
      <c r="H246" s="199">
        <v>3675781.67</v>
      </c>
      <c r="I246" s="199">
        <v>2776</v>
      </c>
      <c r="J246" s="199">
        <v>2134965</v>
      </c>
      <c r="K246" s="199">
        <v>0</v>
      </c>
      <c r="L246" s="199">
        <f>VLOOKUP(B246,[1]ЛП!$B$8:$I$408,8,0)+VLOOKUP(B246,[1]ЛП!$B$8:$J$408,9,0)+VLOOKUP(B246,[1]ЛП!$B$8:$K$408,10,0)</f>
        <v>3774004.2399999993</v>
      </c>
    </row>
    <row r="247" spans="1:26" ht="12.75" customHeight="1" x14ac:dyDescent="0.2">
      <c r="A247" s="206" t="s">
        <v>586</v>
      </c>
      <c r="B247" s="206" t="s">
        <v>599</v>
      </c>
      <c r="C247" s="203" t="s">
        <v>600</v>
      </c>
      <c r="D247" s="203" t="s">
        <v>113</v>
      </c>
      <c r="E247" s="199">
        <v>4741</v>
      </c>
      <c r="F247" s="199">
        <v>5085813</v>
      </c>
      <c r="G247" s="199">
        <v>188324.45999999993</v>
      </c>
      <c r="H247" s="199">
        <v>0</v>
      </c>
      <c r="I247" s="199">
        <v>4564</v>
      </c>
      <c r="J247" s="199">
        <v>5305359</v>
      </c>
      <c r="K247" s="199">
        <v>209656.65999999986</v>
      </c>
      <c r="L247" s="199">
        <f>VLOOKUP(B247,[1]ЛП!$B$8:$I$408,8,0)+VLOOKUP(B247,[1]ЛП!$B$8:$J$408,9,0)+VLOOKUP(B247,[1]ЛП!$B$8:$K$408,10,0)</f>
        <v>0</v>
      </c>
    </row>
    <row r="248" spans="1:26" ht="12.75" customHeight="1" x14ac:dyDescent="0.2">
      <c r="A248" s="206" t="s">
        <v>586</v>
      </c>
      <c r="B248" s="206" t="s">
        <v>601</v>
      </c>
      <c r="C248" s="203" t="s">
        <v>602</v>
      </c>
      <c r="D248" s="203" t="s">
        <v>188</v>
      </c>
      <c r="E248" s="199"/>
      <c r="F248" s="199">
        <v>16704</v>
      </c>
      <c r="G248" s="199">
        <v>0</v>
      </c>
      <c r="H248" s="199">
        <v>0</v>
      </c>
      <c r="I248" s="199"/>
      <c r="J248" s="199">
        <v>12960</v>
      </c>
      <c r="K248" s="199">
        <v>0</v>
      </c>
      <c r="L248" s="199">
        <f>VLOOKUP(B248,[1]ЛП!$B$8:$I$408,8,0)+VLOOKUP(B248,[1]ЛП!$B$8:$J$408,9,0)+VLOOKUP(B248,[1]ЛП!$B$8:$K$408,10,0)</f>
        <v>0</v>
      </c>
    </row>
    <row r="249" spans="1:26" s="207" customFormat="1" x14ac:dyDescent="0.2">
      <c r="A249" s="200"/>
      <c r="B249" s="200"/>
      <c r="C249" s="200" t="s">
        <v>603</v>
      </c>
      <c r="D249" s="200"/>
      <c r="E249" s="194">
        <f t="shared" ref="E249:L249" si="19">SUM(E250:E252)</f>
        <v>5440</v>
      </c>
      <c r="F249" s="194">
        <f t="shared" si="19"/>
        <v>3820455</v>
      </c>
      <c r="G249" s="194">
        <f t="shared" si="19"/>
        <v>1080</v>
      </c>
      <c r="H249" s="194">
        <f t="shared" si="19"/>
        <v>0</v>
      </c>
      <c r="I249" s="194">
        <f t="shared" si="19"/>
        <v>5487</v>
      </c>
      <c r="J249" s="194">
        <f t="shared" si="19"/>
        <v>3829116</v>
      </c>
      <c r="K249" s="194">
        <f t="shared" si="19"/>
        <v>0</v>
      </c>
      <c r="L249" s="194">
        <f t="shared" si="19"/>
        <v>0</v>
      </c>
      <c r="M249" s="204"/>
      <c r="N249" s="204"/>
      <c r="O249" s="204"/>
      <c r="P249" s="204"/>
      <c r="Q249" s="204"/>
      <c r="R249" s="204"/>
      <c r="S249" s="204"/>
      <c r="T249" s="204"/>
      <c r="U249" s="204"/>
      <c r="V249" s="204"/>
      <c r="W249" s="204"/>
      <c r="X249" s="204"/>
      <c r="Y249" s="204"/>
      <c r="Z249" s="204"/>
    </row>
    <row r="250" spans="1:26" x14ac:dyDescent="0.2">
      <c r="A250" s="206" t="s">
        <v>604</v>
      </c>
      <c r="B250" s="206" t="s">
        <v>605</v>
      </c>
      <c r="C250" s="203" t="s">
        <v>606</v>
      </c>
      <c r="D250" s="203" t="s">
        <v>113</v>
      </c>
      <c r="E250" s="199">
        <v>3052</v>
      </c>
      <c r="F250" s="199">
        <v>2446469</v>
      </c>
      <c r="G250" s="199">
        <v>1080</v>
      </c>
      <c r="H250" s="199">
        <v>0</v>
      </c>
      <c r="I250" s="199">
        <v>3155</v>
      </c>
      <c r="J250" s="199">
        <v>2509202</v>
      </c>
      <c r="K250" s="199">
        <v>0</v>
      </c>
      <c r="L250" s="199">
        <f>VLOOKUP(B250,[1]ЛП!$B$8:$I$408,8,0)+VLOOKUP(B250,[1]ЛП!$B$8:$J$408,9,0)+VLOOKUP(B250,[1]ЛП!$B$8:$K$408,10,0)</f>
        <v>0</v>
      </c>
    </row>
    <row r="251" spans="1:26" x14ac:dyDescent="0.2">
      <c r="A251" s="206" t="s">
        <v>604</v>
      </c>
      <c r="B251" s="206" t="s">
        <v>607</v>
      </c>
      <c r="C251" s="203" t="s">
        <v>608</v>
      </c>
      <c r="D251" s="203" t="s">
        <v>113</v>
      </c>
      <c r="E251" s="199">
        <v>1233</v>
      </c>
      <c r="F251" s="199">
        <v>740372</v>
      </c>
      <c r="G251" s="199">
        <v>0</v>
      </c>
      <c r="H251" s="199">
        <v>0</v>
      </c>
      <c r="I251" s="199">
        <v>1283</v>
      </c>
      <c r="J251" s="199">
        <v>744780</v>
      </c>
      <c r="K251" s="199">
        <v>0</v>
      </c>
      <c r="L251" s="199">
        <f>VLOOKUP(B251,[1]ЛП!$B$8:$I$408,8,0)+VLOOKUP(B251,[1]ЛП!$B$8:$J$408,9,0)+VLOOKUP(B251,[1]ЛП!$B$8:$K$408,10,0)</f>
        <v>0</v>
      </c>
    </row>
    <row r="252" spans="1:26" x14ac:dyDescent="0.2">
      <c r="A252" s="206" t="s">
        <v>604</v>
      </c>
      <c r="B252" s="206" t="s">
        <v>609</v>
      </c>
      <c r="C252" s="203" t="s">
        <v>610</v>
      </c>
      <c r="D252" s="203" t="s">
        <v>113</v>
      </c>
      <c r="E252" s="199">
        <v>1155</v>
      </c>
      <c r="F252" s="199">
        <v>633614</v>
      </c>
      <c r="G252" s="199">
        <v>0</v>
      </c>
      <c r="H252" s="199">
        <v>0</v>
      </c>
      <c r="I252" s="199">
        <v>1049</v>
      </c>
      <c r="J252" s="199">
        <v>575134</v>
      </c>
      <c r="K252" s="199">
        <v>0</v>
      </c>
      <c r="L252" s="199">
        <f>VLOOKUP(B252,[1]ЛП!$B$8:$I$408,8,0)+VLOOKUP(B252,[1]ЛП!$B$8:$J$408,9,0)+VLOOKUP(B252,[1]ЛП!$B$8:$K$408,10,0)</f>
        <v>0</v>
      </c>
    </row>
    <row r="253" spans="1:26" s="207" customFormat="1" x14ac:dyDescent="0.2">
      <c r="A253" s="200"/>
      <c r="B253" s="200"/>
      <c r="C253" s="200" t="s">
        <v>611</v>
      </c>
      <c r="D253" s="200"/>
      <c r="E253" s="194">
        <f t="shared" ref="E253:L253" si="20">SUM(E254:E262)</f>
        <v>13458</v>
      </c>
      <c r="F253" s="194">
        <f t="shared" si="20"/>
        <v>9773629.1999999993</v>
      </c>
      <c r="G253" s="194">
        <f t="shared" si="20"/>
        <v>195778.92999999976</v>
      </c>
      <c r="H253" s="194">
        <f t="shared" si="20"/>
        <v>0</v>
      </c>
      <c r="I253" s="194">
        <f t="shared" si="20"/>
        <v>13321</v>
      </c>
      <c r="J253" s="194">
        <f t="shared" si="20"/>
        <v>9515850</v>
      </c>
      <c r="K253" s="194">
        <f t="shared" si="20"/>
        <v>199732.67999999976</v>
      </c>
      <c r="L253" s="194">
        <f t="shared" si="20"/>
        <v>0</v>
      </c>
      <c r="M253" s="204"/>
      <c r="N253" s="204"/>
      <c r="O253" s="204"/>
      <c r="P253" s="204"/>
      <c r="Q253" s="204"/>
      <c r="R253" s="204"/>
      <c r="S253" s="204"/>
      <c r="T253" s="204"/>
      <c r="U253" s="204"/>
      <c r="V253" s="204"/>
      <c r="W253" s="204"/>
      <c r="X253" s="204"/>
      <c r="Y253" s="204"/>
      <c r="Z253" s="204"/>
    </row>
    <row r="254" spans="1:26" x14ac:dyDescent="0.2">
      <c r="A254" s="206" t="s">
        <v>612</v>
      </c>
      <c r="B254" s="206" t="s">
        <v>613</v>
      </c>
      <c r="C254" s="203" t="s">
        <v>614</v>
      </c>
      <c r="D254" s="203" t="s">
        <v>285</v>
      </c>
      <c r="E254" s="199">
        <v>746</v>
      </c>
      <c r="F254" s="199">
        <v>124870</v>
      </c>
      <c r="G254" s="199">
        <v>0</v>
      </c>
      <c r="H254" s="199">
        <v>0</v>
      </c>
      <c r="I254" s="199">
        <v>1096</v>
      </c>
      <c r="J254" s="199">
        <v>182544</v>
      </c>
      <c r="K254" s="199">
        <v>0</v>
      </c>
      <c r="L254" s="199">
        <f>VLOOKUP(B254,[1]ЛП!$B$8:$I$408,8,0)+VLOOKUP(B254,[1]ЛП!$B$8:$J$408,9,0)+VLOOKUP(B254,[1]ЛП!$B$8:$K$408,10,0)</f>
        <v>0</v>
      </c>
    </row>
    <row r="255" spans="1:26" x14ac:dyDescent="0.2">
      <c r="A255" s="206" t="s">
        <v>612</v>
      </c>
      <c r="B255" s="206" t="s">
        <v>615</v>
      </c>
      <c r="C255" s="203" t="s">
        <v>616</v>
      </c>
      <c r="D255" s="203" t="s">
        <v>113</v>
      </c>
      <c r="E255" s="199">
        <v>783</v>
      </c>
      <c r="F255" s="199">
        <v>476039</v>
      </c>
      <c r="G255" s="199">
        <v>0</v>
      </c>
      <c r="H255" s="199">
        <v>0</v>
      </c>
      <c r="I255" s="199">
        <v>646</v>
      </c>
      <c r="J255" s="199">
        <v>418231</v>
      </c>
      <c r="K255" s="199">
        <v>0</v>
      </c>
      <c r="L255" s="199">
        <f>VLOOKUP(B255,[1]ЛП!$B$8:$I$408,8,0)+VLOOKUP(B255,[1]ЛП!$B$8:$J$408,9,0)+VLOOKUP(B255,[1]ЛП!$B$8:$K$408,10,0)</f>
        <v>0</v>
      </c>
    </row>
    <row r="256" spans="1:26" x14ac:dyDescent="0.2">
      <c r="A256" s="206" t="s">
        <v>612</v>
      </c>
      <c r="B256" s="206" t="s">
        <v>617</v>
      </c>
      <c r="C256" s="203" t="s">
        <v>618</v>
      </c>
      <c r="D256" s="203" t="s">
        <v>113</v>
      </c>
      <c r="E256" s="199">
        <v>5998</v>
      </c>
      <c r="F256" s="199">
        <v>4655367</v>
      </c>
      <c r="G256" s="199">
        <v>19500</v>
      </c>
      <c r="H256" s="199">
        <v>0</v>
      </c>
      <c r="I256" s="199">
        <v>5765</v>
      </c>
      <c r="J256" s="199">
        <v>4418966</v>
      </c>
      <c r="K256" s="199">
        <v>20340</v>
      </c>
      <c r="L256" s="199">
        <f>VLOOKUP(B256,[1]ЛП!$B$8:$I$408,8,0)+VLOOKUP(B256,[1]ЛП!$B$8:$J$408,9,0)+VLOOKUP(B256,[1]ЛП!$B$8:$K$408,10,0)</f>
        <v>0</v>
      </c>
    </row>
    <row r="257" spans="1:26" ht="12.75" customHeight="1" x14ac:dyDescent="0.2">
      <c r="A257" s="206" t="s">
        <v>612</v>
      </c>
      <c r="B257" s="206" t="s">
        <v>619</v>
      </c>
      <c r="C257" s="203" t="s">
        <v>620</v>
      </c>
      <c r="D257" s="203" t="s">
        <v>113</v>
      </c>
      <c r="E257" s="199">
        <v>583</v>
      </c>
      <c r="F257" s="199">
        <v>466625</v>
      </c>
      <c r="G257" s="199">
        <v>0</v>
      </c>
      <c r="H257" s="199">
        <v>0</v>
      </c>
      <c r="I257" s="199">
        <v>564</v>
      </c>
      <c r="J257" s="199">
        <v>476808</v>
      </c>
      <c r="K257" s="199">
        <v>0</v>
      </c>
      <c r="L257" s="199">
        <f>VLOOKUP(B257,[1]ЛП!$B$8:$I$408,8,0)+VLOOKUP(B257,[1]ЛП!$B$8:$J$408,9,0)+VLOOKUP(B257,[1]ЛП!$B$8:$K$408,10,0)</f>
        <v>0</v>
      </c>
    </row>
    <row r="258" spans="1:26" ht="12.75" customHeight="1" x14ac:dyDescent="0.2">
      <c r="A258" s="206" t="s">
        <v>612</v>
      </c>
      <c r="B258" s="206" t="s">
        <v>621</v>
      </c>
      <c r="C258" s="203" t="s">
        <v>622</v>
      </c>
      <c r="D258" s="203" t="s">
        <v>113</v>
      </c>
      <c r="E258" s="199">
        <v>3135</v>
      </c>
      <c r="F258" s="199">
        <v>2718756.2</v>
      </c>
      <c r="G258" s="199">
        <v>176278.92999999976</v>
      </c>
      <c r="H258" s="199">
        <v>0</v>
      </c>
      <c r="I258" s="199">
        <v>3056</v>
      </c>
      <c r="J258" s="199">
        <v>2695675</v>
      </c>
      <c r="K258" s="199">
        <v>179392.67999999976</v>
      </c>
      <c r="L258" s="199">
        <f>VLOOKUP(B258,[1]ЛП!$B$8:$I$408,8,0)+VLOOKUP(B258,[1]ЛП!$B$8:$J$408,9,0)+VLOOKUP(B258,[1]ЛП!$B$8:$K$408,10,0)</f>
        <v>0</v>
      </c>
    </row>
    <row r="259" spans="1:26" x14ac:dyDescent="0.2">
      <c r="A259" s="206" t="s">
        <v>612</v>
      </c>
      <c r="B259" s="206" t="s">
        <v>623</v>
      </c>
      <c r="C259" s="203" t="s">
        <v>624</v>
      </c>
      <c r="D259" s="203" t="s">
        <v>124</v>
      </c>
      <c r="E259" s="199">
        <v>271</v>
      </c>
      <c r="F259" s="199">
        <v>225450</v>
      </c>
      <c r="G259" s="199">
        <v>0</v>
      </c>
      <c r="H259" s="199">
        <v>0</v>
      </c>
      <c r="I259" s="199">
        <v>301</v>
      </c>
      <c r="J259" s="199">
        <v>236050</v>
      </c>
      <c r="K259" s="199">
        <v>0</v>
      </c>
      <c r="L259" s="199">
        <f>VLOOKUP(B259,[1]ЛП!$B$8:$I$408,8,0)+VLOOKUP(B259,[1]ЛП!$B$8:$J$408,9,0)+VLOOKUP(B259,[1]ЛП!$B$8:$K$408,10,0)</f>
        <v>0</v>
      </c>
    </row>
    <row r="260" spans="1:26" ht="12.75" customHeight="1" x14ac:dyDescent="0.2">
      <c r="A260" s="206" t="s">
        <v>612</v>
      </c>
      <c r="B260" s="206" t="s">
        <v>625</v>
      </c>
      <c r="C260" s="203" t="s">
        <v>626</v>
      </c>
      <c r="D260" s="203" t="s">
        <v>124</v>
      </c>
      <c r="E260" s="199">
        <v>1066</v>
      </c>
      <c r="F260" s="199">
        <v>566510</v>
      </c>
      <c r="G260" s="199">
        <v>0</v>
      </c>
      <c r="H260" s="199">
        <v>0</v>
      </c>
      <c r="I260" s="199">
        <v>1055</v>
      </c>
      <c r="J260" s="199">
        <v>570726</v>
      </c>
      <c r="K260" s="199">
        <v>0</v>
      </c>
      <c r="L260" s="199">
        <f>VLOOKUP(B260,[1]ЛП!$B$8:$I$408,8,0)+VLOOKUP(B260,[1]ЛП!$B$8:$J$408,9,0)+VLOOKUP(B260,[1]ЛП!$B$8:$K$408,10,0)</f>
        <v>0</v>
      </c>
    </row>
    <row r="261" spans="1:26" x14ac:dyDescent="0.2">
      <c r="A261" s="206" t="s">
        <v>612</v>
      </c>
      <c r="B261" s="206" t="s">
        <v>627</v>
      </c>
      <c r="C261" s="203" t="s">
        <v>628</v>
      </c>
      <c r="D261" s="203" t="s">
        <v>172</v>
      </c>
      <c r="E261" s="199">
        <v>87</v>
      </c>
      <c r="F261" s="199">
        <v>44340</v>
      </c>
      <c r="G261" s="199">
        <v>0</v>
      </c>
      <c r="H261" s="199">
        <v>0</v>
      </c>
      <c r="I261" s="199">
        <v>30</v>
      </c>
      <c r="J261" s="199">
        <v>14650</v>
      </c>
      <c r="K261" s="199">
        <v>0</v>
      </c>
      <c r="L261" s="199">
        <f>VLOOKUP(B261,[1]ЛП!$B$8:$I$408,8,0)+VLOOKUP(B261,[1]ЛП!$B$8:$J$408,9,0)+VLOOKUP(B261,[1]ЛП!$B$8:$K$408,10,0)</f>
        <v>0</v>
      </c>
    </row>
    <row r="262" spans="1:26" x14ac:dyDescent="0.2">
      <c r="A262" s="206" t="s">
        <v>612</v>
      </c>
      <c r="B262" s="206" t="s">
        <v>629</v>
      </c>
      <c r="C262" s="203" t="s">
        <v>630</v>
      </c>
      <c r="D262" s="203" t="s">
        <v>113</v>
      </c>
      <c r="E262" s="199">
        <v>789</v>
      </c>
      <c r="F262" s="199">
        <v>495672</v>
      </c>
      <c r="G262" s="199">
        <v>0</v>
      </c>
      <c r="H262" s="199">
        <v>0</v>
      </c>
      <c r="I262" s="199">
        <v>808</v>
      </c>
      <c r="J262" s="199">
        <v>502200</v>
      </c>
      <c r="K262" s="199">
        <v>0</v>
      </c>
      <c r="L262" s="199">
        <f>VLOOKUP(B262,[1]ЛП!$B$8:$I$408,8,0)+VLOOKUP(B262,[1]ЛП!$B$8:$J$408,9,0)+VLOOKUP(B262,[1]ЛП!$B$8:$K$408,10,0)</f>
        <v>0</v>
      </c>
    </row>
    <row r="263" spans="1:26" s="207" customFormat="1" x14ac:dyDescent="0.2">
      <c r="A263" s="200"/>
      <c r="B263" s="200"/>
      <c r="C263" s="200" t="s">
        <v>631</v>
      </c>
      <c r="D263" s="200"/>
      <c r="E263" s="194">
        <f t="shared" ref="E263:L263" si="21">SUM(E264:E270)</f>
        <v>8043</v>
      </c>
      <c r="F263" s="194">
        <f t="shared" si="21"/>
        <v>5106873.4000000004</v>
      </c>
      <c r="G263" s="194">
        <f t="shared" si="21"/>
        <v>203070</v>
      </c>
      <c r="H263" s="194">
        <f t="shared" si="21"/>
        <v>0</v>
      </c>
      <c r="I263" s="194">
        <f t="shared" si="21"/>
        <v>8432</v>
      </c>
      <c r="J263" s="194">
        <f t="shared" si="21"/>
        <v>5238459</v>
      </c>
      <c r="K263" s="194">
        <f t="shared" si="21"/>
        <v>276217.5</v>
      </c>
      <c r="L263" s="194">
        <f t="shared" si="21"/>
        <v>0</v>
      </c>
      <c r="M263" s="204"/>
      <c r="N263" s="204"/>
      <c r="O263" s="204"/>
      <c r="P263" s="204"/>
      <c r="Q263" s="204"/>
      <c r="R263" s="204"/>
      <c r="S263" s="204"/>
      <c r="T263" s="204"/>
      <c r="U263" s="204"/>
      <c r="V263" s="204"/>
      <c r="W263" s="204"/>
      <c r="X263" s="204"/>
      <c r="Y263" s="204"/>
      <c r="Z263" s="204"/>
    </row>
    <row r="264" spans="1:26" x14ac:dyDescent="0.2">
      <c r="A264" s="206" t="s">
        <v>632</v>
      </c>
      <c r="B264" s="206" t="s">
        <v>633</v>
      </c>
      <c r="C264" s="203" t="s">
        <v>634</v>
      </c>
      <c r="D264" s="203" t="s">
        <v>113</v>
      </c>
      <c r="E264" s="199">
        <v>3416</v>
      </c>
      <c r="F264" s="199">
        <v>3060743.4</v>
      </c>
      <c r="G264" s="199">
        <v>203070</v>
      </c>
      <c r="H264" s="199">
        <v>0</v>
      </c>
      <c r="I264" s="199">
        <v>3435</v>
      </c>
      <c r="J264" s="199">
        <v>3113448</v>
      </c>
      <c r="K264" s="199">
        <v>276217.5</v>
      </c>
      <c r="L264" s="199">
        <f>VLOOKUP(B264,[1]ЛП!$B$8:$I$408,8,0)+VLOOKUP(B264,[1]ЛП!$B$8:$J$408,9,0)+VLOOKUP(B264,[1]ЛП!$B$8:$K$408,10,0)</f>
        <v>0</v>
      </c>
    </row>
    <row r="265" spans="1:26" x14ac:dyDescent="0.2">
      <c r="A265" s="206" t="s">
        <v>632</v>
      </c>
      <c r="B265" s="206" t="s">
        <v>635</v>
      </c>
      <c r="C265" s="203" t="s">
        <v>636</v>
      </c>
      <c r="D265" s="203" t="s">
        <v>113</v>
      </c>
      <c r="E265" s="199">
        <v>1038</v>
      </c>
      <c r="F265" s="199">
        <v>586424</v>
      </c>
      <c r="G265" s="199">
        <v>0</v>
      </c>
      <c r="H265" s="199">
        <v>0</v>
      </c>
      <c r="I265" s="199">
        <v>1064</v>
      </c>
      <c r="J265" s="199">
        <v>603171</v>
      </c>
      <c r="K265" s="199">
        <v>0</v>
      </c>
      <c r="L265" s="199">
        <f>VLOOKUP(B265,[1]ЛП!$B$8:$I$408,8,0)+VLOOKUP(B265,[1]ЛП!$B$8:$J$408,9,0)+VLOOKUP(B265,[1]ЛП!$B$8:$K$408,10,0)</f>
        <v>0</v>
      </c>
    </row>
    <row r="266" spans="1:26" x14ac:dyDescent="0.2">
      <c r="A266" s="206" t="s">
        <v>632</v>
      </c>
      <c r="B266" s="206" t="s">
        <v>637</v>
      </c>
      <c r="C266" s="203" t="s">
        <v>638</v>
      </c>
      <c r="D266" s="203" t="s">
        <v>113</v>
      </c>
      <c r="E266" s="199">
        <v>779</v>
      </c>
      <c r="F266" s="199">
        <v>402950</v>
      </c>
      <c r="G266" s="199">
        <v>0</v>
      </c>
      <c r="H266" s="199">
        <v>0</v>
      </c>
      <c r="I266" s="199">
        <v>677</v>
      </c>
      <c r="J266" s="199">
        <v>346216</v>
      </c>
      <c r="K266" s="199">
        <v>0</v>
      </c>
      <c r="L266" s="199">
        <f>VLOOKUP(B266,[1]ЛП!$B$8:$I$408,8,0)+VLOOKUP(B266,[1]ЛП!$B$8:$J$408,9,0)+VLOOKUP(B266,[1]ЛП!$B$8:$K$408,10,0)</f>
        <v>0</v>
      </c>
    </row>
    <row r="267" spans="1:26" x14ac:dyDescent="0.2">
      <c r="A267" s="206" t="s">
        <v>632</v>
      </c>
      <c r="B267" s="206" t="s">
        <v>639</v>
      </c>
      <c r="C267" s="203" t="s">
        <v>640</v>
      </c>
      <c r="D267" s="203" t="s">
        <v>113</v>
      </c>
      <c r="E267" s="199">
        <v>438</v>
      </c>
      <c r="F267" s="199">
        <v>271914</v>
      </c>
      <c r="G267" s="199">
        <v>0</v>
      </c>
      <c r="H267" s="199">
        <v>0</v>
      </c>
      <c r="I267" s="199">
        <v>417</v>
      </c>
      <c r="J267" s="199">
        <v>241802</v>
      </c>
      <c r="K267" s="199">
        <v>0</v>
      </c>
      <c r="L267" s="199">
        <f>VLOOKUP(B267,[1]ЛП!$B$8:$I$408,8,0)+VLOOKUP(B267,[1]ЛП!$B$8:$J$408,9,0)+VLOOKUP(B267,[1]ЛП!$B$8:$K$408,10,0)</f>
        <v>0</v>
      </c>
    </row>
    <row r="268" spans="1:26" x14ac:dyDescent="0.2">
      <c r="A268" s="206" t="s">
        <v>632</v>
      </c>
      <c r="B268" s="206" t="s">
        <v>641</v>
      </c>
      <c r="C268" s="203" t="s">
        <v>642</v>
      </c>
      <c r="D268" s="203" t="s">
        <v>129</v>
      </c>
      <c r="E268" s="199">
        <v>988</v>
      </c>
      <c r="F268" s="199">
        <v>327256</v>
      </c>
      <c r="G268" s="199">
        <v>0</v>
      </c>
      <c r="H268" s="199">
        <v>0</v>
      </c>
      <c r="I268" s="199">
        <v>1122</v>
      </c>
      <c r="J268" s="199">
        <v>371628</v>
      </c>
      <c r="K268" s="199">
        <v>0</v>
      </c>
      <c r="L268" s="199">
        <f>VLOOKUP(B268,[1]ЛП!$B$8:$I$408,8,0)+VLOOKUP(B268,[1]ЛП!$B$8:$J$408,9,0)+VLOOKUP(B268,[1]ЛП!$B$8:$K$408,10,0)</f>
        <v>0</v>
      </c>
    </row>
    <row r="269" spans="1:26" ht="12.75" customHeight="1" x14ac:dyDescent="0.2">
      <c r="A269" s="206" t="s">
        <v>632</v>
      </c>
      <c r="B269" s="206" t="s">
        <v>643</v>
      </c>
      <c r="C269" s="203" t="s">
        <v>644</v>
      </c>
      <c r="D269" s="203" t="s">
        <v>129</v>
      </c>
      <c r="E269" s="199">
        <v>979</v>
      </c>
      <c r="F269" s="199">
        <v>323936</v>
      </c>
      <c r="G269" s="199">
        <v>0</v>
      </c>
      <c r="H269" s="199">
        <v>0</v>
      </c>
      <c r="I269" s="199">
        <v>1226</v>
      </c>
      <c r="J269" s="199">
        <v>400164</v>
      </c>
      <c r="K269" s="199">
        <v>0</v>
      </c>
      <c r="L269" s="199">
        <f>VLOOKUP(B269,[1]ЛП!$B$8:$I$408,8,0)+VLOOKUP(B269,[1]ЛП!$B$8:$J$408,9,0)+VLOOKUP(B269,[1]ЛП!$B$8:$K$408,10,0)</f>
        <v>0</v>
      </c>
    </row>
    <row r="270" spans="1:26" ht="12.75" customHeight="1" x14ac:dyDescent="0.2">
      <c r="A270" s="206" t="s">
        <v>632</v>
      </c>
      <c r="B270" s="206" t="s">
        <v>645</v>
      </c>
      <c r="C270" s="203" t="s">
        <v>646</v>
      </c>
      <c r="D270" s="203" t="s">
        <v>129</v>
      </c>
      <c r="E270" s="199">
        <v>405</v>
      </c>
      <c r="F270" s="199">
        <v>133650</v>
      </c>
      <c r="G270" s="199">
        <v>0</v>
      </c>
      <c r="H270" s="199">
        <v>0</v>
      </c>
      <c r="I270" s="199">
        <v>491</v>
      </c>
      <c r="J270" s="199">
        <v>162030</v>
      </c>
      <c r="K270" s="199">
        <v>0</v>
      </c>
      <c r="L270" s="199">
        <f>VLOOKUP(B270,[1]ЛП!$B$8:$I$408,8,0)+VLOOKUP(B270,[1]ЛП!$B$8:$J$408,9,0)+VLOOKUP(B270,[1]ЛП!$B$8:$K$408,10,0)</f>
        <v>0</v>
      </c>
    </row>
    <row r="271" spans="1:26" s="207" customFormat="1" x14ac:dyDescent="0.2">
      <c r="A271" s="200"/>
      <c r="B271" s="200"/>
      <c r="C271" s="200" t="s">
        <v>647</v>
      </c>
      <c r="D271" s="200"/>
      <c r="E271" s="194">
        <f t="shared" ref="E271:L271" si="22">SUM(E272:E352)</f>
        <v>136973</v>
      </c>
      <c r="F271" s="194">
        <f t="shared" si="22"/>
        <v>148500379.40000004</v>
      </c>
      <c r="G271" s="194">
        <f t="shared" si="22"/>
        <v>11242775.749999993</v>
      </c>
      <c r="H271" s="194">
        <f t="shared" si="22"/>
        <v>46767167.550000019</v>
      </c>
      <c r="I271" s="194">
        <f t="shared" si="22"/>
        <v>147397</v>
      </c>
      <c r="J271" s="194">
        <f t="shared" si="22"/>
        <v>162639558.80000001</v>
      </c>
      <c r="K271" s="194">
        <f t="shared" si="22"/>
        <v>12921278.77999999</v>
      </c>
      <c r="L271" s="194">
        <f t="shared" si="22"/>
        <v>52449844.690000013</v>
      </c>
      <c r="M271" s="204"/>
      <c r="N271" s="204"/>
      <c r="O271" s="204"/>
      <c r="P271" s="204"/>
      <c r="Q271" s="204"/>
      <c r="R271" s="204"/>
      <c r="S271" s="204"/>
      <c r="T271" s="204"/>
      <c r="U271" s="204"/>
      <c r="V271" s="204"/>
      <c r="W271" s="204"/>
      <c r="X271" s="204"/>
      <c r="Y271" s="204"/>
      <c r="Z271" s="204"/>
    </row>
    <row r="272" spans="1:26" x14ac:dyDescent="0.2">
      <c r="A272" s="206" t="s">
        <v>648</v>
      </c>
      <c r="B272" s="206" t="s">
        <v>649</v>
      </c>
      <c r="C272" s="203" t="s">
        <v>650</v>
      </c>
      <c r="D272" s="203" t="s">
        <v>113</v>
      </c>
      <c r="E272" s="199">
        <v>6899</v>
      </c>
      <c r="F272" s="199">
        <v>9714448.5999999996</v>
      </c>
      <c r="G272" s="199">
        <v>1138889.4300000002</v>
      </c>
      <c r="H272" s="199">
        <v>0</v>
      </c>
      <c r="I272" s="199">
        <v>7391</v>
      </c>
      <c r="J272" s="199">
        <v>7056807.5999999996</v>
      </c>
      <c r="K272" s="199">
        <v>1461625.67</v>
      </c>
      <c r="L272" s="199">
        <f>VLOOKUP(B272,[1]ЛП!$B$8:$I$408,8,0)+VLOOKUP(B272,[1]ЛП!$B$8:$J$408,9,0)+VLOOKUP(B272,[1]ЛП!$B$8:$K$408,10,0)</f>
        <v>0</v>
      </c>
    </row>
    <row r="273" spans="1:35" s="183" customFormat="1" x14ac:dyDescent="0.2">
      <c r="A273" s="206" t="s">
        <v>648</v>
      </c>
      <c r="B273" s="206" t="s">
        <v>651</v>
      </c>
      <c r="C273" s="203" t="s">
        <v>652</v>
      </c>
      <c r="D273" s="203" t="s">
        <v>113</v>
      </c>
      <c r="E273" s="199">
        <v>5116</v>
      </c>
      <c r="F273" s="199">
        <v>6233209</v>
      </c>
      <c r="G273" s="199">
        <v>362468.28</v>
      </c>
      <c r="H273" s="199">
        <v>2269237.0900000003</v>
      </c>
      <c r="I273" s="199">
        <v>5509</v>
      </c>
      <c r="J273" s="199">
        <v>6272590.4000000004</v>
      </c>
      <c r="K273" s="199">
        <v>343893.2</v>
      </c>
      <c r="L273" s="199">
        <f>VLOOKUP(B273,[1]ЛП!$B$8:$I$408,8,0)+VLOOKUP(B273,[1]ЛП!$B$8:$J$408,9,0)+VLOOKUP(B273,[1]ЛП!$B$8:$K$408,10,0)</f>
        <v>2410083.44</v>
      </c>
      <c r="AA273" s="184"/>
      <c r="AB273" s="184"/>
      <c r="AC273" s="184"/>
      <c r="AD273" s="184"/>
      <c r="AE273" s="184"/>
      <c r="AF273" s="184"/>
      <c r="AG273" s="184"/>
      <c r="AH273" s="184"/>
      <c r="AI273" s="184"/>
    </row>
    <row r="274" spans="1:35" s="183" customFormat="1" x14ac:dyDescent="0.2">
      <c r="A274" s="206" t="s">
        <v>648</v>
      </c>
      <c r="B274" s="206" t="s">
        <v>653</v>
      </c>
      <c r="C274" s="203" t="s">
        <v>654</v>
      </c>
      <c r="D274" s="203" t="s">
        <v>113</v>
      </c>
      <c r="E274" s="199">
        <v>10518</v>
      </c>
      <c r="F274" s="199">
        <v>15050159</v>
      </c>
      <c r="G274" s="199">
        <v>554229.19999999984</v>
      </c>
      <c r="H274" s="199">
        <v>0</v>
      </c>
      <c r="I274" s="199">
        <v>10848</v>
      </c>
      <c r="J274" s="199">
        <v>15104455</v>
      </c>
      <c r="K274" s="199">
        <v>538959.08999999973</v>
      </c>
      <c r="L274" s="199">
        <f>VLOOKUP(B274,[1]ЛП!$B$8:$I$408,8,0)+VLOOKUP(B274,[1]ЛП!$B$8:$J$408,9,0)+VLOOKUP(B274,[1]ЛП!$B$8:$K$408,10,0)</f>
        <v>0</v>
      </c>
    </row>
    <row r="275" spans="1:35" s="183" customFormat="1" x14ac:dyDescent="0.2">
      <c r="A275" s="206" t="s">
        <v>648</v>
      </c>
      <c r="B275" s="206" t="s">
        <v>655</v>
      </c>
      <c r="C275" s="203" t="s">
        <v>656</v>
      </c>
      <c r="D275" s="203" t="s">
        <v>113</v>
      </c>
      <c r="E275" s="199">
        <v>7285</v>
      </c>
      <c r="F275" s="199">
        <v>7768249</v>
      </c>
      <c r="G275" s="199">
        <v>339400.08999999997</v>
      </c>
      <c r="H275" s="199">
        <v>4997215.5999999922</v>
      </c>
      <c r="I275" s="199">
        <v>7722</v>
      </c>
      <c r="J275" s="199">
        <v>8388814</v>
      </c>
      <c r="K275" s="199">
        <v>838894.48</v>
      </c>
      <c r="L275" s="199">
        <f>VLOOKUP(B275,[1]ЛП!$B$8:$I$408,8,0)+VLOOKUP(B275,[1]ЛП!$B$8:$J$408,9,0)+VLOOKUP(B275,[1]ЛП!$B$8:$K$408,10,0)</f>
        <v>5418700.9899999984</v>
      </c>
    </row>
    <row r="276" spans="1:35" s="183" customFormat="1" x14ac:dyDescent="0.2">
      <c r="A276" s="206" t="s">
        <v>648</v>
      </c>
      <c r="B276" s="206" t="s">
        <v>657</v>
      </c>
      <c r="C276" s="203" t="s">
        <v>658</v>
      </c>
      <c r="D276" s="203" t="s">
        <v>113</v>
      </c>
      <c r="E276" s="199">
        <v>1894</v>
      </c>
      <c r="F276" s="199">
        <v>5918948</v>
      </c>
      <c r="G276" s="199">
        <v>1924197.6900000013</v>
      </c>
      <c r="H276" s="199">
        <v>0</v>
      </c>
      <c r="I276" s="199">
        <v>1935</v>
      </c>
      <c r="J276" s="199">
        <v>6008433.2000000002</v>
      </c>
      <c r="K276" s="199">
        <v>1923267.33</v>
      </c>
      <c r="L276" s="199">
        <f>VLOOKUP(B276,[1]ЛП!$B$8:$I$408,8,0)+VLOOKUP(B276,[1]ЛП!$B$8:$J$408,9,0)+VLOOKUP(B276,[1]ЛП!$B$8:$K$408,10,0)</f>
        <v>0</v>
      </c>
    </row>
    <row r="277" spans="1:35" s="183" customFormat="1" x14ac:dyDescent="0.2">
      <c r="A277" s="206" t="s">
        <v>648</v>
      </c>
      <c r="B277" s="206" t="s">
        <v>659</v>
      </c>
      <c r="C277" s="203" t="s">
        <v>660</v>
      </c>
      <c r="D277" s="203" t="s">
        <v>113</v>
      </c>
      <c r="E277" s="199">
        <v>3250</v>
      </c>
      <c r="F277" s="199">
        <v>2237324</v>
      </c>
      <c r="G277" s="199">
        <v>0</v>
      </c>
      <c r="H277" s="199">
        <v>0</v>
      </c>
      <c r="I277" s="199">
        <v>3254</v>
      </c>
      <c r="J277" s="199">
        <v>2249894</v>
      </c>
      <c r="K277" s="199">
        <v>0</v>
      </c>
      <c r="L277" s="199">
        <f>VLOOKUP(B277,[1]ЛП!$B$8:$I$408,8,0)+VLOOKUP(B277,[1]ЛП!$B$8:$J$408,9,0)+VLOOKUP(B277,[1]ЛП!$B$8:$K$408,10,0)</f>
        <v>0</v>
      </c>
    </row>
    <row r="278" spans="1:35" s="183" customFormat="1" x14ac:dyDescent="0.2">
      <c r="A278" s="206" t="s">
        <v>648</v>
      </c>
      <c r="B278" s="206" t="s">
        <v>661</v>
      </c>
      <c r="C278" s="203" t="s">
        <v>662</v>
      </c>
      <c r="D278" s="203" t="s">
        <v>113</v>
      </c>
      <c r="E278" s="199">
        <v>2092</v>
      </c>
      <c r="F278" s="199">
        <v>1593185</v>
      </c>
      <c r="G278" s="199">
        <v>57503.57999999998</v>
      </c>
      <c r="H278" s="199">
        <v>0</v>
      </c>
      <c r="I278" s="199">
        <v>2133</v>
      </c>
      <c r="J278" s="199">
        <v>1613809</v>
      </c>
      <c r="K278" s="199">
        <v>67995.879999999946</v>
      </c>
      <c r="L278" s="199">
        <f>VLOOKUP(B278,[1]ЛП!$B$8:$I$408,8,0)+VLOOKUP(B278,[1]ЛП!$B$8:$J$408,9,0)+VLOOKUP(B278,[1]ЛП!$B$8:$K$408,10,0)</f>
        <v>0</v>
      </c>
    </row>
    <row r="279" spans="1:35" s="183" customFormat="1" x14ac:dyDescent="0.2">
      <c r="A279" s="206" t="s">
        <v>648</v>
      </c>
      <c r="B279" s="206" t="s">
        <v>663</v>
      </c>
      <c r="C279" s="203" t="s">
        <v>664</v>
      </c>
      <c r="D279" s="203" t="s">
        <v>113</v>
      </c>
      <c r="E279" s="199">
        <v>755</v>
      </c>
      <c r="F279" s="199">
        <v>473928</v>
      </c>
      <c r="G279" s="199">
        <v>0</v>
      </c>
      <c r="H279" s="199">
        <v>0</v>
      </c>
      <c r="I279" s="199">
        <v>895</v>
      </c>
      <c r="J279" s="199">
        <v>530362</v>
      </c>
      <c r="K279" s="199">
        <v>0</v>
      </c>
      <c r="L279" s="199">
        <f>VLOOKUP(B279,[1]ЛП!$B$8:$I$408,8,0)+VLOOKUP(B279,[1]ЛП!$B$8:$J$408,9,0)+VLOOKUP(B279,[1]ЛП!$B$8:$K$408,10,0)</f>
        <v>0</v>
      </c>
    </row>
    <row r="280" spans="1:35" s="183" customFormat="1" x14ac:dyDescent="0.2">
      <c r="A280" s="206" t="s">
        <v>648</v>
      </c>
      <c r="B280" s="206" t="s">
        <v>665</v>
      </c>
      <c r="C280" s="203" t="s">
        <v>666</v>
      </c>
      <c r="D280" s="203" t="s">
        <v>113</v>
      </c>
      <c r="E280" s="199">
        <v>3278</v>
      </c>
      <c r="F280" s="199">
        <v>2777087</v>
      </c>
      <c r="G280" s="199">
        <v>0</v>
      </c>
      <c r="H280" s="199">
        <v>0</v>
      </c>
      <c r="I280" s="199">
        <v>3294</v>
      </c>
      <c r="J280" s="199">
        <v>2634953</v>
      </c>
      <c r="K280" s="199">
        <v>0</v>
      </c>
      <c r="L280" s="199">
        <f>VLOOKUP(B280,[1]ЛП!$B$8:$I$408,8,0)+VLOOKUP(B280,[1]ЛП!$B$8:$J$408,9,0)+VLOOKUP(B280,[1]ЛП!$B$8:$K$408,10,0)</f>
        <v>0</v>
      </c>
    </row>
    <row r="281" spans="1:35" s="183" customFormat="1" x14ac:dyDescent="0.2">
      <c r="A281" s="206" t="s">
        <v>648</v>
      </c>
      <c r="B281" s="206" t="s">
        <v>667</v>
      </c>
      <c r="C281" s="203" t="s">
        <v>668</v>
      </c>
      <c r="D281" s="203" t="s">
        <v>113</v>
      </c>
      <c r="E281" s="199">
        <v>6587</v>
      </c>
      <c r="F281" s="199">
        <v>8224841.2000000002</v>
      </c>
      <c r="G281" s="199">
        <v>431767.80000000022</v>
      </c>
      <c r="H281" s="199">
        <v>1448563.8699999999</v>
      </c>
      <c r="I281" s="199">
        <v>7340</v>
      </c>
      <c r="J281" s="199">
        <v>9720647.1999999937</v>
      </c>
      <c r="K281" s="199">
        <v>460716.24999999953</v>
      </c>
      <c r="L281" s="199">
        <f>VLOOKUP(B281,[1]ЛП!$B$8:$I$408,8,0)+VLOOKUP(B281,[1]ЛП!$B$8:$J$408,9,0)+VLOOKUP(B281,[1]ЛП!$B$8:$K$408,10,0)</f>
        <v>1390018.76</v>
      </c>
    </row>
    <row r="282" spans="1:35" s="183" customFormat="1" ht="12.75" customHeight="1" x14ac:dyDescent="0.2">
      <c r="A282" s="206" t="s">
        <v>648</v>
      </c>
      <c r="B282" s="206" t="s">
        <v>669</v>
      </c>
      <c r="C282" s="203" t="s">
        <v>670</v>
      </c>
      <c r="D282" s="203" t="s">
        <v>113</v>
      </c>
      <c r="E282" s="199">
        <v>920</v>
      </c>
      <c r="F282" s="199">
        <v>701738</v>
      </c>
      <c r="G282" s="199">
        <v>3839.6</v>
      </c>
      <c r="H282" s="199">
        <v>0</v>
      </c>
      <c r="I282" s="199">
        <v>878</v>
      </c>
      <c r="J282" s="199">
        <v>711973</v>
      </c>
      <c r="K282" s="199">
        <v>14067.28</v>
      </c>
      <c r="L282" s="199">
        <f>VLOOKUP(B282,[1]ЛП!$B$8:$I$408,8,0)+VLOOKUP(B282,[1]ЛП!$B$8:$J$408,9,0)+VLOOKUP(B282,[1]ЛП!$B$8:$K$408,10,0)</f>
        <v>0</v>
      </c>
    </row>
    <row r="283" spans="1:35" s="183" customFormat="1" ht="12.75" customHeight="1" x14ac:dyDescent="0.2">
      <c r="A283" s="206" t="s">
        <v>648</v>
      </c>
      <c r="B283" s="206" t="s">
        <v>671</v>
      </c>
      <c r="C283" s="203" t="s">
        <v>672</v>
      </c>
      <c r="D283" s="203" t="s">
        <v>113</v>
      </c>
      <c r="E283" s="199">
        <v>1507</v>
      </c>
      <c r="F283" s="199">
        <v>1919186</v>
      </c>
      <c r="G283" s="199">
        <v>65820</v>
      </c>
      <c r="H283" s="199">
        <v>0</v>
      </c>
      <c r="I283" s="199">
        <v>1551</v>
      </c>
      <c r="J283" s="199">
        <v>1874663</v>
      </c>
      <c r="K283" s="199">
        <v>82200</v>
      </c>
      <c r="L283" s="199">
        <f>VLOOKUP(B283,[1]ЛП!$B$8:$I$408,8,0)+VLOOKUP(B283,[1]ЛП!$B$8:$J$408,9,0)+VLOOKUP(B283,[1]ЛП!$B$8:$K$408,10,0)</f>
        <v>0</v>
      </c>
    </row>
    <row r="284" spans="1:35" s="183" customFormat="1" ht="12.75" customHeight="1" x14ac:dyDescent="0.2">
      <c r="A284" s="206" t="s">
        <v>648</v>
      </c>
      <c r="B284" s="206" t="s">
        <v>673</v>
      </c>
      <c r="C284" s="203" t="s">
        <v>674</v>
      </c>
      <c r="D284" s="203" t="s">
        <v>113</v>
      </c>
      <c r="E284" s="199">
        <v>2837</v>
      </c>
      <c r="F284" s="199">
        <v>1744682</v>
      </c>
      <c r="G284" s="199">
        <v>71140</v>
      </c>
      <c r="H284" s="199">
        <v>25845.420000000002</v>
      </c>
      <c r="I284" s="199">
        <v>2793</v>
      </c>
      <c r="J284" s="199">
        <v>1931017</v>
      </c>
      <c r="K284" s="199">
        <v>55416</v>
      </c>
      <c r="L284" s="199">
        <f>VLOOKUP(B284,[1]ЛП!$B$8:$I$408,8,0)+VLOOKUP(B284,[1]ЛП!$B$8:$J$408,9,0)+VLOOKUP(B284,[1]ЛП!$B$8:$K$408,10,0)</f>
        <v>15990.580000000002</v>
      </c>
    </row>
    <row r="285" spans="1:35" s="183" customFormat="1" ht="12.75" customHeight="1" x14ac:dyDescent="0.2">
      <c r="A285" s="206" t="s">
        <v>648</v>
      </c>
      <c r="B285" s="206" t="s">
        <v>675</v>
      </c>
      <c r="C285" s="203" t="s">
        <v>676</v>
      </c>
      <c r="D285" s="203" t="s">
        <v>113</v>
      </c>
      <c r="E285" s="199">
        <v>9386</v>
      </c>
      <c r="F285" s="199">
        <v>14349983.799999999</v>
      </c>
      <c r="G285" s="199">
        <v>1440996.6699999957</v>
      </c>
      <c r="H285" s="199">
        <v>4257004.5599999996</v>
      </c>
      <c r="I285" s="199">
        <v>9932</v>
      </c>
      <c r="J285" s="199">
        <v>15378323.400000002</v>
      </c>
      <c r="K285" s="199">
        <v>1586742.4899999949</v>
      </c>
      <c r="L285" s="199">
        <f>VLOOKUP(B285,[1]ЛП!$B$8:$I$408,8,0)+VLOOKUP(B285,[1]ЛП!$B$8:$J$408,9,0)+VLOOKUP(B285,[1]ЛП!$B$8:$K$408,10,0)</f>
        <v>4757221.66</v>
      </c>
    </row>
    <row r="286" spans="1:35" s="183" customFormat="1" ht="12.75" customHeight="1" x14ac:dyDescent="0.2">
      <c r="A286" s="206" t="s">
        <v>648</v>
      </c>
      <c r="B286" s="206" t="s">
        <v>677</v>
      </c>
      <c r="C286" s="203" t="s">
        <v>678</v>
      </c>
      <c r="D286" s="203" t="s">
        <v>113</v>
      </c>
      <c r="E286" s="199">
        <v>978</v>
      </c>
      <c r="F286" s="199">
        <v>836133</v>
      </c>
      <c r="G286" s="199">
        <v>75108</v>
      </c>
      <c r="H286" s="199">
        <v>0</v>
      </c>
      <c r="I286" s="199">
        <v>1030</v>
      </c>
      <c r="J286" s="199">
        <v>929023</v>
      </c>
      <c r="K286" s="199">
        <v>87648</v>
      </c>
      <c r="L286" s="199">
        <f>VLOOKUP(B286,[1]ЛП!$B$8:$I$408,8,0)+VLOOKUP(B286,[1]ЛП!$B$8:$J$408,9,0)+VLOOKUP(B286,[1]ЛП!$B$8:$K$408,10,0)</f>
        <v>0</v>
      </c>
    </row>
    <row r="287" spans="1:35" s="183" customFormat="1" ht="12.75" customHeight="1" x14ac:dyDescent="0.2">
      <c r="A287" s="206" t="s">
        <v>648</v>
      </c>
      <c r="B287" s="206" t="s">
        <v>679</v>
      </c>
      <c r="C287" s="203" t="s">
        <v>680</v>
      </c>
      <c r="D287" s="203" t="s">
        <v>113</v>
      </c>
      <c r="E287" s="199">
        <v>3979</v>
      </c>
      <c r="F287" s="199">
        <v>2558918</v>
      </c>
      <c r="G287" s="199">
        <v>312400</v>
      </c>
      <c r="H287" s="199">
        <v>6146158.2100000009</v>
      </c>
      <c r="I287" s="199">
        <v>4319</v>
      </c>
      <c r="J287" s="199">
        <v>2734171</v>
      </c>
      <c r="K287" s="199">
        <v>319626</v>
      </c>
      <c r="L287" s="199">
        <f>VLOOKUP(B287,[1]ЛП!$B$8:$I$408,8,0)+VLOOKUP(B287,[1]ЛП!$B$8:$J$408,9,0)+VLOOKUP(B287,[1]ЛП!$B$8:$K$408,10,0)</f>
        <v>6455492.1800000155</v>
      </c>
    </row>
    <row r="288" spans="1:35" s="183" customFormat="1" x14ac:dyDescent="0.2">
      <c r="A288" s="206" t="s">
        <v>648</v>
      </c>
      <c r="B288" s="206" t="s">
        <v>681</v>
      </c>
      <c r="C288" s="203" t="s">
        <v>682</v>
      </c>
      <c r="D288" s="203" t="s">
        <v>113</v>
      </c>
      <c r="E288" s="199">
        <v>3277</v>
      </c>
      <c r="F288" s="199">
        <v>5921163</v>
      </c>
      <c r="G288" s="199">
        <v>923343.62000000151</v>
      </c>
      <c r="H288" s="199">
        <v>0</v>
      </c>
      <c r="I288" s="199">
        <v>3908</v>
      </c>
      <c r="J288" s="199">
        <v>7197547</v>
      </c>
      <c r="K288" s="199">
        <v>1052861.1900000023</v>
      </c>
      <c r="L288" s="199">
        <f>VLOOKUP(B288,[1]ЛП!$B$8:$I$408,8,0)+VLOOKUP(B288,[1]ЛП!$B$8:$J$408,9,0)+VLOOKUP(B288,[1]ЛП!$B$8:$K$408,10,0)</f>
        <v>0</v>
      </c>
    </row>
    <row r="289" spans="1:12" s="183" customFormat="1" ht="12.75" customHeight="1" x14ac:dyDescent="0.2">
      <c r="A289" s="206" t="s">
        <v>648</v>
      </c>
      <c r="B289" s="206" t="s">
        <v>683</v>
      </c>
      <c r="C289" s="203" t="s">
        <v>684</v>
      </c>
      <c r="D289" s="203" t="s">
        <v>113</v>
      </c>
      <c r="E289" s="199">
        <v>259</v>
      </c>
      <c r="F289" s="199">
        <v>269580</v>
      </c>
      <c r="G289" s="199">
        <v>0</v>
      </c>
      <c r="H289" s="199">
        <v>0</v>
      </c>
      <c r="I289" s="199">
        <v>251</v>
      </c>
      <c r="J289" s="199">
        <v>272130</v>
      </c>
      <c r="K289" s="199">
        <v>0</v>
      </c>
      <c r="L289" s="199">
        <f>VLOOKUP(B289,[1]ЛП!$B$8:$I$408,8,0)+VLOOKUP(B289,[1]ЛП!$B$8:$J$408,9,0)+VLOOKUP(B289,[1]ЛП!$B$8:$K$408,10,0)</f>
        <v>0</v>
      </c>
    </row>
    <row r="290" spans="1:12" s="183" customFormat="1" ht="12.75" customHeight="1" x14ac:dyDescent="0.2">
      <c r="A290" s="206" t="s">
        <v>648</v>
      </c>
      <c r="B290" s="206" t="s">
        <v>685</v>
      </c>
      <c r="C290" s="203" t="s">
        <v>686</v>
      </c>
      <c r="D290" s="203" t="s">
        <v>113</v>
      </c>
      <c r="E290" s="199">
        <v>397</v>
      </c>
      <c r="F290" s="199">
        <v>458822</v>
      </c>
      <c r="G290" s="199">
        <v>0</v>
      </c>
      <c r="H290" s="199">
        <v>0</v>
      </c>
      <c r="I290" s="199">
        <v>421</v>
      </c>
      <c r="J290" s="199">
        <v>472506</v>
      </c>
      <c r="K290" s="199">
        <v>0</v>
      </c>
      <c r="L290" s="199">
        <f>VLOOKUP(B290,[1]ЛП!$B$8:$I$408,8,0)+VLOOKUP(B290,[1]ЛП!$B$8:$J$408,9,0)+VLOOKUP(B290,[1]ЛП!$B$8:$K$408,10,0)</f>
        <v>0</v>
      </c>
    </row>
    <row r="291" spans="1:12" s="183" customFormat="1" ht="12.75" customHeight="1" x14ac:dyDescent="0.2">
      <c r="A291" s="206" t="s">
        <v>648</v>
      </c>
      <c r="B291" s="206" t="s">
        <v>687</v>
      </c>
      <c r="C291" s="203" t="s">
        <v>688</v>
      </c>
      <c r="D291" s="203" t="s">
        <v>113</v>
      </c>
      <c r="E291" s="199">
        <v>8664</v>
      </c>
      <c r="F291" s="199">
        <v>10480943</v>
      </c>
      <c r="G291" s="199">
        <v>448331.56999999972</v>
      </c>
      <c r="H291" s="199">
        <v>3293750.67</v>
      </c>
      <c r="I291" s="199">
        <v>9281</v>
      </c>
      <c r="J291" s="199">
        <v>11458832.199999999</v>
      </c>
      <c r="K291" s="199">
        <v>526542.31999999983</v>
      </c>
      <c r="L291" s="199">
        <f>VLOOKUP(B291,[1]ЛП!$B$8:$I$408,8,0)+VLOOKUP(B291,[1]ЛП!$B$8:$J$408,9,0)+VLOOKUP(B291,[1]ЛП!$B$8:$K$408,10,0)</f>
        <v>3289114.16</v>
      </c>
    </row>
    <row r="292" spans="1:12" s="183" customFormat="1" ht="12.75" customHeight="1" x14ac:dyDescent="0.2">
      <c r="A292" s="206" t="s">
        <v>648</v>
      </c>
      <c r="B292" s="206" t="s">
        <v>689</v>
      </c>
      <c r="C292" s="203" t="s">
        <v>690</v>
      </c>
      <c r="D292" s="203" t="s">
        <v>113</v>
      </c>
      <c r="E292" s="199">
        <v>4346</v>
      </c>
      <c r="F292" s="199">
        <v>6319697</v>
      </c>
      <c r="G292" s="199">
        <v>1440998.989999997</v>
      </c>
      <c r="H292" s="199">
        <v>3589506.5400000173</v>
      </c>
      <c r="I292" s="199">
        <v>4409</v>
      </c>
      <c r="J292" s="199">
        <v>14088188</v>
      </c>
      <c r="K292" s="199">
        <v>1591996.5599999949</v>
      </c>
      <c r="L292" s="199">
        <f>VLOOKUP(B292,[1]ЛП!$B$8:$I$408,8,0)+VLOOKUP(B292,[1]ЛП!$B$8:$J$408,9,0)+VLOOKUP(B292,[1]ЛП!$B$8:$K$408,10,0)</f>
        <v>7257586.879999998</v>
      </c>
    </row>
    <row r="293" spans="1:12" s="183" customFormat="1" ht="12.75" customHeight="1" x14ac:dyDescent="0.2">
      <c r="A293" s="206" t="s">
        <v>648</v>
      </c>
      <c r="B293" s="206" t="s">
        <v>691</v>
      </c>
      <c r="C293" s="203" t="s">
        <v>692</v>
      </c>
      <c r="D293" s="203" t="s">
        <v>113</v>
      </c>
      <c r="E293" s="199">
        <v>2499</v>
      </c>
      <c r="F293" s="199">
        <v>1809867</v>
      </c>
      <c r="G293" s="199">
        <v>3661.32</v>
      </c>
      <c r="H293" s="199">
        <v>4121268.9499999988</v>
      </c>
      <c r="I293" s="199">
        <v>2628</v>
      </c>
      <c r="J293" s="199">
        <v>1762139</v>
      </c>
      <c r="K293" s="199">
        <v>2381.7600000000002</v>
      </c>
      <c r="L293" s="199">
        <f>VLOOKUP(B293,[1]ЛП!$B$8:$I$408,8,0)+VLOOKUP(B293,[1]ЛП!$B$8:$J$408,9,0)+VLOOKUP(B293,[1]ЛП!$B$8:$K$408,10,0)</f>
        <v>4589863.67</v>
      </c>
    </row>
    <row r="294" spans="1:12" s="183" customFormat="1" ht="12.75" customHeight="1" x14ac:dyDescent="0.2">
      <c r="A294" s="206" t="s">
        <v>648</v>
      </c>
      <c r="B294" s="206" t="s">
        <v>693</v>
      </c>
      <c r="C294" s="203" t="s">
        <v>694</v>
      </c>
      <c r="D294" s="203" t="s">
        <v>113</v>
      </c>
      <c r="E294" s="199">
        <v>132</v>
      </c>
      <c r="F294" s="199">
        <v>207768</v>
      </c>
      <c r="G294" s="199">
        <v>0</v>
      </c>
      <c r="H294" s="199">
        <v>0</v>
      </c>
      <c r="I294" s="199"/>
      <c r="J294" s="199">
        <v>0</v>
      </c>
      <c r="K294" s="199">
        <v>0</v>
      </c>
      <c r="L294" s="199">
        <f>VLOOKUP(B294,[1]ЛП!$B$8:$I$408,8,0)+VLOOKUP(B294,[1]ЛП!$B$8:$J$408,9,0)+VLOOKUP(B294,[1]ЛП!$B$8:$K$408,10,0)</f>
        <v>0</v>
      </c>
    </row>
    <row r="295" spans="1:12" s="183" customFormat="1" ht="12.75" customHeight="1" x14ac:dyDescent="0.2">
      <c r="A295" s="206" t="s">
        <v>648</v>
      </c>
      <c r="B295" s="206" t="s">
        <v>695</v>
      </c>
      <c r="C295" s="203" t="s">
        <v>696</v>
      </c>
      <c r="D295" s="203" t="s">
        <v>113</v>
      </c>
      <c r="E295" s="199">
        <v>924</v>
      </c>
      <c r="F295" s="199">
        <v>666920</v>
      </c>
      <c r="G295" s="199">
        <v>0</v>
      </c>
      <c r="H295" s="199">
        <v>0</v>
      </c>
      <c r="I295" s="199">
        <v>997</v>
      </c>
      <c r="J295" s="199">
        <v>696360</v>
      </c>
      <c r="K295" s="199">
        <v>0</v>
      </c>
      <c r="L295" s="199">
        <f>VLOOKUP(B295,[1]ЛП!$B$8:$I$408,8,0)+VLOOKUP(B295,[1]ЛП!$B$8:$J$408,9,0)+VLOOKUP(B295,[1]ЛП!$B$8:$K$408,10,0)</f>
        <v>0</v>
      </c>
    </row>
    <row r="296" spans="1:12" s="183" customFormat="1" x14ac:dyDescent="0.2">
      <c r="A296" s="206" t="s">
        <v>648</v>
      </c>
      <c r="B296" s="206" t="s">
        <v>697</v>
      </c>
      <c r="C296" s="203" t="s">
        <v>698</v>
      </c>
      <c r="D296" s="203" t="s">
        <v>124</v>
      </c>
      <c r="E296" s="199">
        <v>3100</v>
      </c>
      <c r="F296" s="199">
        <v>2507129</v>
      </c>
      <c r="G296" s="199">
        <v>0</v>
      </c>
      <c r="H296" s="199">
        <v>0</v>
      </c>
      <c r="I296" s="199">
        <v>3300</v>
      </c>
      <c r="J296" s="199">
        <v>2711192</v>
      </c>
      <c r="K296" s="199">
        <v>0</v>
      </c>
      <c r="L296" s="199">
        <f>VLOOKUP(B296,[1]ЛП!$B$8:$I$408,8,0)+VLOOKUP(B296,[1]ЛП!$B$8:$J$408,9,0)+VLOOKUP(B296,[1]ЛП!$B$8:$K$408,10,0)</f>
        <v>0</v>
      </c>
    </row>
    <row r="297" spans="1:12" s="183" customFormat="1" x14ac:dyDescent="0.2">
      <c r="A297" s="206" t="s">
        <v>648</v>
      </c>
      <c r="B297" s="206" t="s">
        <v>699</v>
      </c>
      <c r="C297" s="203" t="s">
        <v>700</v>
      </c>
      <c r="D297" s="203" t="s">
        <v>124</v>
      </c>
      <c r="E297" s="199">
        <v>2008</v>
      </c>
      <c r="F297" s="199">
        <v>1407376</v>
      </c>
      <c r="G297" s="199">
        <v>0</v>
      </c>
      <c r="H297" s="199">
        <v>0</v>
      </c>
      <c r="I297" s="199">
        <v>2051</v>
      </c>
      <c r="J297" s="199">
        <v>1423886</v>
      </c>
      <c r="K297" s="199">
        <v>0</v>
      </c>
      <c r="L297" s="199">
        <f>VLOOKUP(B297,[1]ЛП!$B$8:$I$408,8,0)+VLOOKUP(B297,[1]ЛП!$B$8:$J$408,9,0)+VLOOKUP(B297,[1]ЛП!$B$8:$K$408,10,0)</f>
        <v>0</v>
      </c>
    </row>
    <row r="298" spans="1:12" s="183" customFormat="1" x14ac:dyDescent="0.2">
      <c r="A298" s="206" t="s">
        <v>648</v>
      </c>
      <c r="B298" s="206" t="s">
        <v>701</v>
      </c>
      <c r="C298" s="203" t="s">
        <v>702</v>
      </c>
      <c r="D298" s="203" t="s">
        <v>124</v>
      </c>
      <c r="E298" s="199">
        <v>1682</v>
      </c>
      <c r="F298" s="199">
        <v>1101612</v>
      </c>
      <c r="G298" s="199">
        <v>0</v>
      </c>
      <c r="H298" s="199">
        <v>0</v>
      </c>
      <c r="I298" s="199">
        <v>1826</v>
      </c>
      <c r="J298" s="199">
        <v>1184248</v>
      </c>
      <c r="K298" s="199">
        <v>0</v>
      </c>
      <c r="L298" s="199">
        <f>VLOOKUP(B298,[1]ЛП!$B$8:$I$408,8,0)+VLOOKUP(B298,[1]ЛП!$B$8:$J$408,9,0)+VLOOKUP(B298,[1]ЛП!$B$8:$K$408,10,0)</f>
        <v>0</v>
      </c>
    </row>
    <row r="299" spans="1:12" s="183" customFormat="1" x14ac:dyDescent="0.2">
      <c r="A299" s="206" t="s">
        <v>648</v>
      </c>
      <c r="B299" s="206" t="s">
        <v>703</v>
      </c>
      <c r="C299" s="203" t="s">
        <v>704</v>
      </c>
      <c r="D299" s="203" t="s">
        <v>124</v>
      </c>
      <c r="E299" s="199">
        <v>1850</v>
      </c>
      <c r="F299" s="199">
        <v>1004466</v>
      </c>
      <c r="G299" s="199">
        <v>0</v>
      </c>
      <c r="H299" s="199">
        <v>0</v>
      </c>
      <c r="I299" s="199">
        <v>2112</v>
      </c>
      <c r="J299" s="199">
        <v>1163205</v>
      </c>
      <c r="K299" s="199">
        <v>0</v>
      </c>
      <c r="L299" s="199">
        <f>VLOOKUP(B299,[1]ЛП!$B$8:$I$408,8,0)+VLOOKUP(B299,[1]ЛП!$B$8:$J$408,9,0)+VLOOKUP(B299,[1]ЛП!$B$8:$K$408,10,0)</f>
        <v>0</v>
      </c>
    </row>
    <row r="300" spans="1:12" s="183" customFormat="1" x14ac:dyDescent="0.2">
      <c r="A300" s="206" t="s">
        <v>648</v>
      </c>
      <c r="B300" s="206" t="s">
        <v>705</v>
      </c>
      <c r="C300" s="203" t="s">
        <v>706</v>
      </c>
      <c r="D300" s="203" t="s">
        <v>124</v>
      </c>
      <c r="E300" s="199">
        <v>557</v>
      </c>
      <c r="F300" s="199">
        <v>556215</v>
      </c>
      <c r="G300" s="199">
        <v>202230</v>
      </c>
      <c r="H300" s="199">
        <v>0</v>
      </c>
      <c r="I300" s="199">
        <v>562</v>
      </c>
      <c r="J300" s="199">
        <v>677255</v>
      </c>
      <c r="K300" s="199">
        <v>221320</v>
      </c>
      <c r="L300" s="199">
        <f>VLOOKUP(B300,[1]ЛП!$B$8:$I$408,8,0)+VLOOKUP(B300,[1]ЛП!$B$8:$J$408,9,0)+VLOOKUP(B300,[1]ЛП!$B$8:$K$408,10,0)</f>
        <v>0</v>
      </c>
    </row>
    <row r="301" spans="1:12" s="183" customFormat="1" x14ac:dyDescent="0.2">
      <c r="A301" s="206" t="s">
        <v>648</v>
      </c>
      <c r="B301" s="206" t="s">
        <v>707</v>
      </c>
      <c r="C301" s="203" t="s">
        <v>708</v>
      </c>
      <c r="D301" s="203" t="s">
        <v>124</v>
      </c>
      <c r="E301" s="199">
        <v>1301</v>
      </c>
      <c r="F301" s="199">
        <v>858193.8</v>
      </c>
      <c r="G301" s="199">
        <v>0</v>
      </c>
      <c r="H301" s="199">
        <v>0</v>
      </c>
      <c r="I301" s="199">
        <v>1308</v>
      </c>
      <c r="J301" s="199">
        <v>908436.8</v>
      </c>
      <c r="K301" s="199">
        <v>0</v>
      </c>
      <c r="L301" s="199">
        <f>VLOOKUP(B301,[1]ЛП!$B$8:$I$408,8,0)+VLOOKUP(B301,[1]ЛП!$B$8:$J$408,9,0)+VLOOKUP(B301,[1]ЛП!$B$8:$K$408,10,0)</f>
        <v>0</v>
      </c>
    </row>
    <row r="302" spans="1:12" s="183" customFormat="1" x14ac:dyDescent="0.2">
      <c r="A302" s="206" t="s">
        <v>648</v>
      </c>
      <c r="B302" s="206" t="s">
        <v>709</v>
      </c>
      <c r="C302" s="203" t="s">
        <v>710</v>
      </c>
      <c r="D302" s="203" t="s">
        <v>124</v>
      </c>
      <c r="E302" s="199">
        <v>1356</v>
      </c>
      <c r="F302" s="199">
        <v>1287313</v>
      </c>
      <c r="G302" s="199">
        <v>0</v>
      </c>
      <c r="H302" s="199">
        <v>0</v>
      </c>
      <c r="I302" s="199">
        <v>1335</v>
      </c>
      <c r="J302" s="199">
        <v>1270720</v>
      </c>
      <c r="K302" s="199">
        <v>0</v>
      </c>
      <c r="L302" s="199">
        <f>VLOOKUP(B302,[1]ЛП!$B$8:$I$408,8,0)+VLOOKUP(B302,[1]ЛП!$B$8:$J$408,9,0)+VLOOKUP(B302,[1]ЛП!$B$8:$K$408,10,0)</f>
        <v>0</v>
      </c>
    </row>
    <row r="303" spans="1:12" s="183" customFormat="1" x14ac:dyDescent="0.2">
      <c r="A303" s="206" t="s">
        <v>648</v>
      </c>
      <c r="B303" s="206" t="s">
        <v>711</v>
      </c>
      <c r="C303" s="203" t="s">
        <v>712</v>
      </c>
      <c r="D303" s="203" t="s">
        <v>124</v>
      </c>
      <c r="E303" s="199">
        <v>1198</v>
      </c>
      <c r="F303" s="199">
        <v>1359261</v>
      </c>
      <c r="G303" s="199">
        <v>0</v>
      </c>
      <c r="H303" s="199">
        <v>0</v>
      </c>
      <c r="I303" s="199">
        <v>1250</v>
      </c>
      <c r="J303" s="199">
        <v>1318622</v>
      </c>
      <c r="K303" s="199">
        <v>0</v>
      </c>
      <c r="L303" s="199">
        <f>VLOOKUP(B303,[1]ЛП!$B$8:$I$408,8,0)+VLOOKUP(B303,[1]ЛП!$B$8:$J$408,9,0)+VLOOKUP(B303,[1]ЛП!$B$8:$K$408,10,0)</f>
        <v>0</v>
      </c>
    </row>
    <row r="304" spans="1:12" s="183" customFormat="1" x14ac:dyDescent="0.2">
      <c r="A304" s="206" t="s">
        <v>648</v>
      </c>
      <c r="B304" s="206" t="s">
        <v>713</v>
      </c>
      <c r="C304" s="203" t="s">
        <v>714</v>
      </c>
      <c r="D304" s="203" t="s">
        <v>124</v>
      </c>
      <c r="E304" s="199">
        <v>850</v>
      </c>
      <c r="F304" s="199">
        <v>672287</v>
      </c>
      <c r="G304" s="199">
        <v>0</v>
      </c>
      <c r="H304" s="199">
        <v>0</v>
      </c>
      <c r="I304" s="199">
        <v>1041</v>
      </c>
      <c r="J304" s="199">
        <v>675150</v>
      </c>
      <c r="K304" s="199">
        <v>0</v>
      </c>
      <c r="L304" s="199">
        <f>VLOOKUP(B304,[1]ЛП!$B$8:$I$408,8,0)+VLOOKUP(B304,[1]ЛП!$B$8:$J$408,9,0)+VLOOKUP(B304,[1]ЛП!$B$8:$K$408,10,0)</f>
        <v>0</v>
      </c>
    </row>
    <row r="305" spans="1:12" s="183" customFormat="1" x14ac:dyDescent="0.2">
      <c r="A305" s="206" t="s">
        <v>648</v>
      </c>
      <c r="B305" s="206" t="s">
        <v>715</v>
      </c>
      <c r="C305" s="203" t="s">
        <v>716</v>
      </c>
      <c r="D305" s="203" t="s">
        <v>124</v>
      </c>
      <c r="E305" s="199">
        <v>324</v>
      </c>
      <c r="F305" s="199">
        <v>273985</v>
      </c>
      <c r="G305" s="199">
        <v>0</v>
      </c>
      <c r="H305" s="199">
        <v>0</v>
      </c>
      <c r="I305" s="199">
        <v>331</v>
      </c>
      <c r="J305" s="199">
        <v>285744</v>
      </c>
      <c r="K305" s="199">
        <v>0</v>
      </c>
      <c r="L305" s="199">
        <f>VLOOKUP(B305,[1]ЛП!$B$8:$I$408,8,0)+VLOOKUP(B305,[1]ЛП!$B$8:$J$408,9,0)+VLOOKUP(B305,[1]ЛП!$B$8:$K$408,10,0)</f>
        <v>0</v>
      </c>
    </row>
    <row r="306" spans="1:12" s="183" customFormat="1" x14ac:dyDescent="0.2">
      <c r="A306" s="206" t="s">
        <v>648</v>
      </c>
      <c r="B306" s="206" t="s">
        <v>717</v>
      </c>
      <c r="C306" s="203" t="s">
        <v>718</v>
      </c>
      <c r="D306" s="203" t="s">
        <v>124</v>
      </c>
      <c r="E306" s="199">
        <v>197</v>
      </c>
      <c r="F306" s="199">
        <v>179573</v>
      </c>
      <c r="G306" s="199">
        <v>0</v>
      </c>
      <c r="H306" s="199">
        <v>0</v>
      </c>
      <c r="I306" s="199">
        <v>189</v>
      </c>
      <c r="J306" s="199">
        <v>177292</v>
      </c>
      <c r="K306" s="199">
        <v>0</v>
      </c>
      <c r="L306" s="199">
        <f>VLOOKUP(B306,[1]ЛП!$B$8:$I$408,8,0)+VLOOKUP(B306,[1]ЛП!$B$8:$J$408,9,0)+VLOOKUP(B306,[1]ЛП!$B$8:$K$408,10,0)</f>
        <v>0</v>
      </c>
    </row>
    <row r="307" spans="1:12" s="183" customFormat="1" ht="12.75" customHeight="1" x14ac:dyDescent="0.2">
      <c r="A307" s="206" t="s">
        <v>648</v>
      </c>
      <c r="B307" s="206" t="s">
        <v>719</v>
      </c>
      <c r="C307" s="203" t="s">
        <v>720</v>
      </c>
      <c r="D307" s="203" t="s">
        <v>124</v>
      </c>
      <c r="E307" s="199">
        <v>150</v>
      </c>
      <c r="F307" s="199">
        <v>90030</v>
      </c>
      <c r="G307" s="199">
        <v>0</v>
      </c>
      <c r="H307" s="199">
        <v>0</v>
      </c>
      <c r="I307" s="199">
        <v>186</v>
      </c>
      <c r="J307" s="199">
        <v>108700</v>
      </c>
      <c r="K307" s="199">
        <v>0</v>
      </c>
      <c r="L307" s="199">
        <f>VLOOKUP(B307,[1]ЛП!$B$8:$I$408,8,0)+VLOOKUP(B307,[1]ЛП!$B$8:$J$408,9,0)+VLOOKUP(B307,[1]ЛП!$B$8:$K$408,10,0)</f>
        <v>0</v>
      </c>
    </row>
    <row r="308" spans="1:12" s="183" customFormat="1" ht="12.75" customHeight="1" x14ac:dyDescent="0.2">
      <c r="A308" s="206" t="s">
        <v>648</v>
      </c>
      <c r="B308" s="206" t="s">
        <v>721</v>
      </c>
      <c r="C308" s="203" t="s">
        <v>722</v>
      </c>
      <c r="D308" s="203" t="s">
        <v>124</v>
      </c>
      <c r="E308" s="199">
        <v>116</v>
      </c>
      <c r="F308" s="199">
        <v>152068</v>
      </c>
      <c r="G308" s="199">
        <v>58260</v>
      </c>
      <c r="H308" s="199">
        <v>0</v>
      </c>
      <c r="I308" s="199">
        <v>119</v>
      </c>
      <c r="J308" s="199">
        <v>150744</v>
      </c>
      <c r="K308" s="199">
        <v>68700</v>
      </c>
      <c r="L308" s="199">
        <f>VLOOKUP(B308,[1]ЛП!$B$8:$I$408,8,0)+VLOOKUP(B308,[1]ЛП!$B$8:$J$408,9,0)+VLOOKUP(B308,[1]ЛП!$B$8:$K$408,10,0)</f>
        <v>0</v>
      </c>
    </row>
    <row r="309" spans="1:12" s="183" customFormat="1" ht="12.75" customHeight="1" x14ac:dyDescent="0.2">
      <c r="A309" s="206">
        <v>22</v>
      </c>
      <c r="B309" s="206" t="s">
        <v>723</v>
      </c>
      <c r="C309" s="203" t="s">
        <v>724</v>
      </c>
      <c r="D309" s="203" t="s">
        <v>124</v>
      </c>
      <c r="E309" s="199">
        <v>2</v>
      </c>
      <c r="F309" s="199">
        <v>970</v>
      </c>
      <c r="G309" s="199">
        <v>0</v>
      </c>
      <c r="H309" s="199">
        <v>0</v>
      </c>
      <c r="I309" s="199">
        <v>13</v>
      </c>
      <c r="J309" s="199">
        <v>6040</v>
      </c>
      <c r="K309" s="199">
        <v>0</v>
      </c>
      <c r="L309" s="199">
        <f>VLOOKUP(B309,[1]ЛП!$B$8:$I$408,8,0)+VLOOKUP(B309,[1]ЛП!$B$8:$J$408,9,0)+VLOOKUP(B309,[1]ЛП!$B$8:$K$408,10,0)</f>
        <v>0</v>
      </c>
    </row>
    <row r="310" spans="1:12" s="183" customFormat="1" ht="12.75" customHeight="1" x14ac:dyDescent="0.2">
      <c r="A310" s="206" t="s">
        <v>648</v>
      </c>
      <c r="B310" s="206" t="s">
        <v>725</v>
      </c>
      <c r="C310" s="203" t="s">
        <v>726</v>
      </c>
      <c r="D310" s="203" t="s">
        <v>124</v>
      </c>
      <c r="E310" s="199">
        <v>735</v>
      </c>
      <c r="F310" s="199">
        <v>380928</v>
      </c>
      <c r="G310" s="199">
        <v>0</v>
      </c>
      <c r="H310" s="199">
        <v>0</v>
      </c>
      <c r="I310" s="199">
        <v>840</v>
      </c>
      <c r="J310" s="199">
        <v>448324</v>
      </c>
      <c r="K310" s="199">
        <v>0</v>
      </c>
      <c r="L310" s="199">
        <f>VLOOKUP(B310,[1]ЛП!$B$8:$I$408,8,0)+VLOOKUP(B310,[1]ЛП!$B$8:$J$408,9,0)+VLOOKUP(B310,[1]ЛП!$B$8:$K$408,10,0)</f>
        <v>0</v>
      </c>
    </row>
    <row r="311" spans="1:12" s="183" customFormat="1" ht="12.75" customHeight="1" x14ac:dyDescent="0.2">
      <c r="A311" s="206" t="s">
        <v>648</v>
      </c>
      <c r="B311" s="206" t="s">
        <v>727</v>
      </c>
      <c r="C311" s="203" t="s">
        <v>728</v>
      </c>
      <c r="D311" s="203" t="s">
        <v>124</v>
      </c>
      <c r="E311" s="199">
        <v>247</v>
      </c>
      <c r="F311" s="199">
        <v>163750</v>
      </c>
      <c r="G311" s="199">
        <v>0</v>
      </c>
      <c r="H311" s="199">
        <v>103119.98000000004</v>
      </c>
      <c r="I311" s="199">
        <v>271</v>
      </c>
      <c r="J311" s="199">
        <v>175985</v>
      </c>
      <c r="K311" s="199">
        <v>0</v>
      </c>
      <c r="L311" s="199">
        <f>VLOOKUP(B311,[1]ЛП!$B$8:$I$408,8,0)+VLOOKUP(B311,[1]ЛП!$B$8:$J$408,9,0)+VLOOKUP(B311,[1]ЛП!$B$8:$K$408,10,0)</f>
        <v>57939.54</v>
      </c>
    </row>
    <row r="312" spans="1:12" s="183" customFormat="1" ht="12.75" customHeight="1" x14ac:dyDescent="0.2">
      <c r="A312" s="206" t="s">
        <v>648</v>
      </c>
      <c r="B312" s="206" t="s">
        <v>729</v>
      </c>
      <c r="C312" s="203" t="s">
        <v>730</v>
      </c>
      <c r="D312" s="203" t="s">
        <v>124</v>
      </c>
      <c r="E312" s="199">
        <v>298</v>
      </c>
      <c r="F312" s="199">
        <v>204532.8</v>
      </c>
      <c r="G312" s="199">
        <v>0</v>
      </c>
      <c r="H312" s="199">
        <v>0</v>
      </c>
      <c r="I312" s="199">
        <v>331</v>
      </c>
      <c r="J312" s="199">
        <v>220725.19999999998</v>
      </c>
      <c r="K312" s="199">
        <v>0</v>
      </c>
      <c r="L312" s="199">
        <f>VLOOKUP(B312,[1]ЛП!$B$8:$I$408,8,0)+VLOOKUP(B312,[1]ЛП!$B$8:$J$408,9,0)+VLOOKUP(B312,[1]ЛП!$B$8:$K$408,10,0)</f>
        <v>0</v>
      </c>
    </row>
    <row r="313" spans="1:12" s="183" customFormat="1" ht="12.75" customHeight="1" x14ac:dyDescent="0.2">
      <c r="A313" s="206" t="s">
        <v>648</v>
      </c>
      <c r="B313" s="206" t="s">
        <v>731</v>
      </c>
      <c r="C313" s="203" t="s">
        <v>732</v>
      </c>
      <c r="D313" s="203" t="s">
        <v>124</v>
      </c>
      <c r="E313" s="199">
        <v>299</v>
      </c>
      <c r="F313" s="199">
        <v>80724.400000000009</v>
      </c>
      <c r="G313" s="199">
        <v>0</v>
      </c>
      <c r="H313" s="199">
        <v>0</v>
      </c>
      <c r="I313" s="199">
        <v>297</v>
      </c>
      <c r="J313" s="199">
        <v>83292.200000000012</v>
      </c>
      <c r="K313" s="199">
        <v>0</v>
      </c>
      <c r="L313" s="199">
        <f>VLOOKUP(B313,[1]ЛП!$B$8:$I$408,8,0)+VLOOKUP(B313,[1]ЛП!$B$8:$J$408,9,0)+VLOOKUP(B313,[1]ЛП!$B$8:$K$408,10,0)</f>
        <v>0</v>
      </c>
    </row>
    <row r="314" spans="1:12" s="183" customFormat="1" ht="12.75" customHeight="1" x14ac:dyDescent="0.2">
      <c r="A314" s="206" t="s">
        <v>648</v>
      </c>
      <c r="B314" s="206" t="s">
        <v>733</v>
      </c>
      <c r="C314" s="203" t="s">
        <v>734</v>
      </c>
      <c r="D314" s="203" t="s">
        <v>124</v>
      </c>
      <c r="E314" s="199">
        <v>219</v>
      </c>
      <c r="F314" s="199">
        <v>328955</v>
      </c>
      <c r="G314" s="199">
        <v>0</v>
      </c>
      <c r="H314" s="199">
        <v>0</v>
      </c>
      <c r="I314" s="199">
        <v>221</v>
      </c>
      <c r="J314" s="199">
        <v>336929</v>
      </c>
      <c r="K314" s="199">
        <v>0</v>
      </c>
      <c r="L314" s="199">
        <f>VLOOKUP(B314,[1]ЛП!$B$8:$I$408,8,0)+VLOOKUP(B314,[1]ЛП!$B$8:$J$408,9,0)+VLOOKUP(B314,[1]ЛП!$B$8:$K$408,10,0)</f>
        <v>0</v>
      </c>
    </row>
    <row r="315" spans="1:12" s="183" customFormat="1" ht="12.75" customHeight="1" x14ac:dyDescent="0.2">
      <c r="A315" s="206" t="s">
        <v>648</v>
      </c>
      <c r="B315" s="206" t="s">
        <v>735</v>
      </c>
      <c r="C315" s="203" t="s">
        <v>736</v>
      </c>
      <c r="D315" s="203" t="s">
        <v>124</v>
      </c>
      <c r="E315" s="199">
        <v>388</v>
      </c>
      <c r="F315" s="199">
        <v>365957</v>
      </c>
      <c r="G315" s="199">
        <v>0</v>
      </c>
      <c r="H315" s="199">
        <v>0</v>
      </c>
      <c r="I315" s="199">
        <v>413</v>
      </c>
      <c r="J315" s="199">
        <v>416939</v>
      </c>
      <c r="K315" s="199">
        <v>0</v>
      </c>
      <c r="L315" s="199">
        <f>VLOOKUP(B315,[1]ЛП!$B$8:$I$408,8,0)+VLOOKUP(B315,[1]ЛП!$B$8:$J$408,9,0)+VLOOKUP(B315,[1]ЛП!$B$8:$K$408,10,0)</f>
        <v>0</v>
      </c>
    </row>
    <row r="316" spans="1:12" s="183" customFormat="1" x14ac:dyDescent="0.2">
      <c r="A316" s="206" t="s">
        <v>648</v>
      </c>
      <c r="B316" s="206" t="s">
        <v>737</v>
      </c>
      <c r="C316" s="203" t="s">
        <v>738</v>
      </c>
      <c r="D316" s="203" t="s">
        <v>124</v>
      </c>
      <c r="E316" s="199">
        <v>2624</v>
      </c>
      <c r="F316" s="199">
        <v>2113767</v>
      </c>
      <c r="G316" s="199">
        <v>0</v>
      </c>
      <c r="H316" s="199">
        <v>5968747.3100000042</v>
      </c>
      <c r="I316" s="199">
        <v>2375</v>
      </c>
      <c r="J316" s="199">
        <v>1964529</v>
      </c>
      <c r="K316" s="199">
        <v>0</v>
      </c>
      <c r="L316" s="199">
        <f>VLOOKUP(B316,[1]ЛП!$B$8:$I$408,8,0)+VLOOKUP(B316,[1]ЛП!$B$8:$J$408,9,0)+VLOOKUP(B316,[1]ЛП!$B$8:$K$408,10,0)</f>
        <v>6088284.2800000012</v>
      </c>
    </row>
    <row r="317" spans="1:12" s="183" customFormat="1" ht="12.75" customHeight="1" x14ac:dyDescent="0.2">
      <c r="A317" s="206" t="s">
        <v>648</v>
      </c>
      <c r="B317" s="206" t="s">
        <v>739</v>
      </c>
      <c r="C317" s="203" t="s">
        <v>740</v>
      </c>
      <c r="D317" s="203" t="s">
        <v>124</v>
      </c>
      <c r="E317" s="199">
        <v>31</v>
      </c>
      <c r="F317" s="199">
        <v>71036</v>
      </c>
      <c r="G317" s="199">
        <v>0</v>
      </c>
      <c r="H317" s="199">
        <v>0</v>
      </c>
      <c r="I317" s="199">
        <v>21</v>
      </c>
      <c r="J317" s="199">
        <v>71264</v>
      </c>
      <c r="K317" s="199">
        <v>0</v>
      </c>
      <c r="L317" s="199">
        <f>VLOOKUP(B317,[1]ЛП!$B$8:$I$408,8,0)+VLOOKUP(B317,[1]ЛП!$B$8:$J$408,9,0)+VLOOKUP(B317,[1]ЛП!$B$8:$K$408,10,0)</f>
        <v>0</v>
      </c>
    </row>
    <row r="318" spans="1:12" s="183" customFormat="1" ht="12.75" customHeight="1" x14ac:dyDescent="0.2">
      <c r="A318" s="206" t="s">
        <v>648</v>
      </c>
      <c r="B318" s="206" t="s">
        <v>741</v>
      </c>
      <c r="C318" s="203" t="s">
        <v>742</v>
      </c>
      <c r="D318" s="203" t="s">
        <v>113</v>
      </c>
      <c r="E318" s="199">
        <v>163</v>
      </c>
      <c r="F318" s="199">
        <v>248796</v>
      </c>
      <c r="G318" s="199">
        <v>278640</v>
      </c>
      <c r="H318" s="199">
        <v>0</v>
      </c>
      <c r="I318" s="199">
        <v>194</v>
      </c>
      <c r="J318" s="199">
        <v>278132</v>
      </c>
      <c r="K318" s="199">
        <v>318025</v>
      </c>
      <c r="L318" s="199">
        <f>VLOOKUP(B318,[1]ЛП!$B$8:$I$408,8,0)+VLOOKUP(B318,[1]ЛП!$B$8:$J$408,9,0)+VLOOKUP(B318,[1]ЛП!$B$8:$K$408,10,0)</f>
        <v>0</v>
      </c>
    </row>
    <row r="319" spans="1:12" s="183" customFormat="1" ht="12.75" customHeight="1" x14ac:dyDescent="0.2">
      <c r="A319" s="206" t="s">
        <v>648</v>
      </c>
      <c r="B319" s="206" t="s">
        <v>743</v>
      </c>
      <c r="C319" s="203" t="s">
        <v>744</v>
      </c>
      <c r="D319" s="203" t="s">
        <v>124</v>
      </c>
      <c r="E319" s="199">
        <v>174</v>
      </c>
      <c r="F319" s="199">
        <v>280309</v>
      </c>
      <c r="G319" s="199">
        <v>29751</v>
      </c>
      <c r="H319" s="199">
        <v>0</v>
      </c>
      <c r="I319" s="199">
        <v>227</v>
      </c>
      <c r="J319" s="199">
        <v>348825</v>
      </c>
      <c r="K319" s="199">
        <v>41820</v>
      </c>
      <c r="L319" s="199">
        <f>VLOOKUP(B319,[1]ЛП!$B$8:$I$408,8,0)+VLOOKUP(B319,[1]ЛП!$B$8:$J$408,9,0)+VLOOKUP(B319,[1]ЛП!$B$8:$K$408,10,0)</f>
        <v>0</v>
      </c>
    </row>
    <row r="320" spans="1:12" s="183" customFormat="1" x14ac:dyDescent="0.2">
      <c r="A320" s="206" t="s">
        <v>648</v>
      </c>
      <c r="B320" s="206" t="s">
        <v>745</v>
      </c>
      <c r="C320" s="203" t="s">
        <v>746</v>
      </c>
      <c r="D320" s="203" t="s">
        <v>124</v>
      </c>
      <c r="E320" s="199">
        <v>586</v>
      </c>
      <c r="F320" s="199">
        <v>933791</v>
      </c>
      <c r="G320" s="199">
        <v>585</v>
      </c>
      <c r="H320" s="199">
        <v>3855152.4799999995</v>
      </c>
      <c r="I320" s="199">
        <v>635</v>
      </c>
      <c r="J320" s="199">
        <v>993280</v>
      </c>
      <c r="K320" s="199">
        <v>0</v>
      </c>
      <c r="L320" s="199">
        <f>VLOOKUP(B320,[1]ЛП!$B$8:$I$408,8,0)+VLOOKUP(B320,[1]ЛП!$B$8:$J$408,9,0)+VLOOKUP(B320,[1]ЛП!$B$8:$K$408,10,0)</f>
        <v>3691684.12</v>
      </c>
    </row>
    <row r="321" spans="1:12" s="183" customFormat="1" ht="12.75" customHeight="1" x14ac:dyDescent="0.2">
      <c r="A321" s="206" t="s">
        <v>648</v>
      </c>
      <c r="B321" s="206" t="s">
        <v>747</v>
      </c>
      <c r="C321" s="203" t="s">
        <v>748</v>
      </c>
      <c r="D321" s="203" t="s">
        <v>124</v>
      </c>
      <c r="E321" s="199">
        <v>180</v>
      </c>
      <c r="F321" s="199">
        <v>143925</v>
      </c>
      <c r="G321" s="199">
        <v>0</v>
      </c>
      <c r="H321" s="199">
        <v>0</v>
      </c>
      <c r="I321" s="199">
        <v>208</v>
      </c>
      <c r="J321" s="199">
        <v>172924</v>
      </c>
      <c r="K321" s="199">
        <v>0</v>
      </c>
      <c r="L321" s="199">
        <f>VLOOKUP(B321,[1]ЛП!$B$8:$I$408,8,0)+VLOOKUP(B321,[1]ЛП!$B$8:$J$408,9,0)+VLOOKUP(B321,[1]ЛП!$B$8:$K$408,10,0)</f>
        <v>0</v>
      </c>
    </row>
    <row r="322" spans="1:12" s="183" customFormat="1" ht="12.75" customHeight="1" x14ac:dyDescent="0.2">
      <c r="A322" s="206" t="s">
        <v>648</v>
      </c>
      <c r="B322" s="206" t="s">
        <v>749</v>
      </c>
      <c r="C322" s="203" t="s">
        <v>750</v>
      </c>
      <c r="D322" s="203" t="s">
        <v>124</v>
      </c>
      <c r="E322" s="199">
        <v>83</v>
      </c>
      <c r="F322" s="199">
        <v>284230</v>
      </c>
      <c r="G322" s="199">
        <v>0</v>
      </c>
      <c r="H322" s="199">
        <v>0</v>
      </c>
      <c r="I322" s="199">
        <v>58</v>
      </c>
      <c r="J322" s="199">
        <v>255856</v>
      </c>
      <c r="K322" s="199">
        <v>0</v>
      </c>
      <c r="L322" s="199">
        <f>VLOOKUP(B322,[1]ЛП!$B$8:$I$408,8,0)+VLOOKUP(B322,[1]ЛП!$B$8:$J$408,9,0)+VLOOKUP(B322,[1]ЛП!$B$8:$K$408,10,0)</f>
        <v>0</v>
      </c>
    </row>
    <row r="323" spans="1:12" s="183" customFormat="1" ht="12.75" customHeight="1" x14ac:dyDescent="0.2">
      <c r="A323" s="206" t="s">
        <v>648</v>
      </c>
      <c r="B323" s="206" t="s">
        <v>751</v>
      </c>
      <c r="C323" s="203" t="s">
        <v>752</v>
      </c>
      <c r="D323" s="203" t="s">
        <v>124</v>
      </c>
      <c r="E323" s="199"/>
      <c r="F323" s="199">
        <v>15640</v>
      </c>
      <c r="G323" s="199">
        <v>0</v>
      </c>
      <c r="H323" s="199">
        <v>0</v>
      </c>
      <c r="I323" s="199"/>
      <c r="J323" s="199">
        <v>17380</v>
      </c>
      <c r="K323" s="199">
        <v>0</v>
      </c>
      <c r="L323" s="199">
        <f>VLOOKUP(B323,[1]ЛП!$B$8:$I$408,8,0)+VLOOKUP(B323,[1]ЛП!$B$8:$J$408,9,0)+VLOOKUP(B323,[1]ЛП!$B$8:$K$408,10,0)</f>
        <v>0</v>
      </c>
    </row>
    <row r="324" spans="1:12" s="183" customFormat="1" x14ac:dyDescent="0.2">
      <c r="A324" s="206" t="s">
        <v>648</v>
      </c>
      <c r="B324" s="206" t="s">
        <v>753</v>
      </c>
      <c r="C324" s="203" t="s">
        <v>50</v>
      </c>
      <c r="D324" s="203" t="s">
        <v>124</v>
      </c>
      <c r="E324" s="199">
        <v>2909</v>
      </c>
      <c r="F324" s="199">
        <v>4042394</v>
      </c>
      <c r="G324" s="199">
        <v>2257.1999999999998</v>
      </c>
      <c r="H324" s="199">
        <v>3768636.169999999</v>
      </c>
      <c r="I324" s="199">
        <v>3048</v>
      </c>
      <c r="J324" s="199">
        <v>4455846.4000000004</v>
      </c>
      <c r="K324" s="199">
        <v>2708.64</v>
      </c>
      <c r="L324" s="199">
        <f>VLOOKUP(B324,[1]ЛП!$B$8:$I$408,8,0)+VLOOKUP(B324,[1]ЛП!$B$8:$J$408,9,0)+VLOOKUP(B324,[1]ЛП!$B$8:$K$408,10,0)</f>
        <v>4156393.6799999988</v>
      </c>
    </row>
    <row r="325" spans="1:12" s="183" customFormat="1" x14ac:dyDescent="0.2">
      <c r="A325" s="206" t="s">
        <v>648</v>
      </c>
      <c r="B325" s="206" t="s">
        <v>754</v>
      </c>
      <c r="C325" s="203" t="s">
        <v>755</v>
      </c>
      <c r="D325" s="203" t="s">
        <v>285</v>
      </c>
      <c r="E325" s="199">
        <v>89</v>
      </c>
      <c r="F325" s="199">
        <v>30586</v>
      </c>
      <c r="G325" s="199">
        <v>0</v>
      </c>
      <c r="H325" s="199">
        <v>0</v>
      </c>
      <c r="I325" s="199">
        <v>83</v>
      </c>
      <c r="J325" s="199">
        <v>29670</v>
      </c>
      <c r="K325" s="199">
        <v>0</v>
      </c>
      <c r="L325" s="199">
        <f>VLOOKUP(B325,[1]ЛП!$B$8:$I$408,8,0)+VLOOKUP(B325,[1]ЛП!$B$8:$J$408,9,0)+VLOOKUP(B325,[1]ЛП!$B$8:$K$408,10,0)</f>
        <v>0</v>
      </c>
    </row>
    <row r="326" spans="1:12" s="183" customFormat="1" x14ac:dyDescent="0.2">
      <c r="A326" s="206" t="s">
        <v>648</v>
      </c>
      <c r="B326" s="206" t="s">
        <v>756</v>
      </c>
      <c r="C326" s="203" t="s">
        <v>757</v>
      </c>
      <c r="D326" s="203" t="s">
        <v>285</v>
      </c>
      <c r="E326" s="199">
        <v>29</v>
      </c>
      <c r="F326" s="199">
        <v>10416</v>
      </c>
      <c r="G326" s="199">
        <v>0</v>
      </c>
      <c r="H326" s="199">
        <v>0</v>
      </c>
      <c r="I326" s="199">
        <v>36</v>
      </c>
      <c r="J326" s="199">
        <v>12640</v>
      </c>
      <c r="K326" s="199">
        <v>0</v>
      </c>
      <c r="L326" s="199">
        <f>VLOOKUP(B326,[1]ЛП!$B$8:$I$408,8,0)+VLOOKUP(B326,[1]ЛП!$B$8:$J$408,9,0)+VLOOKUP(B326,[1]ЛП!$B$8:$K$408,10,0)</f>
        <v>0</v>
      </c>
    </row>
    <row r="327" spans="1:12" s="183" customFormat="1" x14ac:dyDescent="0.2">
      <c r="A327" s="206" t="s">
        <v>648</v>
      </c>
      <c r="B327" s="206" t="s">
        <v>758</v>
      </c>
      <c r="C327" s="203" t="s">
        <v>759</v>
      </c>
      <c r="D327" s="203" t="s">
        <v>285</v>
      </c>
      <c r="E327" s="199">
        <v>83</v>
      </c>
      <c r="F327" s="199">
        <v>32254</v>
      </c>
      <c r="G327" s="199">
        <v>0</v>
      </c>
      <c r="H327" s="199">
        <v>0</v>
      </c>
      <c r="I327" s="199">
        <v>156</v>
      </c>
      <c r="J327" s="199">
        <v>61208</v>
      </c>
      <c r="K327" s="199">
        <v>0</v>
      </c>
      <c r="L327" s="199">
        <f>VLOOKUP(B327,[1]ЛП!$B$8:$I$408,8,0)+VLOOKUP(B327,[1]ЛП!$B$8:$J$408,9,0)+VLOOKUP(B327,[1]ЛП!$B$8:$K$408,10,0)</f>
        <v>0</v>
      </c>
    </row>
    <row r="328" spans="1:12" s="183" customFormat="1" x14ac:dyDescent="0.2">
      <c r="A328" s="206" t="s">
        <v>648</v>
      </c>
      <c r="B328" s="206" t="s">
        <v>760</v>
      </c>
      <c r="C328" s="203" t="s">
        <v>761</v>
      </c>
      <c r="D328" s="203" t="s">
        <v>285</v>
      </c>
      <c r="E328" s="199">
        <v>3587</v>
      </c>
      <c r="F328" s="199">
        <v>198400</v>
      </c>
      <c r="G328" s="199">
        <v>0</v>
      </c>
      <c r="H328" s="199">
        <v>0</v>
      </c>
      <c r="I328" s="199">
        <v>5427</v>
      </c>
      <c r="J328" s="199">
        <v>294140</v>
      </c>
      <c r="K328" s="199">
        <v>0</v>
      </c>
      <c r="L328" s="199">
        <f>VLOOKUP(B328,[1]ЛП!$B$8:$I$408,8,0)+VLOOKUP(B328,[1]ЛП!$B$8:$J$408,9,0)+VLOOKUP(B328,[1]ЛП!$B$8:$K$408,10,0)</f>
        <v>0</v>
      </c>
    </row>
    <row r="329" spans="1:12" s="183" customFormat="1" x14ac:dyDescent="0.2">
      <c r="A329" s="206" t="s">
        <v>648</v>
      </c>
      <c r="B329" s="206" t="s">
        <v>762</v>
      </c>
      <c r="C329" s="203" t="s">
        <v>763</v>
      </c>
      <c r="D329" s="203" t="s">
        <v>129</v>
      </c>
      <c r="E329" s="199">
        <v>2783</v>
      </c>
      <c r="F329" s="199">
        <v>772246</v>
      </c>
      <c r="G329" s="199">
        <v>0</v>
      </c>
      <c r="H329" s="199">
        <v>0</v>
      </c>
      <c r="I329" s="199">
        <v>3043</v>
      </c>
      <c r="J329" s="199">
        <v>767780</v>
      </c>
      <c r="K329" s="199">
        <v>0</v>
      </c>
      <c r="L329" s="199">
        <f>VLOOKUP(B329,[1]ЛП!$B$8:$I$408,8,0)+VLOOKUP(B329,[1]ЛП!$B$8:$J$408,9,0)+VLOOKUP(B329,[1]ЛП!$B$8:$K$408,10,0)</f>
        <v>0</v>
      </c>
    </row>
    <row r="330" spans="1:12" s="183" customFormat="1" x14ac:dyDescent="0.2">
      <c r="A330" s="206" t="s">
        <v>648</v>
      </c>
      <c r="B330" s="206" t="s">
        <v>764</v>
      </c>
      <c r="C330" s="203" t="s">
        <v>765</v>
      </c>
      <c r="D330" s="203" t="s">
        <v>129</v>
      </c>
      <c r="E330" s="199">
        <v>265</v>
      </c>
      <c r="F330" s="199">
        <v>97026</v>
      </c>
      <c r="G330" s="199">
        <v>0</v>
      </c>
      <c r="H330" s="199">
        <v>0</v>
      </c>
      <c r="I330" s="199">
        <v>360</v>
      </c>
      <c r="J330" s="199">
        <v>127920</v>
      </c>
      <c r="K330" s="199">
        <v>0</v>
      </c>
      <c r="L330" s="199">
        <f>VLOOKUP(B330,[1]ЛП!$B$8:$I$408,8,0)+VLOOKUP(B330,[1]ЛП!$B$8:$J$408,9,0)+VLOOKUP(B330,[1]ЛП!$B$8:$K$408,10,0)</f>
        <v>0</v>
      </c>
    </row>
    <row r="331" spans="1:12" s="183" customFormat="1" ht="12.75" customHeight="1" x14ac:dyDescent="0.2">
      <c r="A331" s="206" t="s">
        <v>648</v>
      </c>
      <c r="B331" s="206" t="s">
        <v>766</v>
      </c>
      <c r="C331" s="203" t="s">
        <v>767</v>
      </c>
      <c r="D331" s="203" t="s">
        <v>129</v>
      </c>
      <c r="E331" s="199">
        <v>1754</v>
      </c>
      <c r="F331" s="199">
        <v>602860</v>
      </c>
      <c r="G331" s="199">
        <v>0</v>
      </c>
      <c r="H331" s="199">
        <v>0</v>
      </c>
      <c r="I331" s="199">
        <v>1764</v>
      </c>
      <c r="J331" s="199">
        <v>606852</v>
      </c>
      <c r="K331" s="199">
        <v>0</v>
      </c>
      <c r="L331" s="199">
        <f>VLOOKUP(B331,[1]ЛП!$B$8:$I$408,8,0)+VLOOKUP(B331,[1]ЛП!$B$8:$J$408,9,0)+VLOOKUP(B331,[1]ЛП!$B$8:$K$408,10,0)</f>
        <v>0</v>
      </c>
    </row>
    <row r="332" spans="1:12" s="183" customFormat="1" x14ac:dyDescent="0.2">
      <c r="A332" s="206" t="s">
        <v>648</v>
      </c>
      <c r="B332" s="206" t="s">
        <v>768</v>
      </c>
      <c r="C332" s="203" t="s">
        <v>769</v>
      </c>
      <c r="D332" s="203" t="s">
        <v>129</v>
      </c>
      <c r="E332" s="199">
        <v>567</v>
      </c>
      <c r="F332" s="199">
        <v>188538</v>
      </c>
      <c r="G332" s="199">
        <v>0</v>
      </c>
      <c r="H332" s="199">
        <v>0</v>
      </c>
      <c r="I332" s="199">
        <v>833</v>
      </c>
      <c r="J332" s="199">
        <v>283426</v>
      </c>
      <c r="K332" s="199">
        <v>0</v>
      </c>
      <c r="L332" s="199">
        <f>VLOOKUP(B332,[1]ЛП!$B$8:$I$408,8,0)+VLOOKUP(B332,[1]ЛП!$B$8:$J$408,9,0)+VLOOKUP(B332,[1]ЛП!$B$8:$K$408,10,0)</f>
        <v>0</v>
      </c>
    </row>
    <row r="333" spans="1:12" s="183" customFormat="1" ht="12.75" customHeight="1" x14ac:dyDescent="0.2">
      <c r="A333" s="206" t="s">
        <v>648</v>
      </c>
      <c r="B333" s="206" t="s">
        <v>770</v>
      </c>
      <c r="C333" s="203" t="s">
        <v>771</v>
      </c>
      <c r="D333" s="203" t="s">
        <v>414</v>
      </c>
      <c r="E333" s="199">
        <v>184</v>
      </c>
      <c r="F333" s="199">
        <v>66040</v>
      </c>
      <c r="G333" s="199">
        <v>0</v>
      </c>
      <c r="H333" s="199">
        <v>0</v>
      </c>
      <c r="I333" s="199">
        <v>213</v>
      </c>
      <c r="J333" s="199">
        <v>76218</v>
      </c>
      <c r="K333" s="199">
        <v>0</v>
      </c>
      <c r="L333" s="199">
        <f>VLOOKUP(B333,[1]ЛП!$B$8:$I$408,8,0)+VLOOKUP(B333,[1]ЛП!$B$8:$J$408,9,0)+VLOOKUP(B333,[1]ЛП!$B$8:$K$408,10,0)</f>
        <v>0</v>
      </c>
    </row>
    <row r="334" spans="1:12" s="183" customFormat="1" x14ac:dyDescent="0.2">
      <c r="A334" s="206" t="s">
        <v>648</v>
      </c>
      <c r="B334" s="206" t="s">
        <v>772</v>
      </c>
      <c r="C334" s="203" t="s">
        <v>773</v>
      </c>
      <c r="D334" s="203" t="s">
        <v>252</v>
      </c>
      <c r="E334" s="199">
        <v>137</v>
      </c>
      <c r="F334" s="199">
        <v>47642</v>
      </c>
      <c r="G334" s="199">
        <v>0</v>
      </c>
      <c r="H334" s="199">
        <v>0</v>
      </c>
      <c r="I334" s="199">
        <v>289</v>
      </c>
      <c r="J334" s="199">
        <v>97650</v>
      </c>
      <c r="K334" s="199">
        <v>0</v>
      </c>
      <c r="L334" s="199">
        <f>VLOOKUP(B334,[1]ЛП!$B$8:$I$408,8,0)+VLOOKUP(B334,[1]ЛП!$B$8:$J$408,9,0)+VLOOKUP(B334,[1]ЛП!$B$8:$K$408,10,0)</f>
        <v>0</v>
      </c>
    </row>
    <row r="335" spans="1:12" s="183" customFormat="1" ht="12.75" customHeight="1" x14ac:dyDescent="0.2">
      <c r="A335" s="206" t="s">
        <v>648</v>
      </c>
      <c r="B335" s="206" t="s">
        <v>774</v>
      </c>
      <c r="C335" s="203" t="s">
        <v>775</v>
      </c>
      <c r="D335" s="203" t="s">
        <v>188</v>
      </c>
      <c r="E335" s="199"/>
      <c r="F335" s="199">
        <v>647039</v>
      </c>
      <c r="G335" s="199">
        <v>0</v>
      </c>
      <c r="H335" s="199">
        <v>0</v>
      </c>
      <c r="I335" s="199"/>
      <c r="J335" s="199">
        <v>735215</v>
      </c>
      <c r="K335" s="199">
        <v>0</v>
      </c>
      <c r="L335" s="199">
        <f>VLOOKUP(B335,[1]ЛП!$B$8:$I$408,8,0)+VLOOKUP(B335,[1]ЛП!$B$8:$J$408,9,0)+VLOOKUP(B335,[1]ЛП!$B$8:$K$408,10,0)</f>
        <v>0</v>
      </c>
    </row>
    <row r="336" spans="1:12" s="183" customFormat="1" ht="12.75" customHeight="1" x14ac:dyDescent="0.2">
      <c r="A336" s="206" t="s">
        <v>648</v>
      </c>
      <c r="B336" s="206" t="s">
        <v>776</v>
      </c>
      <c r="C336" s="203" t="s">
        <v>777</v>
      </c>
      <c r="D336" s="203" t="s">
        <v>188</v>
      </c>
      <c r="E336" s="199"/>
      <c r="F336" s="199">
        <v>594432</v>
      </c>
      <c r="G336" s="199">
        <v>0</v>
      </c>
      <c r="H336" s="199">
        <v>0</v>
      </c>
      <c r="I336" s="199"/>
      <c r="J336" s="199">
        <v>656640</v>
      </c>
      <c r="K336" s="199">
        <v>0</v>
      </c>
      <c r="L336" s="199">
        <f>VLOOKUP(B336,[1]ЛП!$B$8:$I$408,8,0)+VLOOKUP(B336,[1]ЛП!$B$8:$J$408,9,0)+VLOOKUP(B336,[1]ЛП!$B$8:$K$408,10,0)</f>
        <v>0</v>
      </c>
    </row>
    <row r="337" spans="1:35" s="183" customFormat="1" x14ac:dyDescent="0.2">
      <c r="A337" s="206" t="s">
        <v>648</v>
      </c>
      <c r="B337" s="206" t="s">
        <v>778</v>
      </c>
      <c r="C337" s="203" t="s">
        <v>779</v>
      </c>
      <c r="D337" s="203" t="s">
        <v>113</v>
      </c>
      <c r="E337" s="199">
        <v>1191</v>
      </c>
      <c r="F337" s="199">
        <v>1628646</v>
      </c>
      <c r="G337" s="199">
        <v>205249.12</v>
      </c>
      <c r="H337" s="199">
        <v>0</v>
      </c>
      <c r="I337" s="199">
        <v>1379</v>
      </c>
      <c r="J337" s="199">
        <v>1948079.4</v>
      </c>
      <c r="K337" s="199">
        <v>247349.43999999983</v>
      </c>
      <c r="L337" s="199">
        <f>VLOOKUP(B337,[1]ЛП!$B$8:$I$408,8,0)+VLOOKUP(B337,[1]ЛП!$B$8:$J$408,9,0)+VLOOKUP(B337,[1]ЛП!$B$8:$K$408,10,0)</f>
        <v>0</v>
      </c>
    </row>
    <row r="338" spans="1:35" s="183" customFormat="1" x14ac:dyDescent="0.2">
      <c r="A338" s="206" t="s">
        <v>648</v>
      </c>
      <c r="B338" s="206" t="s">
        <v>780</v>
      </c>
      <c r="C338" s="203" t="s">
        <v>781</v>
      </c>
      <c r="D338" s="203" t="s">
        <v>113</v>
      </c>
      <c r="E338" s="199">
        <v>3396</v>
      </c>
      <c r="F338" s="199">
        <v>2704168</v>
      </c>
      <c r="G338" s="199">
        <v>80251</v>
      </c>
      <c r="H338" s="199">
        <v>0</v>
      </c>
      <c r="I338" s="199">
        <v>3461</v>
      </c>
      <c r="J338" s="199">
        <v>2797989</v>
      </c>
      <c r="K338" s="199">
        <v>67243</v>
      </c>
      <c r="L338" s="199">
        <f>VLOOKUP(B338,[1]ЛП!$B$8:$I$408,8,0)+VLOOKUP(B338,[1]ЛП!$B$8:$J$408,9,0)+VLOOKUP(B338,[1]ЛП!$B$8:$K$408,10,0)</f>
        <v>0</v>
      </c>
      <c r="AA338" s="184"/>
      <c r="AB338" s="184"/>
      <c r="AC338" s="184"/>
      <c r="AD338" s="184"/>
      <c r="AE338" s="184"/>
      <c r="AF338" s="184"/>
      <c r="AG338" s="184"/>
      <c r="AH338" s="184"/>
      <c r="AI338" s="184"/>
    </row>
    <row r="339" spans="1:35" s="183" customFormat="1" x14ac:dyDescent="0.2">
      <c r="A339" s="206" t="s">
        <v>648</v>
      </c>
      <c r="B339" s="206" t="s">
        <v>782</v>
      </c>
      <c r="C339" s="203" t="s">
        <v>783</v>
      </c>
      <c r="D339" s="203" t="s">
        <v>113</v>
      </c>
      <c r="E339" s="199">
        <v>9940</v>
      </c>
      <c r="F339" s="199">
        <v>10477122</v>
      </c>
      <c r="G339" s="199">
        <v>791456.59</v>
      </c>
      <c r="H339" s="199">
        <v>2922960.7</v>
      </c>
      <c r="I339" s="199">
        <v>11198</v>
      </c>
      <c r="J339" s="199">
        <v>11638973</v>
      </c>
      <c r="K339" s="199">
        <v>999279.20000000019</v>
      </c>
      <c r="L339" s="199">
        <f>VLOOKUP(B339,[1]ЛП!$B$8:$I$408,8,0)+VLOOKUP(B339,[1]ЛП!$B$8:$J$408,9,0)+VLOOKUP(B339,[1]ЛП!$B$8:$K$408,10,0)</f>
        <v>2871470.75</v>
      </c>
      <c r="AA339" s="184"/>
      <c r="AB339" s="184"/>
      <c r="AC339" s="184"/>
      <c r="AD339" s="184"/>
      <c r="AE339" s="184"/>
      <c r="AF339" s="184"/>
      <c r="AG339" s="184"/>
      <c r="AH339" s="184"/>
      <c r="AI339" s="184"/>
    </row>
    <row r="340" spans="1:35" s="183" customFormat="1" x14ac:dyDescent="0.2">
      <c r="A340" s="206" t="s">
        <v>648</v>
      </c>
      <c r="B340" s="206" t="s">
        <v>784</v>
      </c>
      <c r="C340" s="203" t="s">
        <v>785</v>
      </c>
      <c r="D340" s="203" t="s">
        <v>113</v>
      </c>
      <c r="E340" s="199">
        <v>1156</v>
      </c>
      <c r="F340" s="199">
        <v>627133</v>
      </c>
      <c r="G340" s="199">
        <v>0</v>
      </c>
      <c r="H340" s="199">
        <v>0</v>
      </c>
      <c r="I340" s="199">
        <v>1211</v>
      </c>
      <c r="J340" s="199">
        <v>670096</v>
      </c>
      <c r="K340" s="199">
        <v>0</v>
      </c>
      <c r="L340" s="199">
        <f>VLOOKUP(B340,[1]ЛП!$B$8:$I$408,8,0)+VLOOKUP(B340,[1]ЛП!$B$8:$J$408,9,0)+VLOOKUP(B340,[1]ЛП!$B$8:$K$408,10,0)</f>
        <v>0</v>
      </c>
      <c r="AA340" s="184"/>
      <c r="AB340" s="184"/>
      <c r="AC340" s="184"/>
      <c r="AD340" s="184"/>
      <c r="AE340" s="184"/>
      <c r="AF340" s="184"/>
      <c r="AG340" s="184"/>
      <c r="AH340" s="184"/>
      <c r="AI340" s="184"/>
    </row>
    <row r="341" spans="1:35" s="183" customFormat="1" ht="12.75" customHeight="1" x14ac:dyDescent="0.2">
      <c r="A341" s="206" t="s">
        <v>648</v>
      </c>
      <c r="B341" s="206" t="s">
        <v>786</v>
      </c>
      <c r="C341" s="203" t="s">
        <v>787</v>
      </c>
      <c r="D341" s="203" t="s">
        <v>134</v>
      </c>
      <c r="E341" s="199"/>
      <c r="F341" s="199">
        <v>4002</v>
      </c>
      <c r="G341" s="199">
        <v>0</v>
      </c>
      <c r="H341" s="199">
        <v>0</v>
      </c>
      <c r="I341" s="199"/>
      <c r="J341" s="199">
        <v>5344</v>
      </c>
      <c r="K341" s="199">
        <v>0</v>
      </c>
      <c r="L341" s="199">
        <f>VLOOKUP(B341,[1]ЛП!$B$8:$I$408,8,0)+VLOOKUP(B341,[1]ЛП!$B$8:$J$408,9,0)+VLOOKUP(B341,[1]ЛП!$B$8:$K$408,10,0)</f>
        <v>0</v>
      </c>
      <c r="AA341" s="184"/>
      <c r="AB341" s="184"/>
      <c r="AC341" s="184"/>
      <c r="AD341" s="184"/>
      <c r="AE341" s="184"/>
      <c r="AF341" s="184"/>
      <c r="AG341" s="184"/>
      <c r="AH341" s="184"/>
      <c r="AI341" s="184"/>
    </row>
    <row r="342" spans="1:35" s="183" customFormat="1" ht="12.75" customHeight="1" x14ac:dyDescent="0.2">
      <c r="A342" s="206" t="s">
        <v>648</v>
      </c>
      <c r="B342" s="206" t="s">
        <v>788</v>
      </c>
      <c r="C342" s="203" t="s">
        <v>789</v>
      </c>
      <c r="D342" s="203" t="s">
        <v>134</v>
      </c>
      <c r="E342" s="199"/>
      <c r="F342" s="199">
        <v>87310</v>
      </c>
      <c r="G342" s="199">
        <v>0</v>
      </c>
      <c r="H342" s="199">
        <v>0</v>
      </c>
      <c r="I342" s="199"/>
      <c r="J342" s="199">
        <v>87532</v>
      </c>
      <c r="K342" s="199">
        <v>0</v>
      </c>
      <c r="L342" s="199">
        <f>VLOOKUP(B342,[1]ЛП!$B$8:$I$408,8,0)+VLOOKUP(B342,[1]ЛП!$B$8:$J$408,9,0)+VLOOKUP(B342,[1]ЛП!$B$8:$K$408,10,0)</f>
        <v>0</v>
      </c>
      <c r="AA342" s="184"/>
      <c r="AB342" s="184"/>
      <c r="AC342" s="184"/>
      <c r="AD342" s="184"/>
      <c r="AE342" s="184"/>
      <c r="AF342" s="184"/>
      <c r="AG342" s="184"/>
      <c r="AH342" s="184"/>
      <c r="AI342" s="184"/>
    </row>
    <row r="343" spans="1:35" s="183" customFormat="1" ht="12.75" customHeight="1" x14ac:dyDescent="0.2">
      <c r="A343" s="206" t="s">
        <v>648</v>
      </c>
      <c r="B343" s="206" t="s">
        <v>790</v>
      </c>
      <c r="C343" s="203" t="s">
        <v>791</v>
      </c>
      <c r="D343" s="203" t="s">
        <v>134</v>
      </c>
      <c r="E343" s="199"/>
      <c r="F343" s="199">
        <v>26570</v>
      </c>
      <c r="G343" s="199">
        <v>0</v>
      </c>
      <c r="H343" s="199">
        <v>0</v>
      </c>
      <c r="I343" s="199"/>
      <c r="J343" s="199">
        <v>43580</v>
      </c>
      <c r="K343" s="199">
        <v>0</v>
      </c>
      <c r="L343" s="199">
        <f>VLOOKUP(B343,[1]ЛП!$B$8:$I$408,8,0)+VLOOKUP(B343,[1]ЛП!$B$8:$J$408,9,0)+VLOOKUP(B343,[1]ЛП!$B$8:$K$408,10,0)</f>
        <v>0</v>
      </c>
      <c r="AA343" s="184"/>
      <c r="AB343" s="184"/>
      <c r="AC343" s="184"/>
      <c r="AD343" s="184"/>
      <c r="AE343" s="184"/>
      <c r="AF343" s="184"/>
      <c r="AG343" s="184"/>
      <c r="AH343" s="184"/>
      <c r="AI343" s="184"/>
    </row>
    <row r="344" spans="1:35" s="183" customFormat="1" ht="12.75" customHeight="1" x14ac:dyDescent="0.2">
      <c r="A344" s="206" t="s">
        <v>648</v>
      </c>
      <c r="B344" s="206" t="s">
        <v>792</v>
      </c>
      <c r="C344" s="203" t="s">
        <v>793</v>
      </c>
      <c r="D344" s="203" t="s">
        <v>134</v>
      </c>
      <c r="E344" s="199"/>
      <c r="F344" s="199">
        <v>35644</v>
      </c>
      <c r="G344" s="199">
        <v>0</v>
      </c>
      <c r="H344" s="199">
        <v>0</v>
      </c>
      <c r="I344" s="199"/>
      <c r="J344" s="199">
        <v>38304</v>
      </c>
      <c r="K344" s="199">
        <v>0</v>
      </c>
      <c r="L344" s="199">
        <f>VLOOKUP(B344,[1]ЛП!$B$8:$I$408,8,0)+VLOOKUP(B344,[1]ЛП!$B$8:$J$408,9,0)+VLOOKUP(B344,[1]ЛП!$B$8:$K$408,10,0)</f>
        <v>0</v>
      </c>
      <c r="AA344" s="184"/>
      <c r="AB344" s="184"/>
      <c r="AC344" s="184"/>
      <c r="AD344" s="184"/>
      <c r="AE344" s="184"/>
      <c r="AF344" s="184"/>
      <c r="AG344" s="184"/>
      <c r="AH344" s="184"/>
      <c r="AI344" s="184"/>
    </row>
    <row r="345" spans="1:35" s="183" customFormat="1" ht="12.75" customHeight="1" x14ac:dyDescent="0.2">
      <c r="A345" s="206" t="s">
        <v>648</v>
      </c>
      <c r="B345" s="206" t="s">
        <v>794</v>
      </c>
      <c r="C345" s="203" t="s">
        <v>795</v>
      </c>
      <c r="D345" s="203" t="s">
        <v>134</v>
      </c>
      <c r="E345" s="199"/>
      <c r="F345" s="199">
        <v>116210</v>
      </c>
      <c r="G345" s="199">
        <v>0</v>
      </c>
      <c r="H345" s="199">
        <v>0</v>
      </c>
      <c r="I345" s="199"/>
      <c r="J345" s="199">
        <v>119100</v>
      </c>
      <c r="K345" s="199">
        <v>0</v>
      </c>
      <c r="L345" s="199">
        <f>VLOOKUP(B345,[1]ЛП!$B$8:$I$408,8,0)+VLOOKUP(B345,[1]ЛП!$B$8:$J$408,9,0)+VLOOKUP(B345,[1]ЛП!$B$8:$K$408,10,0)</f>
        <v>0</v>
      </c>
      <c r="AA345" s="184"/>
      <c r="AB345" s="184"/>
      <c r="AC345" s="184"/>
      <c r="AD345" s="184"/>
      <c r="AE345" s="184"/>
      <c r="AF345" s="184"/>
      <c r="AG345" s="184"/>
      <c r="AH345" s="184"/>
      <c r="AI345" s="184"/>
    </row>
    <row r="346" spans="1:35" s="183" customFormat="1" x14ac:dyDescent="0.2">
      <c r="A346" s="206" t="s">
        <v>648</v>
      </c>
      <c r="B346" s="206" t="s">
        <v>796</v>
      </c>
      <c r="C346" s="203" t="s">
        <v>797</v>
      </c>
      <c r="D346" s="203" t="s">
        <v>134</v>
      </c>
      <c r="E346" s="199"/>
      <c r="F346" s="199">
        <v>2800</v>
      </c>
      <c r="G346" s="199">
        <v>0</v>
      </c>
      <c r="H346" s="199">
        <v>0</v>
      </c>
      <c r="I346" s="199"/>
      <c r="J346" s="199">
        <v>3400</v>
      </c>
      <c r="K346" s="199">
        <v>0</v>
      </c>
      <c r="L346" s="199">
        <f>VLOOKUP(B346,[1]ЛП!$B$8:$I$408,8,0)+VLOOKUP(B346,[1]ЛП!$B$8:$J$408,9,0)+VLOOKUP(B346,[1]ЛП!$B$8:$K$408,10,0)</f>
        <v>0</v>
      </c>
      <c r="AA346" s="184"/>
      <c r="AB346" s="184"/>
      <c r="AC346" s="184"/>
      <c r="AD346" s="184"/>
      <c r="AE346" s="184"/>
      <c r="AF346" s="184"/>
      <c r="AG346" s="184"/>
      <c r="AH346" s="184"/>
      <c r="AI346" s="184"/>
    </row>
    <row r="347" spans="1:35" s="183" customFormat="1" ht="12.75" customHeight="1" x14ac:dyDescent="0.2">
      <c r="A347" s="206" t="s">
        <v>648</v>
      </c>
      <c r="B347" s="206" t="s">
        <v>798</v>
      </c>
      <c r="C347" s="203" t="s">
        <v>799</v>
      </c>
      <c r="D347" s="203" t="s">
        <v>199</v>
      </c>
      <c r="E347" s="199"/>
      <c r="F347" s="199">
        <v>2790</v>
      </c>
      <c r="G347" s="199">
        <v>0</v>
      </c>
      <c r="H347" s="199">
        <v>0</v>
      </c>
      <c r="I347" s="199"/>
      <c r="J347" s="199">
        <v>3000</v>
      </c>
      <c r="K347" s="199">
        <v>0</v>
      </c>
      <c r="L347" s="199">
        <f>VLOOKUP(B347,[1]ЛП!$B$8:$I$408,8,0)+VLOOKUP(B347,[1]ЛП!$B$8:$J$408,9,0)+VLOOKUP(B347,[1]ЛП!$B$8:$K$408,10,0)</f>
        <v>0</v>
      </c>
      <c r="AA347" s="184"/>
      <c r="AB347" s="184"/>
      <c r="AC347" s="184"/>
      <c r="AD347" s="184"/>
      <c r="AE347" s="184"/>
      <c r="AF347" s="184"/>
      <c r="AG347" s="184"/>
      <c r="AH347" s="184"/>
      <c r="AI347" s="184"/>
    </row>
    <row r="348" spans="1:35" s="183" customFormat="1" x14ac:dyDescent="0.2">
      <c r="A348" s="206" t="s">
        <v>648</v>
      </c>
      <c r="B348" s="206" t="s">
        <v>800</v>
      </c>
      <c r="C348" s="203" t="s">
        <v>801</v>
      </c>
      <c r="D348" s="203" t="s">
        <v>129</v>
      </c>
      <c r="E348" s="199">
        <v>356</v>
      </c>
      <c r="F348" s="199">
        <v>94904</v>
      </c>
      <c r="G348" s="199">
        <v>0</v>
      </c>
      <c r="H348" s="199">
        <v>0</v>
      </c>
      <c r="I348" s="199">
        <v>425</v>
      </c>
      <c r="J348" s="199">
        <v>90436</v>
      </c>
      <c r="K348" s="199">
        <v>0</v>
      </c>
      <c r="L348" s="199">
        <f>VLOOKUP(B348,[1]ЛП!$B$8:$I$408,8,0)+VLOOKUP(B348,[1]ЛП!$B$8:$J$408,9,0)+VLOOKUP(B348,[1]ЛП!$B$8:$K$408,10,0)</f>
        <v>0</v>
      </c>
      <c r="AA348" s="184"/>
      <c r="AB348" s="184"/>
      <c r="AC348" s="184"/>
      <c r="AD348" s="184"/>
      <c r="AE348" s="184"/>
      <c r="AF348" s="184"/>
      <c r="AG348" s="184"/>
      <c r="AH348" s="184"/>
      <c r="AI348" s="184"/>
    </row>
    <row r="349" spans="1:35" s="183" customFormat="1" ht="12.75" customHeight="1" x14ac:dyDescent="0.2">
      <c r="A349" s="206" t="s">
        <v>648</v>
      </c>
      <c r="B349" s="206" t="s">
        <v>802</v>
      </c>
      <c r="C349" s="203" t="s">
        <v>803</v>
      </c>
      <c r="D349" s="203" t="s">
        <v>124</v>
      </c>
      <c r="E349" s="199">
        <v>39</v>
      </c>
      <c r="F349" s="199">
        <v>30068.799999999999</v>
      </c>
      <c r="G349" s="199">
        <v>0</v>
      </c>
      <c r="H349" s="199">
        <v>0</v>
      </c>
      <c r="I349" s="199">
        <v>38</v>
      </c>
      <c r="J349" s="199">
        <v>30520.800000000003</v>
      </c>
      <c r="K349" s="199">
        <v>0</v>
      </c>
      <c r="L349" s="199">
        <f>VLOOKUP(B349,[1]ЛП!$B$8:$I$408,8,0)+VLOOKUP(B349,[1]ЛП!$B$8:$J$408,9,0)+VLOOKUP(B349,[1]ЛП!$B$8:$K$408,10,0)</f>
        <v>0</v>
      </c>
      <c r="AA349" s="184"/>
      <c r="AB349" s="184"/>
      <c r="AC349" s="184"/>
      <c r="AD349" s="184"/>
      <c r="AE349" s="184"/>
      <c r="AF349" s="184"/>
      <c r="AG349" s="184"/>
      <c r="AH349" s="184"/>
      <c r="AI349" s="184"/>
    </row>
    <row r="350" spans="1:35" s="183" customFormat="1" ht="12.75" customHeight="1" x14ac:dyDescent="0.2">
      <c r="A350" s="206" t="s">
        <v>648</v>
      </c>
      <c r="B350" s="206" t="s">
        <v>804</v>
      </c>
      <c r="C350" s="203" t="s">
        <v>805</v>
      </c>
      <c r="D350" s="203" t="s">
        <v>134</v>
      </c>
      <c r="E350" s="199"/>
      <c r="F350" s="199">
        <v>23863</v>
      </c>
      <c r="G350" s="199">
        <v>0</v>
      </c>
      <c r="H350" s="199">
        <v>0</v>
      </c>
      <c r="I350" s="199"/>
      <c r="J350" s="199">
        <v>24654</v>
      </c>
      <c r="K350" s="199">
        <v>0</v>
      </c>
      <c r="L350" s="199">
        <f>VLOOKUP(B350,[1]ЛП!$B$8:$I$408,8,0)+VLOOKUP(B350,[1]ЛП!$B$8:$J$408,9,0)+VLOOKUP(B350,[1]ЛП!$B$8:$K$408,10,0)</f>
        <v>0</v>
      </c>
      <c r="AA350" s="184"/>
      <c r="AB350" s="184"/>
      <c r="AC350" s="184"/>
      <c r="AD350" s="184"/>
      <c r="AE350" s="184"/>
      <c r="AF350" s="184"/>
      <c r="AG350" s="184"/>
      <c r="AH350" s="184"/>
      <c r="AI350" s="184"/>
    </row>
    <row r="351" spans="1:35" s="183" customFormat="1" ht="12.75" customHeight="1" x14ac:dyDescent="0.2">
      <c r="A351" s="206" t="s">
        <v>648</v>
      </c>
      <c r="B351" s="206" t="s">
        <v>806</v>
      </c>
      <c r="C351" s="203" t="s">
        <v>807</v>
      </c>
      <c r="D351" s="203" t="s">
        <v>172</v>
      </c>
      <c r="E351" s="199"/>
      <c r="F351" s="199">
        <v>286</v>
      </c>
      <c r="G351" s="199">
        <v>0</v>
      </c>
      <c r="H351" s="199">
        <v>0</v>
      </c>
      <c r="I351" s="199"/>
      <c r="J351" s="199">
        <v>88</v>
      </c>
      <c r="K351" s="199">
        <v>0</v>
      </c>
      <c r="L351" s="199">
        <f>VLOOKUP(B351,[1]ЛП!$B$8:$I$408,8,0)+VLOOKUP(B351,[1]ЛП!$B$8:$J$408,9,0)+VLOOKUP(B351,[1]ЛП!$B$8:$K$408,10,0)</f>
        <v>0</v>
      </c>
      <c r="AA351" s="184"/>
      <c r="AB351" s="184"/>
      <c r="AC351" s="184"/>
      <c r="AD351" s="184"/>
      <c r="AE351" s="184"/>
      <c r="AF351" s="184"/>
      <c r="AG351" s="184"/>
      <c r="AH351" s="184"/>
      <c r="AI351" s="184"/>
    </row>
    <row r="352" spans="1:35" s="183" customFormat="1" x14ac:dyDescent="0.2">
      <c r="A352" s="206" t="s">
        <v>648</v>
      </c>
      <c r="B352" s="206" t="s">
        <v>808</v>
      </c>
      <c r="C352" s="203" t="s">
        <v>809</v>
      </c>
      <c r="D352" s="203" t="s">
        <v>113</v>
      </c>
      <c r="E352" s="199">
        <v>11</v>
      </c>
      <c r="F352" s="199">
        <v>5390</v>
      </c>
      <c r="G352" s="199">
        <v>0</v>
      </c>
      <c r="H352" s="199">
        <v>0</v>
      </c>
      <c r="I352" s="199"/>
      <c r="J352" s="199">
        <v>0</v>
      </c>
      <c r="K352" s="199">
        <v>0</v>
      </c>
      <c r="L352" s="199">
        <f>VLOOKUP(B352,[1]ЛП!$B$8:$I$408,8,0)+VLOOKUP(B352,[1]ЛП!$B$8:$J$408,9,0)+VLOOKUP(B352,[1]ЛП!$B$8:$K$408,10,0)</f>
        <v>0</v>
      </c>
      <c r="AA352" s="184"/>
      <c r="AB352" s="184"/>
      <c r="AC352" s="184"/>
      <c r="AD352" s="184"/>
      <c r="AE352" s="184"/>
      <c r="AF352" s="184"/>
      <c r="AG352" s="184"/>
      <c r="AH352" s="184"/>
      <c r="AI352" s="184"/>
    </row>
    <row r="353" spans="1:26" s="207" customFormat="1" x14ac:dyDescent="0.2">
      <c r="A353" s="200"/>
      <c r="B353" s="200"/>
      <c r="C353" s="200" t="s">
        <v>810</v>
      </c>
      <c r="D353" s="200"/>
      <c r="E353" s="194">
        <f t="shared" ref="E353:L353" si="23">SUM(E354:E366)</f>
        <v>10274</v>
      </c>
      <c r="F353" s="194">
        <f t="shared" si="23"/>
        <v>6404330</v>
      </c>
      <c r="G353" s="194">
        <f t="shared" si="23"/>
        <v>11880</v>
      </c>
      <c r="H353" s="194">
        <f t="shared" si="23"/>
        <v>1325581.76</v>
      </c>
      <c r="I353" s="194">
        <f t="shared" si="23"/>
        <v>10878</v>
      </c>
      <c r="J353" s="194">
        <f t="shared" si="23"/>
        <v>6581111</v>
      </c>
      <c r="K353" s="194">
        <f t="shared" si="23"/>
        <v>22380</v>
      </c>
      <c r="L353" s="194">
        <f t="shared" si="23"/>
        <v>1693260.2200000002</v>
      </c>
      <c r="M353" s="204"/>
      <c r="N353" s="204"/>
      <c r="O353" s="204"/>
      <c r="P353" s="204"/>
      <c r="Q353" s="204"/>
      <c r="R353" s="204"/>
      <c r="S353" s="204"/>
      <c r="T353" s="204"/>
      <c r="U353" s="204"/>
      <c r="V353" s="204"/>
      <c r="W353" s="204"/>
      <c r="X353" s="204"/>
      <c r="Y353" s="204"/>
      <c r="Z353" s="204"/>
    </row>
    <row r="354" spans="1:26" x14ac:dyDescent="0.2">
      <c r="A354" s="206" t="s">
        <v>811</v>
      </c>
      <c r="B354" s="206" t="s">
        <v>812</v>
      </c>
      <c r="C354" s="203" t="s">
        <v>813</v>
      </c>
      <c r="D354" s="203" t="s">
        <v>124</v>
      </c>
      <c r="E354" s="199">
        <v>699</v>
      </c>
      <c r="F354" s="199">
        <v>540860</v>
      </c>
      <c r="G354" s="199">
        <v>0</v>
      </c>
      <c r="H354" s="199">
        <v>1325581.76</v>
      </c>
      <c r="I354" s="199">
        <v>842</v>
      </c>
      <c r="J354" s="199">
        <v>664357</v>
      </c>
      <c r="K354" s="199">
        <v>0</v>
      </c>
      <c r="L354" s="199">
        <f>VLOOKUP(B354,[1]ЛП!$B$8:$I$408,8,0)+VLOOKUP(B354,[1]ЛП!$B$8:$J$408,9,0)+VLOOKUP(B354,[1]ЛП!$B$8:$K$408,10,0)</f>
        <v>1693260.2200000002</v>
      </c>
    </row>
    <row r="355" spans="1:26" x14ac:dyDescent="0.2">
      <c r="A355" s="206" t="s">
        <v>811</v>
      </c>
      <c r="B355" s="206" t="s">
        <v>814</v>
      </c>
      <c r="C355" s="203" t="s">
        <v>815</v>
      </c>
      <c r="D355" s="203" t="s">
        <v>124</v>
      </c>
      <c r="E355" s="199">
        <v>304</v>
      </c>
      <c r="F355" s="199">
        <v>201240</v>
      </c>
      <c r="G355" s="199">
        <v>0</v>
      </c>
      <c r="H355" s="199">
        <v>0</v>
      </c>
      <c r="I355" s="199">
        <v>286</v>
      </c>
      <c r="J355" s="199">
        <v>192200</v>
      </c>
      <c r="K355" s="199">
        <v>0</v>
      </c>
      <c r="L355" s="199">
        <f>VLOOKUP(B355,[1]ЛП!$B$8:$I$408,8,0)+VLOOKUP(B355,[1]ЛП!$B$8:$J$408,9,0)+VLOOKUP(B355,[1]ЛП!$B$8:$K$408,10,0)</f>
        <v>0</v>
      </c>
    </row>
    <row r="356" spans="1:26" x14ac:dyDescent="0.2">
      <c r="A356" s="206" t="s">
        <v>811</v>
      </c>
      <c r="B356" s="206" t="s">
        <v>816</v>
      </c>
      <c r="C356" s="203" t="s">
        <v>817</v>
      </c>
      <c r="D356" s="203" t="s">
        <v>113</v>
      </c>
      <c r="E356" s="199">
        <v>1386</v>
      </c>
      <c r="F356" s="199">
        <v>901904</v>
      </c>
      <c r="G356" s="199">
        <v>0</v>
      </c>
      <c r="H356" s="199">
        <v>0</v>
      </c>
      <c r="I356" s="199">
        <v>1236</v>
      </c>
      <c r="J356" s="199">
        <v>849828</v>
      </c>
      <c r="K356" s="199">
        <v>0</v>
      </c>
      <c r="L356" s="199">
        <f>VLOOKUP(B356,[1]ЛП!$B$8:$I$408,8,0)+VLOOKUP(B356,[1]ЛП!$B$8:$J$408,9,0)+VLOOKUP(B356,[1]ЛП!$B$8:$K$408,10,0)</f>
        <v>0</v>
      </c>
    </row>
    <row r="357" spans="1:26" x14ac:dyDescent="0.2">
      <c r="A357" s="206" t="s">
        <v>811</v>
      </c>
      <c r="B357" s="206" t="s">
        <v>818</v>
      </c>
      <c r="C357" s="203" t="s">
        <v>819</v>
      </c>
      <c r="D357" s="203" t="s">
        <v>113</v>
      </c>
      <c r="E357" s="199">
        <v>774</v>
      </c>
      <c r="F357" s="199">
        <v>411295</v>
      </c>
      <c r="G357" s="199">
        <v>0</v>
      </c>
      <c r="H357" s="199">
        <v>0</v>
      </c>
      <c r="I357" s="199">
        <v>728</v>
      </c>
      <c r="J357" s="199">
        <v>406360</v>
      </c>
      <c r="K357" s="199">
        <v>0</v>
      </c>
      <c r="L357" s="199">
        <f>VLOOKUP(B357,[1]ЛП!$B$8:$I$408,8,0)+VLOOKUP(B357,[1]ЛП!$B$8:$J$408,9,0)+VLOOKUP(B357,[1]ЛП!$B$8:$K$408,10,0)</f>
        <v>0</v>
      </c>
    </row>
    <row r="358" spans="1:26" ht="12.75" customHeight="1" x14ac:dyDescent="0.2">
      <c r="A358" s="206" t="s">
        <v>811</v>
      </c>
      <c r="B358" s="206" t="s">
        <v>820</v>
      </c>
      <c r="C358" s="203" t="s">
        <v>821</v>
      </c>
      <c r="D358" s="203" t="s">
        <v>113</v>
      </c>
      <c r="E358" s="199">
        <v>584</v>
      </c>
      <c r="F358" s="199">
        <v>980843</v>
      </c>
      <c r="G358" s="199">
        <v>0</v>
      </c>
      <c r="H358" s="199">
        <v>0</v>
      </c>
      <c r="I358" s="199">
        <v>674</v>
      </c>
      <c r="J358" s="199">
        <v>976671</v>
      </c>
      <c r="K358" s="199">
        <v>2160</v>
      </c>
      <c r="L358" s="199">
        <f>VLOOKUP(B358,[1]ЛП!$B$8:$I$408,8,0)+VLOOKUP(B358,[1]ЛП!$B$8:$J$408,9,0)+VLOOKUP(B358,[1]ЛП!$B$8:$K$408,10,0)</f>
        <v>0</v>
      </c>
    </row>
    <row r="359" spans="1:26" x14ac:dyDescent="0.2">
      <c r="A359" s="206" t="s">
        <v>811</v>
      </c>
      <c r="B359" s="206" t="s">
        <v>822</v>
      </c>
      <c r="C359" s="203" t="s">
        <v>823</v>
      </c>
      <c r="D359" s="203" t="s">
        <v>113</v>
      </c>
      <c r="E359" s="199">
        <v>909</v>
      </c>
      <c r="F359" s="199">
        <v>477255</v>
      </c>
      <c r="G359" s="199">
        <v>11880</v>
      </c>
      <c r="H359" s="199">
        <v>0</v>
      </c>
      <c r="I359" s="199">
        <v>950</v>
      </c>
      <c r="J359" s="199">
        <v>473647</v>
      </c>
      <c r="K359" s="199">
        <v>20220</v>
      </c>
      <c r="L359" s="199">
        <f>VLOOKUP(B359,[1]ЛП!$B$8:$I$408,8,0)+VLOOKUP(B359,[1]ЛП!$B$8:$J$408,9,0)+VLOOKUP(B359,[1]ЛП!$B$8:$K$408,10,0)</f>
        <v>0</v>
      </c>
    </row>
    <row r="360" spans="1:26" x14ac:dyDescent="0.2">
      <c r="A360" s="206" t="s">
        <v>811</v>
      </c>
      <c r="B360" s="206" t="s">
        <v>824</v>
      </c>
      <c r="C360" s="203" t="s">
        <v>825</v>
      </c>
      <c r="D360" s="203" t="s">
        <v>113</v>
      </c>
      <c r="E360" s="199">
        <v>891</v>
      </c>
      <c r="F360" s="199">
        <v>503846</v>
      </c>
      <c r="G360" s="199">
        <v>0</v>
      </c>
      <c r="H360" s="199">
        <v>0</v>
      </c>
      <c r="I360" s="199">
        <v>873</v>
      </c>
      <c r="J360" s="199">
        <v>480386</v>
      </c>
      <c r="K360" s="199">
        <v>0</v>
      </c>
      <c r="L360" s="199">
        <f>VLOOKUP(B360,[1]ЛП!$B$8:$I$408,8,0)+VLOOKUP(B360,[1]ЛП!$B$8:$J$408,9,0)+VLOOKUP(B360,[1]ЛП!$B$8:$K$408,10,0)</f>
        <v>0</v>
      </c>
    </row>
    <row r="361" spans="1:26" x14ac:dyDescent="0.2">
      <c r="A361" s="206" t="s">
        <v>811</v>
      </c>
      <c r="B361" s="206" t="s">
        <v>826</v>
      </c>
      <c r="C361" s="203" t="s">
        <v>827</v>
      </c>
      <c r="D361" s="203" t="s">
        <v>285</v>
      </c>
      <c r="E361" s="199">
        <v>90</v>
      </c>
      <c r="F361" s="199">
        <v>30004</v>
      </c>
      <c r="G361" s="199">
        <v>0</v>
      </c>
      <c r="H361" s="199">
        <v>0</v>
      </c>
      <c r="I361" s="199">
        <v>91</v>
      </c>
      <c r="J361" s="199">
        <v>30334</v>
      </c>
      <c r="K361" s="199">
        <v>0</v>
      </c>
      <c r="L361" s="199">
        <f>VLOOKUP(B361,[1]ЛП!$B$8:$I$408,8,0)+VLOOKUP(B361,[1]ЛП!$B$8:$J$408,9,0)+VLOOKUP(B361,[1]ЛП!$B$8:$K$408,10,0)</f>
        <v>0</v>
      </c>
    </row>
    <row r="362" spans="1:26" x14ac:dyDescent="0.2">
      <c r="A362" s="206" t="s">
        <v>811</v>
      </c>
      <c r="B362" s="206" t="s">
        <v>828</v>
      </c>
      <c r="C362" s="203" t="s">
        <v>829</v>
      </c>
      <c r="D362" s="203" t="s">
        <v>129</v>
      </c>
      <c r="E362" s="199">
        <v>868</v>
      </c>
      <c r="F362" s="199">
        <v>157872</v>
      </c>
      <c r="G362" s="199">
        <v>0</v>
      </c>
      <c r="H362" s="199">
        <v>0</v>
      </c>
      <c r="I362" s="199">
        <v>1317</v>
      </c>
      <c r="J362" s="199">
        <v>219088</v>
      </c>
      <c r="K362" s="199">
        <v>0</v>
      </c>
      <c r="L362" s="199">
        <f>VLOOKUP(B362,[1]ЛП!$B$8:$I$408,8,0)+VLOOKUP(B362,[1]ЛП!$B$8:$J$408,9,0)+VLOOKUP(B362,[1]ЛП!$B$8:$K$408,10,0)</f>
        <v>0</v>
      </c>
    </row>
    <row r="363" spans="1:26" x14ac:dyDescent="0.2">
      <c r="A363" s="206" t="s">
        <v>811</v>
      </c>
      <c r="B363" s="206" t="s">
        <v>830</v>
      </c>
      <c r="C363" s="203" t="s">
        <v>831</v>
      </c>
      <c r="D363" s="203" t="s">
        <v>113</v>
      </c>
      <c r="E363" s="199">
        <v>1992</v>
      </c>
      <c r="F363" s="199">
        <v>1162495</v>
      </c>
      <c r="G363" s="199">
        <v>0</v>
      </c>
      <c r="H363" s="199">
        <v>0</v>
      </c>
      <c r="I363" s="199">
        <v>2171</v>
      </c>
      <c r="J363" s="199">
        <v>1278110</v>
      </c>
      <c r="K363" s="199">
        <v>0</v>
      </c>
      <c r="L363" s="199">
        <f>VLOOKUP(B363,[1]ЛП!$B$8:$I$408,8,0)+VLOOKUP(B363,[1]ЛП!$B$8:$J$408,9,0)+VLOOKUP(B363,[1]ЛП!$B$8:$K$408,10,0)</f>
        <v>0</v>
      </c>
    </row>
    <row r="364" spans="1:26" x14ac:dyDescent="0.2">
      <c r="A364" s="206" t="s">
        <v>811</v>
      </c>
      <c r="B364" s="206" t="s">
        <v>832</v>
      </c>
      <c r="C364" s="203" t="s">
        <v>833</v>
      </c>
      <c r="D364" s="203" t="s">
        <v>113</v>
      </c>
      <c r="E364" s="199">
        <v>856</v>
      </c>
      <c r="F364" s="199">
        <v>477080</v>
      </c>
      <c r="G364" s="199">
        <v>0</v>
      </c>
      <c r="H364" s="199">
        <v>0</v>
      </c>
      <c r="I364" s="199">
        <v>854</v>
      </c>
      <c r="J364" s="199">
        <v>481780</v>
      </c>
      <c r="K364" s="199">
        <v>0</v>
      </c>
      <c r="L364" s="199">
        <f>VLOOKUP(B364,[1]ЛП!$B$8:$I$408,8,0)+VLOOKUP(B364,[1]ЛП!$B$8:$J$408,9,0)+VLOOKUP(B364,[1]ЛП!$B$8:$K$408,10,0)</f>
        <v>0</v>
      </c>
    </row>
    <row r="365" spans="1:26" x14ac:dyDescent="0.2">
      <c r="A365" s="206" t="s">
        <v>811</v>
      </c>
      <c r="B365" s="206" t="s">
        <v>834</v>
      </c>
      <c r="C365" s="203" t="s">
        <v>835</v>
      </c>
      <c r="D365" s="203" t="s">
        <v>285</v>
      </c>
      <c r="E365" s="199">
        <v>378</v>
      </c>
      <c r="F365" s="199">
        <v>270364</v>
      </c>
      <c r="G365" s="199">
        <v>0</v>
      </c>
      <c r="H365" s="199">
        <v>0</v>
      </c>
      <c r="I365" s="199">
        <v>380</v>
      </c>
      <c r="J365" s="199">
        <v>271520</v>
      </c>
      <c r="K365" s="199">
        <v>0</v>
      </c>
      <c r="L365" s="199">
        <f>VLOOKUP(B365,[1]ЛП!$B$8:$I$408,8,0)+VLOOKUP(B365,[1]ЛП!$B$8:$J$408,9,0)+VLOOKUP(B365,[1]ЛП!$B$8:$K$408,10,0)</f>
        <v>0</v>
      </c>
    </row>
    <row r="366" spans="1:26" x14ac:dyDescent="0.2">
      <c r="A366" s="206" t="s">
        <v>811</v>
      </c>
      <c r="B366" s="206" t="s">
        <v>836</v>
      </c>
      <c r="C366" s="203" t="s">
        <v>837</v>
      </c>
      <c r="D366" s="203" t="s">
        <v>113</v>
      </c>
      <c r="E366" s="199">
        <v>543</v>
      </c>
      <c r="F366" s="199">
        <v>289272</v>
      </c>
      <c r="G366" s="199">
        <v>0</v>
      </c>
      <c r="H366" s="199">
        <v>0</v>
      </c>
      <c r="I366" s="199">
        <v>476</v>
      </c>
      <c r="J366" s="199">
        <v>256830</v>
      </c>
      <c r="K366" s="199">
        <v>0</v>
      </c>
      <c r="L366" s="199">
        <f>VLOOKUP(B366,[1]ЛП!$B$8:$I$408,8,0)+VLOOKUP(B366,[1]ЛП!$B$8:$J$408,9,0)+VLOOKUP(B366,[1]ЛП!$B$8:$K$408,10,0)</f>
        <v>0</v>
      </c>
    </row>
    <row r="367" spans="1:26" s="207" customFormat="1" x14ac:dyDescent="0.2">
      <c r="A367" s="200"/>
      <c r="B367" s="200"/>
      <c r="C367" s="200" t="s">
        <v>838</v>
      </c>
      <c r="D367" s="200"/>
      <c r="E367" s="194">
        <f t="shared" ref="E367:L367" si="24">SUM(E368:E382)</f>
        <v>19958</v>
      </c>
      <c r="F367" s="194">
        <f t="shared" si="24"/>
        <v>17300447.199999999</v>
      </c>
      <c r="G367" s="194">
        <f t="shared" si="24"/>
        <v>824983.86999999976</v>
      </c>
      <c r="H367" s="194">
        <f t="shared" si="24"/>
        <v>3586501.8299999991</v>
      </c>
      <c r="I367" s="194">
        <f t="shared" si="24"/>
        <v>20943</v>
      </c>
      <c r="J367" s="194">
        <f t="shared" si="24"/>
        <v>17836566.199999999</v>
      </c>
      <c r="K367" s="194">
        <f t="shared" si="24"/>
        <v>984481.19</v>
      </c>
      <c r="L367" s="194">
        <f t="shared" si="24"/>
        <v>3960263.5899999985</v>
      </c>
      <c r="M367" s="204"/>
      <c r="N367" s="204"/>
      <c r="O367" s="204"/>
      <c r="P367" s="204"/>
      <c r="Q367" s="204"/>
      <c r="R367" s="204"/>
      <c r="S367" s="204"/>
      <c r="T367" s="204"/>
      <c r="U367" s="204"/>
      <c r="V367" s="204"/>
      <c r="W367" s="204"/>
      <c r="X367" s="204"/>
      <c r="Y367" s="204"/>
      <c r="Z367" s="204"/>
    </row>
    <row r="368" spans="1:26" x14ac:dyDescent="0.2">
      <c r="A368" s="206" t="s">
        <v>839</v>
      </c>
      <c r="B368" s="202" t="s">
        <v>840</v>
      </c>
      <c r="C368" s="203" t="s">
        <v>841</v>
      </c>
      <c r="D368" s="203" t="s">
        <v>113</v>
      </c>
      <c r="E368" s="199">
        <v>571</v>
      </c>
      <c r="F368" s="199">
        <v>317322</v>
      </c>
      <c r="G368" s="199">
        <v>0</v>
      </c>
      <c r="H368" s="199">
        <v>0</v>
      </c>
      <c r="I368" s="199">
        <v>585</v>
      </c>
      <c r="J368" s="199">
        <v>329714</v>
      </c>
      <c r="K368" s="199">
        <v>0</v>
      </c>
      <c r="L368" s="199">
        <f>VLOOKUP(B368,[1]ЛП!$B$8:$I$408,8,0)+VLOOKUP(B368,[1]ЛП!$B$8:$J$408,9,0)+VLOOKUP(B368,[1]ЛП!$B$8:$K$408,10,0)</f>
        <v>0</v>
      </c>
    </row>
    <row r="369" spans="1:26" x14ac:dyDescent="0.2">
      <c r="A369" s="206" t="s">
        <v>839</v>
      </c>
      <c r="B369" s="202" t="s">
        <v>842</v>
      </c>
      <c r="C369" s="203" t="s">
        <v>843</v>
      </c>
      <c r="D369" s="203" t="s">
        <v>113</v>
      </c>
      <c r="E369" s="199">
        <v>2382</v>
      </c>
      <c r="F369" s="199">
        <v>1727382</v>
      </c>
      <c r="G369" s="199">
        <v>0</v>
      </c>
      <c r="H369" s="199">
        <v>0</v>
      </c>
      <c r="I369" s="199">
        <v>2423</v>
      </c>
      <c r="J369" s="199">
        <v>1725863.4</v>
      </c>
      <c r="K369" s="199">
        <v>0</v>
      </c>
      <c r="L369" s="199">
        <f>VLOOKUP(B369,[1]ЛП!$B$8:$I$408,8,0)+VLOOKUP(B369,[1]ЛП!$B$8:$J$408,9,0)+VLOOKUP(B369,[1]ЛП!$B$8:$K$408,10,0)</f>
        <v>208.44</v>
      </c>
    </row>
    <row r="370" spans="1:26" ht="12.75" customHeight="1" x14ac:dyDescent="0.2">
      <c r="A370" s="206" t="s">
        <v>839</v>
      </c>
      <c r="B370" s="202" t="s">
        <v>844</v>
      </c>
      <c r="C370" s="203" t="s">
        <v>845</v>
      </c>
      <c r="D370" s="203" t="s">
        <v>124</v>
      </c>
      <c r="E370" s="199">
        <v>202</v>
      </c>
      <c r="F370" s="199">
        <v>107660</v>
      </c>
      <c r="G370" s="199">
        <v>0</v>
      </c>
      <c r="H370" s="199">
        <v>0</v>
      </c>
      <c r="I370" s="199">
        <v>300</v>
      </c>
      <c r="J370" s="199">
        <v>163330</v>
      </c>
      <c r="K370" s="199">
        <v>0</v>
      </c>
      <c r="L370" s="199">
        <f>VLOOKUP(B370,[1]ЛП!$B$8:$I$408,8,0)+VLOOKUP(B370,[1]ЛП!$B$8:$J$408,9,0)+VLOOKUP(B370,[1]ЛП!$B$8:$K$408,10,0)</f>
        <v>0</v>
      </c>
    </row>
    <row r="371" spans="1:26" x14ac:dyDescent="0.2">
      <c r="A371" s="206" t="s">
        <v>839</v>
      </c>
      <c r="B371" s="202" t="s">
        <v>846</v>
      </c>
      <c r="C371" s="203" t="s">
        <v>847</v>
      </c>
      <c r="D371" s="203" t="s">
        <v>129</v>
      </c>
      <c r="E371" s="199">
        <v>1062</v>
      </c>
      <c r="F371" s="199">
        <v>350460</v>
      </c>
      <c r="G371" s="199">
        <v>0</v>
      </c>
      <c r="H371" s="199">
        <v>0</v>
      </c>
      <c r="I371" s="199">
        <v>1199</v>
      </c>
      <c r="J371" s="199">
        <v>395670</v>
      </c>
      <c r="K371" s="199">
        <v>0</v>
      </c>
      <c r="L371" s="199">
        <f>VLOOKUP(B371,[1]ЛП!$B$8:$I$408,8,0)+VLOOKUP(B371,[1]ЛП!$B$8:$J$408,9,0)+VLOOKUP(B371,[1]ЛП!$B$8:$K$408,10,0)</f>
        <v>0</v>
      </c>
    </row>
    <row r="372" spans="1:26" x14ac:dyDescent="0.2">
      <c r="A372" s="206" t="s">
        <v>839</v>
      </c>
      <c r="B372" s="202" t="s">
        <v>848</v>
      </c>
      <c r="C372" s="203" t="s">
        <v>849</v>
      </c>
      <c r="D372" s="203" t="s">
        <v>113</v>
      </c>
      <c r="E372" s="199">
        <v>605</v>
      </c>
      <c r="F372" s="199">
        <v>341676</v>
      </c>
      <c r="G372" s="199">
        <v>0</v>
      </c>
      <c r="H372" s="199">
        <v>0</v>
      </c>
      <c r="I372" s="199">
        <v>793</v>
      </c>
      <c r="J372" s="199">
        <v>444265</v>
      </c>
      <c r="K372" s="199">
        <v>0</v>
      </c>
      <c r="L372" s="199">
        <f>VLOOKUP(B372,[1]ЛП!$B$8:$I$408,8,0)+VLOOKUP(B372,[1]ЛП!$B$8:$J$408,9,0)+VLOOKUP(B372,[1]ЛП!$B$8:$K$408,10,0)</f>
        <v>0</v>
      </c>
    </row>
    <row r="373" spans="1:26" ht="12.75" customHeight="1" x14ac:dyDescent="0.2">
      <c r="A373" s="206" t="s">
        <v>839</v>
      </c>
      <c r="B373" s="202" t="s">
        <v>850</v>
      </c>
      <c r="C373" s="203" t="s">
        <v>851</v>
      </c>
      <c r="D373" s="203" t="s">
        <v>134</v>
      </c>
      <c r="E373" s="199"/>
      <c r="F373" s="199">
        <v>94650</v>
      </c>
      <c r="G373" s="199">
        <v>0</v>
      </c>
      <c r="H373" s="199">
        <v>0</v>
      </c>
      <c r="I373" s="199"/>
      <c r="J373" s="199">
        <v>103650</v>
      </c>
      <c r="K373" s="199">
        <v>0</v>
      </c>
      <c r="L373" s="199">
        <f>VLOOKUP(B373,[1]ЛП!$B$8:$I$408,8,0)+VLOOKUP(B373,[1]ЛП!$B$8:$J$408,9,0)+VLOOKUP(B373,[1]ЛП!$B$8:$K$408,10,0)</f>
        <v>0</v>
      </c>
    </row>
    <row r="374" spans="1:26" ht="12.75" customHeight="1" x14ac:dyDescent="0.2">
      <c r="A374" s="206" t="s">
        <v>839</v>
      </c>
      <c r="B374" s="202" t="s">
        <v>852</v>
      </c>
      <c r="C374" s="203" t="s">
        <v>853</v>
      </c>
      <c r="D374" s="203" t="s">
        <v>134</v>
      </c>
      <c r="E374" s="199"/>
      <c r="F374" s="199">
        <v>187980</v>
      </c>
      <c r="G374" s="199">
        <v>0</v>
      </c>
      <c r="H374" s="199">
        <v>0</v>
      </c>
      <c r="I374" s="199"/>
      <c r="J374" s="199">
        <v>194190</v>
      </c>
      <c r="K374" s="199">
        <v>0</v>
      </c>
      <c r="L374" s="199">
        <f>VLOOKUP(B374,[1]ЛП!$B$8:$I$408,8,0)+VLOOKUP(B374,[1]ЛП!$B$8:$J$408,9,0)+VLOOKUP(B374,[1]ЛП!$B$8:$K$408,10,0)</f>
        <v>0</v>
      </c>
    </row>
    <row r="375" spans="1:26" x14ac:dyDescent="0.2">
      <c r="A375" s="206" t="s">
        <v>839</v>
      </c>
      <c r="B375" s="202" t="s">
        <v>854</v>
      </c>
      <c r="C375" s="203" t="s">
        <v>855</v>
      </c>
      <c r="D375" s="203" t="s">
        <v>113</v>
      </c>
      <c r="E375" s="199">
        <v>6374</v>
      </c>
      <c r="F375" s="199">
        <v>5590435.5999999996</v>
      </c>
      <c r="G375" s="199">
        <v>149606.29999999996</v>
      </c>
      <c r="H375" s="199">
        <v>55050.999999999985</v>
      </c>
      <c r="I375" s="199">
        <v>6537</v>
      </c>
      <c r="J375" s="199">
        <v>5488706.7999999998</v>
      </c>
      <c r="K375" s="199">
        <v>172528.67999999993</v>
      </c>
      <c r="L375" s="199">
        <f>VLOOKUP(B375,[1]ЛП!$B$8:$I$408,8,0)+VLOOKUP(B375,[1]ЛП!$B$8:$J$408,9,0)+VLOOKUP(B375,[1]ЛП!$B$8:$K$408,10,0)</f>
        <v>42201.130000000005</v>
      </c>
    </row>
    <row r="376" spans="1:26" ht="12.75" customHeight="1" x14ac:dyDescent="0.2">
      <c r="A376" s="206" t="s">
        <v>839</v>
      </c>
      <c r="B376" s="202" t="s">
        <v>856</v>
      </c>
      <c r="C376" s="203" t="s">
        <v>857</v>
      </c>
      <c r="D376" s="203" t="s">
        <v>113</v>
      </c>
      <c r="E376" s="199">
        <v>593</v>
      </c>
      <c r="F376" s="199">
        <v>384361</v>
      </c>
      <c r="G376" s="199">
        <v>0</v>
      </c>
      <c r="H376" s="199">
        <v>0</v>
      </c>
      <c r="I376" s="199">
        <v>672</v>
      </c>
      <c r="J376" s="199">
        <v>420380</v>
      </c>
      <c r="K376" s="199">
        <v>0</v>
      </c>
      <c r="L376" s="199">
        <f>VLOOKUP(B376,[1]ЛП!$B$8:$I$408,8,0)+VLOOKUP(B376,[1]ЛП!$B$8:$J$408,9,0)+VLOOKUP(B376,[1]ЛП!$B$8:$K$408,10,0)</f>
        <v>0</v>
      </c>
    </row>
    <row r="377" spans="1:26" ht="12.75" customHeight="1" x14ac:dyDescent="0.2">
      <c r="A377" s="206" t="s">
        <v>839</v>
      </c>
      <c r="B377" s="202" t="s">
        <v>858</v>
      </c>
      <c r="C377" s="203" t="s">
        <v>859</v>
      </c>
      <c r="D377" s="203" t="s">
        <v>113</v>
      </c>
      <c r="E377" s="199">
        <v>3893</v>
      </c>
      <c r="F377" s="199">
        <v>4026865</v>
      </c>
      <c r="G377" s="199">
        <v>573734.67999999982</v>
      </c>
      <c r="H377" s="199">
        <v>0</v>
      </c>
      <c r="I377" s="199">
        <v>3910</v>
      </c>
      <c r="J377" s="199">
        <v>4075314</v>
      </c>
      <c r="K377" s="199">
        <v>679545.57</v>
      </c>
      <c r="L377" s="199">
        <f>VLOOKUP(B377,[1]ЛП!$B$8:$I$408,8,0)+VLOOKUP(B377,[1]ЛП!$B$8:$J$408,9,0)+VLOOKUP(B377,[1]ЛП!$B$8:$K$408,10,0)</f>
        <v>0</v>
      </c>
    </row>
    <row r="378" spans="1:26" ht="12.75" customHeight="1" x14ac:dyDescent="0.2">
      <c r="A378" s="206" t="s">
        <v>839</v>
      </c>
      <c r="B378" s="202" t="s">
        <v>860</v>
      </c>
      <c r="C378" s="203" t="s">
        <v>861</v>
      </c>
      <c r="D378" s="203" t="s">
        <v>113</v>
      </c>
      <c r="E378" s="199">
        <v>1658</v>
      </c>
      <c r="F378" s="199">
        <v>1384860.6</v>
      </c>
      <c r="G378" s="199">
        <v>101642.88999999998</v>
      </c>
      <c r="H378" s="199">
        <v>0</v>
      </c>
      <c r="I378" s="199">
        <v>1724</v>
      </c>
      <c r="J378" s="199">
        <v>1499585</v>
      </c>
      <c r="K378" s="199">
        <v>132406.94</v>
      </c>
      <c r="L378" s="199">
        <f>VLOOKUP(B378,[1]ЛП!$B$8:$I$408,8,0)+VLOOKUP(B378,[1]ЛП!$B$8:$J$408,9,0)+VLOOKUP(B378,[1]ЛП!$B$8:$K$408,10,0)</f>
        <v>0</v>
      </c>
    </row>
    <row r="379" spans="1:26" x14ac:dyDescent="0.2">
      <c r="A379" s="206" t="s">
        <v>839</v>
      </c>
      <c r="B379" s="202" t="s">
        <v>862</v>
      </c>
      <c r="C379" s="203" t="s">
        <v>863</v>
      </c>
      <c r="D379" s="203" t="s">
        <v>124</v>
      </c>
      <c r="E379" s="199">
        <v>221</v>
      </c>
      <c r="F379" s="199">
        <v>122600</v>
      </c>
      <c r="G379" s="199">
        <v>0</v>
      </c>
      <c r="H379" s="199">
        <v>0</v>
      </c>
      <c r="I379" s="199">
        <v>227</v>
      </c>
      <c r="J379" s="199">
        <v>125730</v>
      </c>
      <c r="K379" s="199">
        <v>0</v>
      </c>
      <c r="L379" s="199">
        <f>VLOOKUP(B379,[1]ЛП!$B$8:$I$408,8,0)+VLOOKUP(B379,[1]ЛП!$B$8:$J$408,9,0)+VLOOKUP(B379,[1]ЛП!$B$8:$K$408,10,0)</f>
        <v>0</v>
      </c>
    </row>
    <row r="380" spans="1:26" x14ac:dyDescent="0.2">
      <c r="A380" s="206" t="s">
        <v>839</v>
      </c>
      <c r="B380" s="202" t="s">
        <v>864</v>
      </c>
      <c r="C380" s="203" t="s">
        <v>865</v>
      </c>
      <c r="D380" s="203" t="s">
        <v>175</v>
      </c>
      <c r="E380" s="199">
        <v>1395</v>
      </c>
      <c r="F380" s="199">
        <v>1713200</v>
      </c>
      <c r="G380" s="199">
        <v>0</v>
      </c>
      <c r="H380" s="199">
        <v>3531450.8299999991</v>
      </c>
      <c r="I380" s="199">
        <v>1605</v>
      </c>
      <c r="J380" s="199">
        <v>1944089</v>
      </c>
      <c r="K380" s="199">
        <v>0</v>
      </c>
      <c r="L380" s="199">
        <f>VLOOKUP(B380,[1]ЛП!$B$8:$I$408,8,0)+VLOOKUP(B380,[1]ЛП!$B$8:$J$408,9,0)+VLOOKUP(B380,[1]ЛП!$B$8:$K$408,10,0)</f>
        <v>3917854.0199999986</v>
      </c>
    </row>
    <row r="381" spans="1:26" ht="12.75" customHeight="1" x14ac:dyDescent="0.2">
      <c r="A381" s="206" t="s">
        <v>839</v>
      </c>
      <c r="B381" s="202" t="s">
        <v>866</v>
      </c>
      <c r="C381" s="203" t="s">
        <v>867</v>
      </c>
      <c r="D381" s="203" t="s">
        <v>188</v>
      </c>
      <c r="E381" s="199"/>
      <c r="F381" s="199">
        <v>359334</v>
      </c>
      <c r="G381" s="199">
        <v>0</v>
      </c>
      <c r="H381" s="199">
        <v>0</v>
      </c>
      <c r="I381" s="199"/>
      <c r="J381" s="199">
        <v>376316</v>
      </c>
      <c r="K381" s="199">
        <v>0</v>
      </c>
      <c r="L381" s="199">
        <f>VLOOKUP(B381,[1]ЛП!$B$8:$I$408,8,0)+VLOOKUP(B381,[1]ЛП!$B$8:$J$408,9,0)+VLOOKUP(B381,[1]ЛП!$B$8:$K$408,10,0)</f>
        <v>0</v>
      </c>
    </row>
    <row r="382" spans="1:26" x14ac:dyDescent="0.2">
      <c r="A382" s="206" t="s">
        <v>839</v>
      </c>
      <c r="B382" s="202" t="s">
        <v>868</v>
      </c>
      <c r="C382" s="203" t="s">
        <v>869</v>
      </c>
      <c r="D382" s="203" t="s">
        <v>113</v>
      </c>
      <c r="E382" s="199">
        <v>1002</v>
      </c>
      <c r="F382" s="199">
        <v>591661</v>
      </c>
      <c r="G382" s="199">
        <v>0</v>
      </c>
      <c r="H382" s="199">
        <v>0</v>
      </c>
      <c r="I382" s="199">
        <v>968</v>
      </c>
      <c r="J382" s="199">
        <v>549763</v>
      </c>
      <c r="K382" s="199">
        <v>0</v>
      </c>
      <c r="L382" s="199">
        <f>VLOOKUP(B382,[1]ЛП!$B$8:$I$408,8,0)+VLOOKUP(B382,[1]ЛП!$B$8:$J$408,9,0)+VLOOKUP(B382,[1]ЛП!$B$8:$K$408,10,0)</f>
        <v>0</v>
      </c>
    </row>
    <row r="383" spans="1:26" s="207" customFormat="1" x14ac:dyDescent="0.2">
      <c r="A383" s="200"/>
      <c r="B383" s="200"/>
      <c r="C383" s="200" t="s">
        <v>870</v>
      </c>
      <c r="D383" s="200"/>
      <c r="E383" s="194">
        <f t="shared" ref="E383:L383" si="25">SUM(E384:E387)</f>
        <v>5774</v>
      </c>
      <c r="F383" s="194">
        <f t="shared" si="25"/>
        <v>4498296</v>
      </c>
      <c r="G383" s="194">
        <f t="shared" si="25"/>
        <v>39386</v>
      </c>
      <c r="H383" s="194">
        <f t="shared" si="25"/>
        <v>0</v>
      </c>
      <c r="I383" s="194">
        <f t="shared" si="25"/>
        <v>5508</v>
      </c>
      <c r="J383" s="194">
        <f t="shared" si="25"/>
        <v>4378230</v>
      </c>
      <c r="K383" s="194">
        <f t="shared" si="25"/>
        <v>59066</v>
      </c>
      <c r="L383" s="194">
        <f t="shared" si="25"/>
        <v>0</v>
      </c>
      <c r="M383" s="204"/>
      <c r="N383" s="204"/>
      <c r="O383" s="204"/>
      <c r="P383" s="204"/>
      <c r="Q383" s="204"/>
      <c r="R383" s="204"/>
      <c r="S383" s="204"/>
      <c r="T383" s="204"/>
      <c r="U383" s="204"/>
      <c r="V383" s="204"/>
      <c r="W383" s="204"/>
      <c r="X383" s="204"/>
      <c r="Y383" s="204"/>
      <c r="Z383" s="204"/>
    </row>
    <row r="384" spans="1:26" x14ac:dyDescent="0.2">
      <c r="A384" s="206" t="s">
        <v>871</v>
      </c>
      <c r="B384" s="206" t="s">
        <v>872</v>
      </c>
      <c r="C384" s="203" t="s">
        <v>873</v>
      </c>
      <c r="D384" s="203" t="s">
        <v>113</v>
      </c>
      <c r="E384" s="199">
        <v>1236</v>
      </c>
      <c r="F384" s="199">
        <v>677477</v>
      </c>
      <c r="G384" s="199">
        <v>0</v>
      </c>
      <c r="H384" s="199">
        <v>0</v>
      </c>
      <c r="I384" s="199">
        <v>1130</v>
      </c>
      <c r="J384" s="199">
        <v>628300</v>
      </c>
      <c r="K384" s="199">
        <v>0</v>
      </c>
      <c r="L384" s="199">
        <f>VLOOKUP(B384,[1]ЛП!$B$8:$I$408,8,0)+VLOOKUP(B384,[1]ЛП!$B$8:$J$408,9,0)+VLOOKUP(B384,[1]ЛП!$B$8:$K$408,10,0)</f>
        <v>0</v>
      </c>
    </row>
    <row r="385" spans="1:26" x14ac:dyDescent="0.2">
      <c r="A385" s="206" t="s">
        <v>871</v>
      </c>
      <c r="B385" s="206" t="s">
        <v>874</v>
      </c>
      <c r="C385" s="203" t="s">
        <v>875</v>
      </c>
      <c r="D385" s="203" t="s">
        <v>113</v>
      </c>
      <c r="E385" s="199">
        <v>1021</v>
      </c>
      <c r="F385" s="199">
        <v>701913</v>
      </c>
      <c r="G385" s="199">
        <v>3720</v>
      </c>
      <c r="H385" s="199">
        <v>0</v>
      </c>
      <c r="I385" s="199">
        <v>881</v>
      </c>
      <c r="J385" s="199">
        <v>645524</v>
      </c>
      <c r="K385" s="199">
        <v>16080</v>
      </c>
      <c r="L385" s="199">
        <f>VLOOKUP(B385,[1]ЛП!$B$8:$I$408,8,0)+VLOOKUP(B385,[1]ЛП!$B$8:$J$408,9,0)+VLOOKUP(B385,[1]ЛП!$B$8:$K$408,10,0)</f>
        <v>0</v>
      </c>
    </row>
    <row r="386" spans="1:26" x14ac:dyDescent="0.2">
      <c r="A386" s="206" t="s">
        <v>871</v>
      </c>
      <c r="B386" s="206" t="s">
        <v>876</v>
      </c>
      <c r="C386" s="203" t="s">
        <v>877</v>
      </c>
      <c r="D386" s="203" t="s">
        <v>113</v>
      </c>
      <c r="E386" s="199">
        <v>3227</v>
      </c>
      <c r="F386" s="199">
        <v>2847629</v>
      </c>
      <c r="G386" s="199">
        <v>35666</v>
      </c>
      <c r="H386" s="199">
        <v>0</v>
      </c>
      <c r="I386" s="199">
        <v>3227</v>
      </c>
      <c r="J386" s="199">
        <v>2821772</v>
      </c>
      <c r="K386" s="199">
        <v>42986</v>
      </c>
      <c r="L386" s="199">
        <f>VLOOKUP(B386,[1]ЛП!$B$8:$I$408,8,0)+VLOOKUP(B386,[1]ЛП!$B$8:$J$408,9,0)+VLOOKUP(B386,[1]ЛП!$B$8:$K$408,10,0)</f>
        <v>0</v>
      </c>
    </row>
    <row r="387" spans="1:26" ht="12.75" customHeight="1" x14ac:dyDescent="0.2">
      <c r="A387" s="206" t="s">
        <v>871</v>
      </c>
      <c r="B387" s="206" t="s">
        <v>878</v>
      </c>
      <c r="C387" s="203" t="s">
        <v>879</v>
      </c>
      <c r="D387" s="203" t="s">
        <v>124</v>
      </c>
      <c r="E387" s="199">
        <v>290</v>
      </c>
      <c r="F387" s="199">
        <v>271277</v>
      </c>
      <c r="G387" s="199">
        <v>0</v>
      </c>
      <c r="H387" s="199">
        <v>0</v>
      </c>
      <c r="I387" s="199">
        <v>270</v>
      </c>
      <c r="J387" s="199">
        <v>282634</v>
      </c>
      <c r="K387" s="199">
        <v>0</v>
      </c>
      <c r="L387" s="199">
        <f>VLOOKUP(B387,[1]ЛП!$B$8:$I$408,8,0)+VLOOKUP(B387,[1]ЛП!$B$8:$J$408,9,0)+VLOOKUP(B387,[1]ЛП!$B$8:$K$408,10,0)</f>
        <v>0</v>
      </c>
    </row>
    <row r="388" spans="1:26" s="207" customFormat="1" x14ac:dyDescent="0.2">
      <c r="A388" s="200"/>
      <c r="B388" s="200"/>
      <c r="C388" s="200" t="s">
        <v>880</v>
      </c>
      <c r="D388" s="200"/>
      <c r="E388" s="194">
        <f t="shared" ref="E388:L388" si="26">SUM(E389:E398)</f>
        <v>12146</v>
      </c>
      <c r="F388" s="194">
        <f t="shared" si="26"/>
        <v>9383641.4000000004</v>
      </c>
      <c r="G388" s="194">
        <f t="shared" si="26"/>
        <v>222954.1299999998</v>
      </c>
      <c r="H388" s="194">
        <f t="shared" si="26"/>
        <v>1367841.67</v>
      </c>
      <c r="I388" s="194">
        <f t="shared" si="26"/>
        <v>12322</v>
      </c>
      <c r="J388" s="194">
        <f t="shared" si="26"/>
        <v>9354555</v>
      </c>
      <c r="K388" s="194">
        <f t="shared" si="26"/>
        <v>275700.03999999969</v>
      </c>
      <c r="L388" s="194">
        <f t="shared" si="26"/>
        <v>1583083.6299999997</v>
      </c>
      <c r="M388" s="204"/>
      <c r="N388" s="204"/>
      <c r="O388" s="204"/>
      <c r="P388" s="204"/>
      <c r="Q388" s="204"/>
      <c r="R388" s="204"/>
      <c r="S388" s="204"/>
      <c r="T388" s="204"/>
      <c r="U388" s="204"/>
      <c r="V388" s="204"/>
      <c r="W388" s="204"/>
      <c r="X388" s="204"/>
      <c r="Y388" s="204"/>
      <c r="Z388" s="204"/>
    </row>
    <row r="389" spans="1:26" x14ac:dyDescent="0.2">
      <c r="A389" s="206" t="s">
        <v>881</v>
      </c>
      <c r="B389" s="206" t="s">
        <v>882</v>
      </c>
      <c r="C389" s="203" t="s">
        <v>883</v>
      </c>
      <c r="D389" s="203" t="s">
        <v>113</v>
      </c>
      <c r="E389" s="199">
        <v>1267</v>
      </c>
      <c r="F389" s="199">
        <v>723108.4</v>
      </c>
      <c r="G389" s="199">
        <v>0</v>
      </c>
      <c r="H389" s="199">
        <v>0</v>
      </c>
      <c r="I389" s="199">
        <v>1183</v>
      </c>
      <c r="J389" s="199">
        <v>679183</v>
      </c>
      <c r="K389" s="199">
        <v>0</v>
      </c>
      <c r="L389" s="199">
        <f>VLOOKUP(B389,[1]ЛП!$B$8:$I$408,8,0)+VLOOKUP(B389,[1]ЛП!$B$8:$J$408,9,0)+VLOOKUP(B389,[1]ЛП!$B$8:$K$408,10,0)</f>
        <v>0</v>
      </c>
    </row>
    <row r="390" spans="1:26" x14ac:dyDescent="0.2">
      <c r="A390" s="206" t="s">
        <v>881</v>
      </c>
      <c r="B390" s="206" t="s">
        <v>884</v>
      </c>
      <c r="C390" s="203" t="s">
        <v>885</v>
      </c>
      <c r="D390" s="203" t="s">
        <v>124</v>
      </c>
      <c r="E390" s="199">
        <v>418</v>
      </c>
      <c r="F390" s="199">
        <v>107910</v>
      </c>
      <c r="G390" s="199">
        <v>0</v>
      </c>
      <c r="H390" s="199">
        <v>0</v>
      </c>
      <c r="I390" s="199">
        <v>493</v>
      </c>
      <c r="J390" s="199">
        <v>117120</v>
      </c>
      <c r="K390" s="199">
        <v>0</v>
      </c>
      <c r="L390" s="199">
        <f>VLOOKUP(B390,[1]ЛП!$B$8:$I$408,8,0)+VLOOKUP(B390,[1]ЛП!$B$8:$J$408,9,0)+VLOOKUP(B390,[1]ЛП!$B$8:$K$408,10,0)</f>
        <v>0</v>
      </c>
    </row>
    <row r="391" spans="1:26" x14ac:dyDescent="0.2">
      <c r="A391" s="206" t="s">
        <v>881</v>
      </c>
      <c r="B391" s="206" t="s">
        <v>886</v>
      </c>
      <c r="C391" s="203" t="s">
        <v>887</v>
      </c>
      <c r="D391" s="203" t="s">
        <v>113</v>
      </c>
      <c r="E391" s="199">
        <v>2232</v>
      </c>
      <c r="F391" s="199">
        <v>1542454</v>
      </c>
      <c r="G391" s="199">
        <v>0</v>
      </c>
      <c r="H391" s="199">
        <v>0</v>
      </c>
      <c r="I391" s="199">
        <v>2362</v>
      </c>
      <c r="J391" s="199">
        <v>1561410</v>
      </c>
      <c r="K391" s="199">
        <v>0</v>
      </c>
      <c r="L391" s="199">
        <f>VLOOKUP(B391,[1]ЛП!$B$8:$I$408,8,0)+VLOOKUP(B391,[1]ЛП!$B$8:$J$408,9,0)+VLOOKUP(B391,[1]ЛП!$B$8:$K$408,10,0)</f>
        <v>0</v>
      </c>
    </row>
    <row r="392" spans="1:26" x14ac:dyDescent="0.2">
      <c r="A392" s="206" t="s">
        <v>881</v>
      </c>
      <c r="B392" s="206" t="s">
        <v>888</v>
      </c>
      <c r="C392" s="203" t="s">
        <v>889</v>
      </c>
      <c r="D392" s="203" t="s">
        <v>124</v>
      </c>
      <c r="E392" s="199">
        <v>55</v>
      </c>
      <c r="F392" s="199">
        <v>31900</v>
      </c>
      <c r="G392" s="199">
        <v>0</v>
      </c>
      <c r="H392" s="199">
        <v>0</v>
      </c>
      <c r="I392" s="199">
        <v>56</v>
      </c>
      <c r="J392" s="199">
        <v>32480</v>
      </c>
      <c r="K392" s="199">
        <v>0</v>
      </c>
      <c r="L392" s="199">
        <f>VLOOKUP(B392,[1]ЛП!$B$8:$I$408,8,0)+VLOOKUP(B392,[1]ЛП!$B$8:$J$408,9,0)+VLOOKUP(B392,[1]ЛП!$B$8:$K$408,10,0)</f>
        <v>0</v>
      </c>
    </row>
    <row r="393" spans="1:26" x14ac:dyDescent="0.2">
      <c r="A393" s="206" t="s">
        <v>881</v>
      </c>
      <c r="B393" s="206" t="s">
        <v>890</v>
      </c>
      <c r="C393" s="203" t="s">
        <v>891</v>
      </c>
      <c r="D393" s="203" t="s">
        <v>113</v>
      </c>
      <c r="E393" s="199">
        <v>1328</v>
      </c>
      <c r="F393" s="199">
        <v>741097</v>
      </c>
      <c r="G393" s="199">
        <v>0</v>
      </c>
      <c r="H393" s="199">
        <v>0</v>
      </c>
      <c r="I393" s="199">
        <v>1333</v>
      </c>
      <c r="J393" s="199">
        <v>727080</v>
      </c>
      <c r="K393" s="199">
        <v>0</v>
      </c>
      <c r="L393" s="199">
        <f>VLOOKUP(B393,[1]ЛП!$B$8:$I$408,8,0)+VLOOKUP(B393,[1]ЛП!$B$8:$J$408,9,0)+VLOOKUP(B393,[1]ЛП!$B$8:$K$408,10,0)</f>
        <v>0</v>
      </c>
    </row>
    <row r="394" spans="1:26" x14ac:dyDescent="0.2">
      <c r="A394" s="206" t="s">
        <v>881</v>
      </c>
      <c r="B394" s="206" t="s">
        <v>892</v>
      </c>
      <c r="C394" s="203" t="s">
        <v>893</v>
      </c>
      <c r="D394" s="203" t="s">
        <v>113</v>
      </c>
      <c r="E394" s="199">
        <v>5324</v>
      </c>
      <c r="F394" s="199">
        <v>5068905</v>
      </c>
      <c r="G394" s="199">
        <v>222954.1299999998</v>
      </c>
      <c r="H394" s="199">
        <v>0</v>
      </c>
      <c r="I394" s="199">
        <v>5317</v>
      </c>
      <c r="J394" s="199">
        <v>5030200</v>
      </c>
      <c r="K394" s="199">
        <v>275700.03999999969</v>
      </c>
      <c r="L394" s="199">
        <f>VLOOKUP(B394,[1]ЛП!$B$8:$I$408,8,0)+VLOOKUP(B394,[1]ЛП!$B$8:$J$408,9,0)+VLOOKUP(B394,[1]ЛП!$B$8:$K$408,10,0)</f>
        <v>0</v>
      </c>
    </row>
    <row r="395" spans="1:26" ht="12.75" customHeight="1" x14ac:dyDescent="0.2">
      <c r="A395" s="206" t="s">
        <v>881</v>
      </c>
      <c r="B395" s="206" t="s">
        <v>894</v>
      </c>
      <c r="C395" s="203" t="s">
        <v>895</v>
      </c>
      <c r="D395" s="203" t="s">
        <v>113</v>
      </c>
      <c r="E395" s="199">
        <v>597</v>
      </c>
      <c r="F395" s="199">
        <v>441939</v>
      </c>
      <c r="G395" s="199">
        <v>0</v>
      </c>
      <c r="H395" s="199">
        <v>0</v>
      </c>
      <c r="I395" s="199">
        <v>564</v>
      </c>
      <c r="J395" s="199">
        <v>430483</v>
      </c>
      <c r="K395" s="199">
        <v>0</v>
      </c>
      <c r="L395" s="199">
        <f>VLOOKUP(B395,[1]ЛП!$B$8:$I$408,8,0)+VLOOKUP(B395,[1]ЛП!$B$8:$J$408,9,0)+VLOOKUP(B395,[1]ЛП!$B$8:$K$408,10,0)</f>
        <v>0</v>
      </c>
    </row>
    <row r="396" spans="1:26" x14ac:dyDescent="0.2">
      <c r="A396" s="206" t="s">
        <v>881</v>
      </c>
      <c r="B396" s="206" t="s">
        <v>896</v>
      </c>
      <c r="C396" s="203" t="s">
        <v>897</v>
      </c>
      <c r="D396" s="203" t="s">
        <v>124</v>
      </c>
      <c r="E396" s="199">
        <v>433</v>
      </c>
      <c r="F396" s="199">
        <v>228778</v>
      </c>
      <c r="G396" s="199">
        <v>0</v>
      </c>
      <c r="H396" s="199">
        <v>0</v>
      </c>
      <c r="I396" s="199">
        <v>453</v>
      </c>
      <c r="J396" s="199">
        <v>231446</v>
      </c>
      <c r="K396" s="199">
        <v>0</v>
      </c>
      <c r="L396" s="199">
        <f>VLOOKUP(B396,[1]ЛП!$B$8:$I$408,8,0)+VLOOKUP(B396,[1]ЛП!$B$8:$J$408,9,0)+VLOOKUP(B396,[1]ЛП!$B$8:$K$408,10,0)</f>
        <v>0</v>
      </c>
    </row>
    <row r="397" spans="1:26" x14ac:dyDescent="0.2">
      <c r="A397" s="206" t="s">
        <v>881</v>
      </c>
      <c r="B397" s="206" t="s">
        <v>898</v>
      </c>
      <c r="C397" s="203" t="s">
        <v>899</v>
      </c>
      <c r="D397" s="203" t="s">
        <v>124</v>
      </c>
      <c r="E397" s="199">
        <v>492</v>
      </c>
      <c r="F397" s="199">
        <v>423840</v>
      </c>
      <c r="G397" s="199">
        <v>0</v>
      </c>
      <c r="H397" s="199">
        <v>1367841.67</v>
      </c>
      <c r="I397" s="199">
        <v>561</v>
      </c>
      <c r="J397" s="199">
        <v>457913</v>
      </c>
      <c r="K397" s="199">
        <v>0</v>
      </c>
      <c r="L397" s="199">
        <f>VLOOKUP(B397,[1]ЛП!$B$8:$I$408,8,0)+VLOOKUP(B397,[1]ЛП!$B$8:$J$408,9,0)+VLOOKUP(B397,[1]ЛП!$B$8:$K$408,10,0)</f>
        <v>1583083.6299999997</v>
      </c>
    </row>
    <row r="398" spans="1:26" ht="12.75" customHeight="1" x14ac:dyDescent="0.2">
      <c r="A398" s="206" t="s">
        <v>881</v>
      </c>
      <c r="B398" s="206" t="s">
        <v>900</v>
      </c>
      <c r="C398" s="203" t="s">
        <v>901</v>
      </c>
      <c r="D398" s="203" t="s">
        <v>134</v>
      </c>
      <c r="E398" s="199"/>
      <c r="F398" s="199">
        <v>73710</v>
      </c>
      <c r="G398" s="199">
        <v>0</v>
      </c>
      <c r="H398" s="199">
        <v>0</v>
      </c>
      <c r="I398" s="199"/>
      <c r="J398" s="199">
        <v>87240</v>
      </c>
      <c r="K398" s="199">
        <v>0</v>
      </c>
      <c r="L398" s="199">
        <f>VLOOKUP(B398,[1]ЛП!$B$8:$I$408,8,0)+VLOOKUP(B398,[1]ЛП!$B$8:$J$408,9,0)+VLOOKUP(B398,[1]ЛП!$B$8:$K$408,10,0)</f>
        <v>0</v>
      </c>
    </row>
    <row r="399" spans="1:26" s="207" customFormat="1" x14ac:dyDescent="0.2">
      <c r="A399" s="200"/>
      <c r="B399" s="200"/>
      <c r="C399" s="200" t="s">
        <v>902</v>
      </c>
      <c r="D399" s="200"/>
      <c r="E399" s="194">
        <f t="shared" ref="E399:L399" si="27">SUM(E400:E405)</f>
        <v>7982</v>
      </c>
      <c r="F399" s="194">
        <f t="shared" si="27"/>
        <v>7741501.5999999996</v>
      </c>
      <c r="G399" s="194">
        <f t="shared" si="27"/>
        <v>237306.36999999982</v>
      </c>
      <c r="H399" s="194">
        <f t="shared" si="27"/>
        <v>2066977.6399999997</v>
      </c>
      <c r="I399" s="194">
        <f t="shared" si="27"/>
        <v>7984</v>
      </c>
      <c r="J399" s="194">
        <f t="shared" si="27"/>
        <v>7686509.5999999996</v>
      </c>
      <c r="K399" s="194">
        <f t="shared" si="27"/>
        <v>266286.0299999998</v>
      </c>
      <c r="L399" s="194">
        <f t="shared" si="27"/>
        <v>2341097.9700000007</v>
      </c>
      <c r="M399" s="204"/>
      <c r="N399" s="204"/>
      <c r="O399" s="204"/>
      <c r="P399" s="204"/>
      <c r="Q399" s="204"/>
      <c r="R399" s="204"/>
      <c r="S399" s="204"/>
      <c r="T399" s="204"/>
      <c r="U399" s="204"/>
      <c r="V399" s="204"/>
      <c r="W399" s="204"/>
      <c r="X399" s="204"/>
      <c r="Y399" s="204"/>
      <c r="Z399" s="204"/>
    </row>
    <row r="400" spans="1:26" x14ac:dyDescent="0.2">
      <c r="A400" s="206" t="s">
        <v>903</v>
      </c>
      <c r="B400" s="206" t="s">
        <v>904</v>
      </c>
      <c r="C400" s="203" t="s">
        <v>905</v>
      </c>
      <c r="D400" s="203" t="s">
        <v>113</v>
      </c>
      <c r="E400" s="199">
        <v>5200</v>
      </c>
      <c r="F400" s="199">
        <v>4019544.6</v>
      </c>
      <c r="G400" s="199">
        <v>34279</v>
      </c>
      <c r="H400" s="199">
        <v>0</v>
      </c>
      <c r="I400" s="199">
        <v>5126</v>
      </c>
      <c r="J400" s="199">
        <v>3930854</v>
      </c>
      <c r="K400" s="199">
        <v>43778</v>
      </c>
      <c r="L400" s="199">
        <f>VLOOKUP(B400,[1]ЛП!$B$8:$I$408,8,0)+VLOOKUP(B400,[1]ЛП!$B$8:$J$408,9,0)+VLOOKUP(B400,[1]ЛП!$B$8:$K$408,10,0)</f>
        <v>0</v>
      </c>
    </row>
    <row r="401" spans="1:26" x14ac:dyDescent="0.2">
      <c r="A401" s="206" t="s">
        <v>903</v>
      </c>
      <c r="B401" s="206" t="s">
        <v>906</v>
      </c>
      <c r="C401" s="203" t="s">
        <v>907</v>
      </c>
      <c r="D401" s="203" t="s">
        <v>113</v>
      </c>
      <c r="E401" s="199">
        <v>456</v>
      </c>
      <c r="F401" s="199">
        <v>223752</v>
      </c>
      <c r="G401" s="199">
        <v>0</v>
      </c>
      <c r="H401" s="199">
        <v>0</v>
      </c>
      <c r="I401" s="199">
        <v>486</v>
      </c>
      <c r="J401" s="199">
        <v>238642</v>
      </c>
      <c r="K401" s="199">
        <v>0</v>
      </c>
      <c r="L401" s="199">
        <f>VLOOKUP(B401,[1]ЛП!$B$8:$I$408,8,0)+VLOOKUP(B401,[1]ЛП!$B$8:$J$408,9,0)+VLOOKUP(B401,[1]ЛП!$B$8:$K$408,10,0)</f>
        <v>0</v>
      </c>
    </row>
    <row r="402" spans="1:26" x14ac:dyDescent="0.2">
      <c r="A402" s="206" t="s">
        <v>903</v>
      </c>
      <c r="B402" s="206" t="s">
        <v>908</v>
      </c>
      <c r="C402" s="203" t="s">
        <v>909</v>
      </c>
      <c r="D402" s="203" t="s">
        <v>175</v>
      </c>
      <c r="E402" s="199">
        <v>1953</v>
      </c>
      <c r="F402" s="199">
        <v>2602191</v>
      </c>
      <c r="G402" s="199">
        <v>0</v>
      </c>
      <c r="H402" s="199">
        <v>2066977.6399999997</v>
      </c>
      <c r="I402" s="199">
        <v>1986</v>
      </c>
      <c r="J402" s="199">
        <v>2490627.6</v>
      </c>
      <c r="K402" s="199">
        <v>4512</v>
      </c>
      <c r="L402" s="199">
        <f>VLOOKUP(B402,[1]ЛП!$B$8:$I$408,8,0)+VLOOKUP(B402,[1]ЛП!$B$8:$J$408,9,0)+VLOOKUP(B402,[1]ЛП!$B$8:$K$408,10,0)</f>
        <v>2341097.9700000007</v>
      </c>
    </row>
    <row r="403" spans="1:26" x14ac:dyDescent="0.2">
      <c r="A403" s="206">
        <v>27</v>
      </c>
      <c r="B403" s="206" t="s">
        <v>910</v>
      </c>
      <c r="C403" s="203" t="s">
        <v>911</v>
      </c>
      <c r="D403" s="203" t="s">
        <v>188</v>
      </c>
      <c r="E403" s="199"/>
      <c r="F403" s="199">
        <v>288</v>
      </c>
      <c r="G403" s="199">
        <v>0</v>
      </c>
      <c r="H403" s="199">
        <v>0</v>
      </c>
      <c r="I403" s="199"/>
      <c r="J403" s="199">
        <v>149961</v>
      </c>
      <c r="K403" s="199">
        <v>0</v>
      </c>
      <c r="L403" s="199">
        <f>VLOOKUP(B403,[1]ЛП!$B$8:$I$408,8,0)+VLOOKUP(B403,[1]ЛП!$B$8:$J$408,9,0)+VLOOKUP(B403,[1]ЛП!$B$8:$K$408,10,0)</f>
        <v>0</v>
      </c>
    </row>
    <row r="404" spans="1:26" ht="12.75" customHeight="1" x14ac:dyDescent="0.2">
      <c r="A404" s="206" t="s">
        <v>903</v>
      </c>
      <c r="B404" s="206" t="s">
        <v>912</v>
      </c>
      <c r="C404" s="203" t="s">
        <v>913</v>
      </c>
      <c r="D404" s="203" t="s">
        <v>124</v>
      </c>
      <c r="E404" s="199">
        <v>373</v>
      </c>
      <c r="F404" s="199">
        <v>861706</v>
      </c>
      <c r="G404" s="199">
        <v>203027.36999999982</v>
      </c>
      <c r="H404" s="199">
        <v>0</v>
      </c>
      <c r="I404" s="199">
        <v>386</v>
      </c>
      <c r="J404" s="199">
        <v>836902</v>
      </c>
      <c r="K404" s="199">
        <v>217996.0299999998</v>
      </c>
      <c r="L404" s="199">
        <f>VLOOKUP(B404,[1]ЛП!$B$8:$I$408,8,0)+VLOOKUP(B404,[1]ЛП!$B$8:$J$408,9,0)+VLOOKUP(B404,[1]ЛП!$B$8:$K$408,10,0)</f>
        <v>0</v>
      </c>
    </row>
    <row r="405" spans="1:26" x14ac:dyDescent="0.2">
      <c r="A405" s="206" t="s">
        <v>903</v>
      </c>
      <c r="B405" s="206" t="s">
        <v>914</v>
      </c>
      <c r="C405" s="203" t="s">
        <v>915</v>
      </c>
      <c r="D405" s="203" t="s">
        <v>199</v>
      </c>
      <c r="E405" s="199"/>
      <c r="F405" s="199">
        <v>34020</v>
      </c>
      <c r="G405" s="199">
        <v>0</v>
      </c>
      <c r="H405" s="199">
        <v>0</v>
      </c>
      <c r="I405" s="199"/>
      <c r="J405" s="199">
        <v>39523</v>
      </c>
      <c r="K405" s="199">
        <v>0</v>
      </c>
      <c r="L405" s="199">
        <f>VLOOKUP(B405,[1]ЛП!$B$8:$I$408,8,0)+VLOOKUP(B405,[1]ЛП!$B$8:$J$408,9,0)+VLOOKUP(B405,[1]ЛП!$B$8:$K$408,10,0)</f>
        <v>0</v>
      </c>
    </row>
    <row r="406" spans="1:26" s="207" customFormat="1" x14ac:dyDescent="0.2">
      <c r="A406" s="200"/>
      <c r="B406" s="200"/>
      <c r="C406" s="200" t="s">
        <v>916</v>
      </c>
      <c r="D406" s="200"/>
      <c r="E406" s="194">
        <f t="shared" ref="E406:L406" si="28">SUM(E407:E410)</f>
        <v>4604</v>
      </c>
      <c r="F406" s="194">
        <f t="shared" si="28"/>
        <v>4522607</v>
      </c>
      <c r="G406" s="194">
        <f t="shared" si="28"/>
        <v>372028.25999999983</v>
      </c>
      <c r="H406" s="194">
        <f t="shared" si="28"/>
        <v>0</v>
      </c>
      <c r="I406" s="194">
        <f t="shared" si="28"/>
        <v>4590</v>
      </c>
      <c r="J406" s="194">
        <f t="shared" si="28"/>
        <v>4617344.2</v>
      </c>
      <c r="K406" s="194">
        <f t="shared" si="28"/>
        <v>379117.62999999983</v>
      </c>
      <c r="L406" s="194">
        <f t="shared" si="28"/>
        <v>0</v>
      </c>
      <c r="M406" s="204"/>
      <c r="N406" s="204"/>
      <c r="O406" s="204"/>
      <c r="P406" s="204"/>
      <c r="Q406" s="204"/>
      <c r="R406" s="204"/>
      <c r="S406" s="204"/>
      <c r="T406" s="204"/>
      <c r="U406" s="204"/>
      <c r="V406" s="204"/>
      <c r="W406" s="204"/>
      <c r="X406" s="204"/>
      <c r="Y406" s="204"/>
      <c r="Z406" s="204"/>
    </row>
    <row r="407" spans="1:26" x14ac:dyDescent="0.2">
      <c r="A407" s="206" t="s">
        <v>917</v>
      </c>
      <c r="B407" s="206" t="s">
        <v>918</v>
      </c>
      <c r="C407" s="203" t="s">
        <v>919</v>
      </c>
      <c r="D407" s="203" t="s">
        <v>113</v>
      </c>
      <c r="E407" s="199">
        <v>2793</v>
      </c>
      <c r="F407" s="199">
        <v>2445195</v>
      </c>
      <c r="G407" s="199">
        <v>27186</v>
      </c>
      <c r="H407" s="199">
        <v>0</v>
      </c>
      <c r="I407" s="199">
        <v>2789</v>
      </c>
      <c r="J407" s="199">
        <v>2478490.2000000002</v>
      </c>
      <c r="K407" s="199">
        <v>19638</v>
      </c>
      <c r="L407" s="199">
        <f>VLOOKUP(B407,[1]ЛП!$B$8:$I$408,8,0)+VLOOKUP(B407,[1]ЛП!$B$8:$J$408,9,0)+VLOOKUP(B407,[1]ЛП!$B$8:$K$408,10,0)</f>
        <v>0</v>
      </c>
    </row>
    <row r="408" spans="1:26" x14ac:dyDescent="0.2">
      <c r="A408" s="206" t="s">
        <v>917</v>
      </c>
      <c r="B408" s="206" t="s">
        <v>920</v>
      </c>
      <c r="C408" s="203" t="s">
        <v>369</v>
      </c>
      <c r="D408" s="203" t="s">
        <v>113</v>
      </c>
      <c r="E408" s="199">
        <v>477</v>
      </c>
      <c r="F408" s="199">
        <v>308082</v>
      </c>
      <c r="G408" s="199">
        <v>0</v>
      </c>
      <c r="H408" s="199">
        <v>0</v>
      </c>
      <c r="I408" s="199">
        <v>439</v>
      </c>
      <c r="J408" s="199">
        <v>313298</v>
      </c>
      <c r="K408" s="199">
        <v>0</v>
      </c>
      <c r="L408" s="199">
        <f>VLOOKUP(B408,[1]ЛП!$B$8:$I$408,8,0)+VLOOKUP(B408,[1]ЛП!$B$8:$J$408,9,0)+VLOOKUP(B408,[1]ЛП!$B$8:$K$408,10,0)</f>
        <v>0</v>
      </c>
    </row>
    <row r="409" spans="1:26" ht="12.75" customHeight="1" x14ac:dyDescent="0.2">
      <c r="A409" s="206" t="s">
        <v>917</v>
      </c>
      <c r="B409" s="206" t="s">
        <v>921</v>
      </c>
      <c r="C409" s="203" t="s">
        <v>922</v>
      </c>
      <c r="D409" s="203" t="s">
        <v>113</v>
      </c>
      <c r="E409" s="199">
        <v>596</v>
      </c>
      <c r="F409" s="199">
        <v>373760</v>
      </c>
      <c r="G409" s="199">
        <v>0</v>
      </c>
      <c r="H409" s="199">
        <v>0</v>
      </c>
      <c r="I409" s="199">
        <v>602</v>
      </c>
      <c r="J409" s="199">
        <v>385328</v>
      </c>
      <c r="K409" s="199">
        <v>0</v>
      </c>
      <c r="L409" s="199">
        <f>VLOOKUP(B409,[1]ЛП!$B$8:$I$408,8,0)+VLOOKUP(B409,[1]ЛП!$B$8:$J$408,9,0)+VLOOKUP(B409,[1]ЛП!$B$8:$K$408,10,0)</f>
        <v>0</v>
      </c>
    </row>
    <row r="410" spans="1:26" ht="12.75" customHeight="1" x14ac:dyDescent="0.2">
      <c r="A410" s="206" t="s">
        <v>917</v>
      </c>
      <c r="B410" s="206" t="s">
        <v>923</v>
      </c>
      <c r="C410" s="203" t="s">
        <v>924</v>
      </c>
      <c r="D410" s="203" t="s">
        <v>124</v>
      </c>
      <c r="E410" s="199">
        <v>738</v>
      </c>
      <c r="F410" s="199">
        <v>1395570</v>
      </c>
      <c r="G410" s="199">
        <v>344842.25999999983</v>
      </c>
      <c r="H410" s="199">
        <v>0</v>
      </c>
      <c r="I410" s="199">
        <v>760</v>
      </c>
      <c r="J410" s="199">
        <v>1440228</v>
      </c>
      <c r="K410" s="199">
        <v>359479.62999999983</v>
      </c>
      <c r="L410" s="199">
        <f>VLOOKUP(B410,[1]ЛП!$B$8:$I$408,8,0)+VLOOKUP(B410,[1]ЛП!$B$8:$J$408,9,0)+VLOOKUP(B410,[1]ЛП!$B$8:$K$408,10,0)</f>
        <v>0</v>
      </c>
    </row>
    <row r="411" spans="1:26" x14ac:dyDescent="0.2">
      <c r="E411" s="210"/>
      <c r="F411" s="210"/>
      <c r="G411" s="210"/>
      <c r="H411" s="210"/>
      <c r="I411" s="210"/>
      <c r="J411" s="210"/>
      <c r="K411" s="210"/>
      <c r="L411" s="210"/>
    </row>
    <row r="412" spans="1:26" x14ac:dyDescent="0.2">
      <c r="E412" s="210"/>
      <c r="F412" s="210"/>
      <c r="G412" s="210"/>
      <c r="H412" s="210"/>
      <c r="I412" s="210"/>
      <c r="J412" s="210"/>
      <c r="K412" s="210"/>
      <c r="L412" s="210"/>
    </row>
    <row r="413" spans="1:26" x14ac:dyDescent="0.2">
      <c r="B413" s="211"/>
      <c r="C413" s="211"/>
      <c r="D413" s="211"/>
      <c r="E413" s="210"/>
      <c r="F413" s="210"/>
      <c r="G413" s="210"/>
      <c r="H413" s="210"/>
      <c r="I413" s="210"/>
      <c r="J413" s="210"/>
      <c r="K413" s="210"/>
      <c r="L413" s="210"/>
    </row>
    <row r="414" spans="1:26" x14ac:dyDescent="0.2">
      <c r="B414" s="211"/>
      <c r="E414" s="210"/>
      <c r="F414" s="210"/>
      <c r="G414" s="210"/>
      <c r="H414" s="210"/>
      <c r="I414" s="210"/>
      <c r="J414" s="210"/>
      <c r="K414" s="210"/>
      <c r="L414" s="210"/>
    </row>
  </sheetData>
  <sheetProtection algorithmName="SHA-512" hashValue="EitdpxZX/1CTjd9xGxKZnCD/w78rAqGcM/Gp1c4VC1GKnz1el3B2kyJ+1I9HWcy3Pt0MRB6ut94rYcmR9IgBjA==" saltValue="HoPTu+7ZunjNtqb+6549cg==" spinCount="100000" sheet="1" objects="1" scenarios="1"/>
  <mergeCells count="16">
    <mergeCell ref="L5:L6"/>
    <mergeCell ref="A2:L2"/>
    <mergeCell ref="A3:L3"/>
    <mergeCell ref="A4:A6"/>
    <mergeCell ref="B4:B6"/>
    <mergeCell ref="C4:C6"/>
    <mergeCell ref="E4:H4"/>
    <mergeCell ref="I4:L4"/>
    <mergeCell ref="D5:D6"/>
    <mergeCell ref="E5:E6"/>
    <mergeCell ref="F5:F6"/>
    <mergeCell ref="G5:G6"/>
    <mergeCell ref="H5:H6"/>
    <mergeCell ref="I5:I6"/>
    <mergeCell ref="J5:J6"/>
    <mergeCell ref="K5:K6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0" orientation="landscape" horizontalDpi="300" verticalDpi="300" r:id="rId1"/>
  <headerFooter>
    <oddFooter>&amp;R&amp;P/&amp;N</oddFooter>
  </headerFooter>
  <rowBreaks count="2" manualBreakCount="2">
    <brk id="201" max="11" man="1"/>
    <brk id="35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MЗ Q2</vt:lpstr>
      <vt:lpstr>НЗОК Q2</vt:lpstr>
      <vt:lpstr>'MЗ Q2'!Print_Area</vt:lpstr>
      <vt:lpstr>'НЗОК Q2'!Print_Area</vt:lpstr>
      <vt:lpstr>'MЗ Q2'!Print_Titles</vt:lpstr>
      <vt:lpstr>'НЗОК Q2'!Print_Titles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Cvetelina Todorova</dc:creator>
  <cp:lastModifiedBy>Cvetelina Todorova</cp:lastModifiedBy>
  <cp:lastPrinted>2019-09-30T07:50:44Z</cp:lastPrinted>
  <dcterms:created xsi:type="dcterms:W3CDTF">2019-09-12T10:12:02Z</dcterms:created>
  <dcterms:modified xsi:type="dcterms:W3CDTF">2019-09-30T07:56:33Z</dcterms:modified>
</cp:coreProperties>
</file>