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rom recovery partition\Показатели\"/>
    </mc:Choice>
  </mc:AlternateContent>
  <workbookProtection workbookAlgorithmName="SHA-512" workbookHashValue="ThsSxlX+tQRKLrI4sYmQ6toQ5T0UZCw0yBF0Y7j3UCymdtyDf4J7qInX3gLiCzG6Xv/pzYJ9PxMwKWg6w96kWw==" workbookSaltValue="+T41eMjAb+P97kglBnObiQ==" workbookSpinCount="100000" lockStructure="1"/>
  <bookViews>
    <workbookView xWindow="0" yWindow="0" windowWidth="25200" windowHeight="11850" firstSheet="2" activeTab="2"/>
  </bookViews>
  <sheets>
    <sheet name="MЗ Q2" sheetId="1" state="hidden" r:id="rId1"/>
    <sheet name="НЗОК Q2" sheetId="2" state="hidden" r:id="rId2"/>
    <sheet name="Q3 държавни ЛЗБП" sheetId="3" r:id="rId3"/>
    <sheet name="Q3 общински ЛЗБП" sheetId="6" r:id="rId4"/>
    <sheet name="НЗОК Q3" sheetId="8" r:id="rId5"/>
  </sheets>
  <externalReferences>
    <externalReference r:id="rId6"/>
  </externalReferences>
  <definedNames>
    <definedName name="_xlnm._FilterDatabase" localSheetId="0" hidden="1">'MЗ Q2'!$A$3:$CD$68</definedName>
    <definedName name="_xlnm._FilterDatabase" localSheetId="2" hidden="1">'Q3 държавни ЛЗБП'!$A$3:$IH$68</definedName>
    <definedName name="_xlnm._FilterDatabase" localSheetId="3">'Q3 общински ЛЗБП'!$A$1:$AB$124</definedName>
    <definedName name="_xlnm._FilterDatabase" localSheetId="1" hidden="1">'НЗОК Q2'!$A$7:$AI$410</definedName>
    <definedName name="_xlnm._FilterDatabase" localSheetId="4" hidden="1">'НЗОК Q3'!$A$8:$AI$411</definedName>
    <definedName name="_xlnm.Print_Area" localSheetId="0">'MЗ Q2'!$A$1:$CB$68</definedName>
    <definedName name="_xlnm.Print_Area" localSheetId="2">'Q3 държавни ЛЗБП'!$A$1:$CF$68</definedName>
    <definedName name="_xlnm.Print_Area" localSheetId="3">'Q3 общински ЛЗБП'!$A$1:$AB$124</definedName>
    <definedName name="_xlnm.Print_Area" localSheetId="1">'НЗОК Q2'!$A$1:$L$410</definedName>
    <definedName name="_xlnm.Print_Area" localSheetId="4">'НЗОК Q3'!$A$1:$X$411</definedName>
    <definedName name="_xlnm.Print_Titles" localSheetId="0">'MЗ Q2'!$A:$A</definedName>
    <definedName name="_xlnm.Print_Titles" localSheetId="2">'Q3 държавни ЛЗБП'!$A:$A</definedName>
    <definedName name="_xlnm.Print_Titles" localSheetId="3">'Q3 общински ЛЗБП'!$1:$1</definedName>
    <definedName name="_xlnm.Print_Titles" localSheetId="1">'НЗОК Q2'!$3:$7</definedName>
    <definedName name="_xlnm.Print_Titles" localSheetId="4">'НЗОК Q3'!$3:$8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33" i="3" l="1"/>
  <c r="CD6" i="3"/>
  <c r="CF6" i="3" s="1"/>
  <c r="CA6" i="3"/>
  <c r="CB6" i="3" s="1"/>
  <c r="BY6" i="3"/>
  <c r="BX6" i="3"/>
  <c r="BZ6" i="3" s="1"/>
  <c r="BU6" i="3"/>
  <c r="BW6" i="3" s="1"/>
  <c r="CD5" i="3"/>
  <c r="CF5" i="3" s="1"/>
  <c r="CA5" i="3"/>
  <c r="CB5" i="3" s="1"/>
  <c r="BY5" i="3"/>
  <c r="BX5" i="3"/>
  <c r="BZ5" i="3" s="1"/>
  <c r="BU5" i="3"/>
  <c r="BW5" i="3" s="1"/>
  <c r="CD4" i="3"/>
  <c r="CF4" i="3" s="1"/>
  <c r="CA4" i="3"/>
  <c r="CB4" i="3" s="1"/>
  <c r="BY4" i="3"/>
  <c r="BX4" i="3"/>
  <c r="BZ4" i="3" s="1"/>
  <c r="BU4" i="3"/>
  <c r="BW4" i="3" s="1"/>
  <c r="CD3" i="3"/>
  <c r="CF3" i="3" s="1"/>
  <c r="CA3" i="3"/>
  <c r="CB3" i="3" s="1"/>
  <c r="BY3" i="3"/>
  <c r="BX3" i="3"/>
  <c r="BZ3" i="3" s="1"/>
  <c r="BU3" i="3"/>
  <c r="BW3" i="3" s="1"/>
  <c r="BI3" i="3"/>
  <c r="BL3" i="3"/>
  <c r="BL4" i="3"/>
  <c r="BL5" i="3"/>
  <c r="BI68" i="3"/>
  <c r="BI67" i="3"/>
  <c r="BI66" i="3"/>
  <c r="BI65" i="3"/>
  <c r="BI64" i="3"/>
  <c r="BI63" i="3"/>
  <c r="BI62" i="3"/>
  <c r="BI61" i="3"/>
  <c r="BI60" i="3"/>
  <c r="BI59" i="3"/>
  <c r="BI58" i="3"/>
  <c r="BI57" i="3"/>
  <c r="BI56" i="3"/>
  <c r="BI55" i="3"/>
  <c r="BI54" i="3"/>
  <c r="BI53" i="3"/>
  <c r="BI52" i="3"/>
  <c r="BI51" i="3"/>
  <c r="BI50" i="3"/>
  <c r="BI49" i="3"/>
  <c r="BI48" i="3"/>
  <c r="BI47" i="3"/>
  <c r="BI46" i="3"/>
  <c r="BI45" i="3"/>
  <c r="BI44" i="3"/>
  <c r="BI43" i="3"/>
  <c r="BI42" i="3"/>
  <c r="BI41" i="3"/>
  <c r="BI40" i="3"/>
  <c r="BI39" i="3"/>
  <c r="BI38" i="3"/>
  <c r="BI37" i="3"/>
  <c r="BI36" i="3"/>
  <c r="BI35" i="3"/>
  <c r="BI34" i="3"/>
  <c r="BI33" i="3"/>
  <c r="BI32" i="3"/>
  <c r="BI31" i="3"/>
  <c r="BI30" i="3"/>
  <c r="BI29" i="3"/>
  <c r="BI28" i="3"/>
  <c r="BI27" i="3"/>
  <c r="BI26" i="3"/>
  <c r="BI25" i="3"/>
  <c r="BI24" i="3"/>
  <c r="BI23" i="3"/>
  <c r="BI22" i="3"/>
  <c r="BI21" i="3"/>
  <c r="BI20" i="3"/>
  <c r="BI19" i="3"/>
  <c r="BI18" i="3"/>
  <c r="BI17" i="3"/>
  <c r="BI16" i="3"/>
  <c r="BI15" i="3"/>
  <c r="BI14" i="3"/>
  <c r="BI13" i="3"/>
  <c r="BI12" i="3"/>
  <c r="BI11" i="3"/>
  <c r="BI10" i="3"/>
  <c r="BI9" i="3"/>
  <c r="BI8" i="3"/>
  <c r="BI7" i="3"/>
  <c r="C3" i="3"/>
  <c r="D3" i="3"/>
  <c r="E3" i="3"/>
  <c r="F3" i="3"/>
  <c r="G3" i="3"/>
  <c r="H3" i="3"/>
  <c r="I3" i="3"/>
  <c r="K3" i="3" s="1"/>
  <c r="J3" i="3"/>
  <c r="L3" i="3"/>
  <c r="M3" i="3"/>
  <c r="N3" i="3"/>
  <c r="O3" i="3"/>
  <c r="P3" i="3" s="1"/>
  <c r="R3" i="3"/>
  <c r="S3" i="3"/>
  <c r="T3" i="3"/>
  <c r="U3" i="3"/>
  <c r="V3" i="3" s="1"/>
  <c r="X3" i="3"/>
  <c r="Y3" i="3"/>
  <c r="Z3" i="3"/>
  <c r="AA3" i="3"/>
  <c r="AD3" i="3"/>
  <c r="AE3" i="3"/>
  <c r="AF3" i="3"/>
  <c r="AG3" i="3"/>
  <c r="AH3" i="3"/>
  <c r="AI3" i="3"/>
  <c r="AJ3" i="3"/>
  <c r="AK3" i="3"/>
  <c r="AL3" i="3"/>
  <c r="AM3" i="3"/>
  <c r="AN3" i="3"/>
  <c r="AO3" i="3"/>
  <c r="AP3" i="3"/>
  <c r="AQ3" i="3"/>
  <c r="AR3" i="3" s="1"/>
  <c r="AT3" i="3"/>
  <c r="AU3" i="3"/>
  <c r="AV3" i="3"/>
  <c r="AW3" i="3"/>
  <c r="AX3" i="3"/>
  <c r="AY3" i="3"/>
  <c r="BB3" i="3"/>
  <c r="BC3" i="3"/>
  <c r="BD3" i="3"/>
  <c r="BE3" i="3"/>
  <c r="BF3" i="3"/>
  <c r="BG3" i="3"/>
  <c r="BH3" i="3"/>
  <c r="BO3" i="3"/>
  <c r="BP3" i="3"/>
  <c r="BQ3" i="3"/>
  <c r="BR3" i="3"/>
  <c r="BS3" i="3"/>
  <c r="BT3" i="3"/>
  <c r="C4" i="3"/>
  <c r="D4" i="3"/>
  <c r="E4" i="3"/>
  <c r="F4" i="3"/>
  <c r="G4" i="3"/>
  <c r="H4" i="3"/>
  <c r="I4" i="3"/>
  <c r="J4" i="3" s="1"/>
  <c r="L4" i="3"/>
  <c r="M4" i="3"/>
  <c r="N4" i="3"/>
  <c r="O4" i="3"/>
  <c r="P4" i="3" s="1"/>
  <c r="R4" i="3"/>
  <c r="S4" i="3"/>
  <c r="T4" i="3"/>
  <c r="U4" i="3"/>
  <c r="V4" i="3" s="1"/>
  <c r="X4" i="3"/>
  <c r="Y4" i="3"/>
  <c r="Z4" i="3"/>
  <c r="AA4" i="3"/>
  <c r="AB4" i="3" s="1"/>
  <c r="AC4" i="3"/>
  <c r="AD4" i="3"/>
  <c r="AE4" i="3"/>
  <c r="AF4" i="3"/>
  <c r="AG4" i="3"/>
  <c r="AH4" i="3"/>
  <c r="AI4" i="3"/>
  <c r="AJ4" i="3"/>
  <c r="AK4" i="3"/>
  <c r="AL4" i="3"/>
  <c r="AM4" i="3"/>
  <c r="AN4" i="3"/>
  <c r="AP4" i="3" s="1"/>
  <c r="AO4" i="3"/>
  <c r="AQ4" i="3"/>
  <c r="AR4" i="3" s="1"/>
  <c r="AS4" i="3"/>
  <c r="AT4" i="3"/>
  <c r="AU4" i="3"/>
  <c r="AV4" i="3"/>
  <c r="AW4" i="3"/>
  <c r="AX4" i="3"/>
  <c r="AY4" i="3"/>
  <c r="AZ4" i="3"/>
  <c r="BA4" i="3"/>
  <c r="BN4" i="3" s="1"/>
  <c r="BB4" i="3"/>
  <c r="BI4" i="3" s="1"/>
  <c r="BC4" i="3"/>
  <c r="BD4" i="3"/>
  <c r="BE4" i="3"/>
  <c r="BF4" i="3"/>
  <c r="BG4" i="3"/>
  <c r="BH4" i="3"/>
  <c r="BO4" i="3"/>
  <c r="BP4" i="3"/>
  <c r="BQ4" i="3"/>
  <c r="BR4" i="3"/>
  <c r="BS4" i="3"/>
  <c r="BT4" i="3"/>
  <c r="C5" i="3"/>
  <c r="D5" i="3"/>
  <c r="E5" i="3"/>
  <c r="F5" i="3"/>
  <c r="G5" i="3"/>
  <c r="H5" i="3"/>
  <c r="I5" i="3"/>
  <c r="J5" i="3" s="1"/>
  <c r="L5" i="3"/>
  <c r="M5" i="3"/>
  <c r="N5" i="3"/>
  <c r="O5" i="3"/>
  <c r="P5" i="3" s="1"/>
  <c r="R5" i="3"/>
  <c r="S5" i="3"/>
  <c r="T5" i="3"/>
  <c r="U5" i="3"/>
  <c r="V5" i="3" s="1"/>
  <c r="W5" i="3"/>
  <c r="X5" i="3"/>
  <c r="Y5" i="3"/>
  <c r="Z5" i="3"/>
  <c r="AA5" i="3"/>
  <c r="AD5" i="3"/>
  <c r="AE5" i="3"/>
  <c r="AF5" i="3"/>
  <c r="AG5" i="3"/>
  <c r="AH5" i="3"/>
  <c r="AI5" i="3"/>
  <c r="AJ5" i="3"/>
  <c r="AK5" i="3"/>
  <c r="AL5" i="3"/>
  <c r="AM5" i="3"/>
  <c r="AN5" i="3"/>
  <c r="AP5" i="3" s="1"/>
  <c r="AO5" i="3"/>
  <c r="AQ5" i="3"/>
  <c r="AR5" i="3" s="1"/>
  <c r="AT5" i="3"/>
  <c r="AV5" i="3" s="1"/>
  <c r="AU5" i="3"/>
  <c r="AW5" i="3"/>
  <c r="AX5" i="3"/>
  <c r="AY5" i="3"/>
  <c r="AZ5" i="3"/>
  <c r="BA5" i="3"/>
  <c r="BB5" i="3"/>
  <c r="BI5" i="3" s="1"/>
  <c r="BC5" i="3"/>
  <c r="BD5" i="3"/>
  <c r="BE5" i="3"/>
  <c r="BF5" i="3"/>
  <c r="BG5" i="3"/>
  <c r="BH5" i="3"/>
  <c r="BO5" i="3"/>
  <c r="BP5" i="3"/>
  <c r="BQ5" i="3"/>
  <c r="BR5" i="3"/>
  <c r="BS5" i="3"/>
  <c r="BT5" i="3"/>
  <c r="C6" i="3"/>
  <c r="D6" i="3"/>
  <c r="E6" i="3"/>
  <c r="F6" i="3"/>
  <c r="G6" i="3"/>
  <c r="H6" i="3"/>
  <c r="I6" i="3"/>
  <c r="J6" i="3" s="1"/>
  <c r="L6" i="3"/>
  <c r="M6" i="3"/>
  <c r="N6" i="3"/>
  <c r="O6" i="3"/>
  <c r="P6" i="3" s="1"/>
  <c r="Q6" i="3"/>
  <c r="R6" i="3"/>
  <c r="S6" i="3"/>
  <c r="T6" i="3"/>
  <c r="U6" i="3"/>
  <c r="V6" i="3" s="1"/>
  <c r="X6" i="3"/>
  <c r="Y6" i="3"/>
  <c r="Z6" i="3"/>
  <c r="AA6" i="3"/>
  <c r="AB6" i="3" s="1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 s="1"/>
  <c r="AT6" i="3"/>
  <c r="AU6" i="3" s="1"/>
  <c r="AV6" i="3"/>
  <c r="AW6" i="3"/>
  <c r="AX6" i="3"/>
  <c r="AY6" i="3"/>
  <c r="AZ6" i="3"/>
  <c r="BA6" i="3"/>
  <c r="BB6" i="3"/>
  <c r="BL6" i="3" s="1"/>
  <c r="BC6" i="3"/>
  <c r="BD6" i="3"/>
  <c r="BE6" i="3"/>
  <c r="BF6" i="3"/>
  <c r="BG6" i="3"/>
  <c r="BH6" i="3"/>
  <c r="BO6" i="3"/>
  <c r="BP6" i="3"/>
  <c r="BQ6" i="3"/>
  <c r="BR6" i="3"/>
  <c r="BS6" i="3"/>
  <c r="BT6" i="3"/>
  <c r="BM5" i="3" l="1"/>
  <c r="BM4" i="3"/>
  <c r="BJ5" i="3"/>
  <c r="BK5" i="3"/>
  <c r="BM6" i="3"/>
  <c r="BN6" i="3"/>
  <c r="BK4" i="3"/>
  <c r="BJ4" i="3"/>
  <c r="BI6" i="3"/>
  <c r="CC3" i="3"/>
  <c r="CC4" i="3"/>
  <c r="CC5" i="3"/>
  <c r="CC6" i="3"/>
  <c r="AS6" i="3"/>
  <c r="W3" i="3"/>
  <c r="BN5" i="3"/>
  <c r="AC6" i="3"/>
  <c r="K5" i="3"/>
  <c r="Q4" i="3"/>
  <c r="CE3" i="3"/>
  <c r="CE4" i="3"/>
  <c r="CE5" i="3"/>
  <c r="AB5" i="3"/>
  <c r="AB3" i="3"/>
  <c r="BV3" i="3"/>
  <c r="BV4" i="3"/>
  <c r="BV5" i="3"/>
  <c r="BV6" i="3"/>
  <c r="CE6" i="3"/>
  <c r="W6" i="3"/>
  <c r="K6" i="3"/>
  <c r="AS5" i="3"/>
  <c r="AC5" i="3"/>
  <c r="Q5" i="3"/>
  <c r="W4" i="3"/>
  <c r="K4" i="3"/>
  <c r="AS3" i="3"/>
  <c r="AC3" i="3"/>
  <c r="Q3" i="3"/>
  <c r="CF8" i="3"/>
  <c r="CF9" i="3"/>
  <c r="CF10" i="3"/>
  <c r="CF11" i="3"/>
  <c r="CF12" i="3"/>
  <c r="CF13" i="3"/>
  <c r="CF14" i="3"/>
  <c r="CF15" i="3"/>
  <c r="CF16" i="3"/>
  <c r="CF17" i="3"/>
  <c r="CF18" i="3"/>
  <c r="CF19" i="3"/>
  <c r="CF20" i="3"/>
  <c r="CF21" i="3"/>
  <c r="CF22" i="3"/>
  <c r="CF23" i="3"/>
  <c r="CF24" i="3"/>
  <c r="CF25" i="3"/>
  <c r="CF26" i="3"/>
  <c r="CF27" i="3"/>
  <c r="CF28" i="3"/>
  <c r="CF29" i="3"/>
  <c r="CF30" i="3"/>
  <c r="CF31" i="3"/>
  <c r="CF32" i="3"/>
  <c r="CF33" i="3"/>
  <c r="CF34" i="3"/>
  <c r="CF35" i="3"/>
  <c r="CF36" i="3"/>
  <c r="CF37" i="3"/>
  <c r="CF38" i="3"/>
  <c r="CF39" i="3"/>
  <c r="CF40" i="3"/>
  <c r="CF41" i="3"/>
  <c r="CF42" i="3"/>
  <c r="CF43" i="3"/>
  <c r="CF44" i="3"/>
  <c r="CF45" i="3"/>
  <c r="CF46" i="3"/>
  <c r="CF47" i="3"/>
  <c r="CF48" i="3"/>
  <c r="CF49" i="3"/>
  <c r="CF50" i="3"/>
  <c r="CF51" i="3"/>
  <c r="CF52" i="3"/>
  <c r="CF53" i="3"/>
  <c r="CF54" i="3"/>
  <c r="CF55" i="3"/>
  <c r="CF56" i="3"/>
  <c r="CF57" i="3"/>
  <c r="CF58" i="3"/>
  <c r="CF59" i="3"/>
  <c r="CF60" i="3"/>
  <c r="CF61" i="3"/>
  <c r="CF62" i="3"/>
  <c r="CF63" i="3"/>
  <c r="CF64" i="3"/>
  <c r="CF65" i="3"/>
  <c r="CF66" i="3"/>
  <c r="CF67" i="3"/>
  <c r="CF68" i="3"/>
  <c r="CF7" i="3"/>
  <c r="BK6" i="3" l="1"/>
  <c r="BJ6" i="3"/>
  <c r="CD8" i="3"/>
  <c r="CE8" i="3" s="1"/>
  <c r="CD9" i="3"/>
  <c r="CE9" i="3" s="1"/>
  <c r="CD10" i="3"/>
  <c r="CE10" i="3"/>
  <c r="CD11" i="3"/>
  <c r="CE11" i="3"/>
  <c r="CD12" i="3"/>
  <c r="CE12" i="3" s="1"/>
  <c r="CD13" i="3"/>
  <c r="CE13" i="3" s="1"/>
  <c r="CD14" i="3"/>
  <c r="CE14" i="3"/>
  <c r="CD15" i="3"/>
  <c r="CE15" i="3"/>
  <c r="CD16" i="3"/>
  <c r="CE16" i="3" s="1"/>
  <c r="CD17" i="3"/>
  <c r="CE17" i="3" s="1"/>
  <c r="CD18" i="3"/>
  <c r="CE18" i="3"/>
  <c r="CD19" i="3"/>
  <c r="CE19" i="3"/>
  <c r="CD20" i="3"/>
  <c r="CE20" i="3" s="1"/>
  <c r="CD21" i="3"/>
  <c r="CE21" i="3" s="1"/>
  <c r="CD22" i="3"/>
  <c r="CE22" i="3"/>
  <c r="CD23" i="3"/>
  <c r="CE23" i="3"/>
  <c r="CD24" i="3"/>
  <c r="CE24" i="3" s="1"/>
  <c r="CD25" i="3"/>
  <c r="CE25" i="3" s="1"/>
  <c r="CD26" i="3"/>
  <c r="CE26" i="3"/>
  <c r="CD27" i="3"/>
  <c r="CE27" i="3"/>
  <c r="CD28" i="3"/>
  <c r="CE28" i="3" s="1"/>
  <c r="CD29" i="3"/>
  <c r="CE29" i="3" s="1"/>
  <c r="CD30" i="3"/>
  <c r="CE30" i="3"/>
  <c r="CD31" i="3"/>
  <c r="CE31" i="3"/>
  <c r="CD32" i="3"/>
  <c r="CE32" i="3" s="1"/>
  <c r="CD33" i="3"/>
  <c r="CD34" i="3"/>
  <c r="CE34" i="3"/>
  <c r="CD35" i="3"/>
  <c r="CE35" i="3"/>
  <c r="CD36" i="3"/>
  <c r="CE36" i="3" s="1"/>
  <c r="CD37" i="3"/>
  <c r="CE37" i="3" s="1"/>
  <c r="CD38" i="3"/>
  <c r="CE38" i="3"/>
  <c r="CD39" i="3"/>
  <c r="CE39" i="3"/>
  <c r="CD40" i="3"/>
  <c r="CE40" i="3" s="1"/>
  <c r="CD41" i="3"/>
  <c r="CE41" i="3" s="1"/>
  <c r="CD42" i="3"/>
  <c r="CE42" i="3"/>
  <c r="CD43" i="3"/>
  <c r="CE43" i="3"/>
  <c r="CD44" i="3"/>
  <c r="CE44" i="3" s="1"/>
  <c r="CD45" i="3"/>
  <c r="CE45" i="3" s="1"/>
  <c r="CD46" i="3"/>
  <c r="CE46" i="3"/>
  <c r="CD47" i="3"/>
  <c r="CE47" i="3"/>
  <c r="CD48" i="3"/>
  <c r="CE48" i="3" s="1"/>
  <c r="CD49" i="3"/>
  <c r="CE49" i="3" s="1"/>
  <c r="CD50" i="3"/>
  <c r="CE50" i="3"/>
  <c r="CD51" i="3"/>
  <c r="CE51" i="3"/>
  <c r="CD52" i="3"/>
  <c r="CE52" i="3" s="1"/>
  <c r="CD53" i="3"/>
  <c r="CE53" i="3" s="1"/>
  <c r="CD54" i="3"/>
  <c r="CE54" i="3"/>
  <c r="CD55" i="3"/>
  <c r="CE55" i="3"/>
  <c r="CD56" i="3"/>
  <c r="CE56" i="3" s="1"/>
  <c r="CD57" i="3"/>
  <c r="CE57" i="3" s="1"/>
  <c r="CD58" i="3"/>
  <c r="CE58" i="3"/>
  <c r="CD59" i="3"/>
  <c r="CE59" i="3"/>
  <c r="CD60" i="3"/>
  <c r="CE60" i="3" s="1"/>
  <c r="CD61" i="3"/>
  <c r="CE61" i="3" s="1"/>
  <c r="CD62" i="3"/>
  <c r="CE62" i="3"/>
  <c r="CD63" i="3"/>
  <c r="CE63" i="3"/>
  <c r="CD64" i="3"/>
  <c r="CE64" i="3" s="1"/>
  <c r="CD65" i="3"/>
  <c r="CE65" i="3" s="1"/>
  <c r="CD66" i="3"/>
  <c r="CE66" i="3"/>
  <c r="CD67" i="3"/>
  <c r="CE67" i="3"/>
  <c r="CD68" i="3"/>
  <c r="CE68" i="3" s="1"/>
  <c r="CE7" i="3"/>
  <c r="CD7" i="3"/>
  <c r="W411" i="8" l="1"/>
  <c r="V411" i="8"/>
  <c r="U411" i="8"/>
  <c r="W410" i="8"/>
  <c r="V410" i="8"/>
  <c r="U410" i="8"/>
  <c r="W409" i="8"/>
  <c r="V409" i="8"/>
  <c r="U409" i="8"/>
  <c r="W408" i="8"/>
  <c r="V408" i="8"/>
  <c r="U408" i="8"/>
  <c r="W407" i="8"/>
  <c r="V407" i="8"/>
  <c r="U407" i="8"/>
  <c r="W406" i="8"/>
  <c r="V406" i="8"/>
  <c r="U406" i="8"/>
  <c r="W405" i="8"/>
  <c r="V405" i="8"/>
  <c r="U405" i="8"/>
  <c r="W404" i="8"/>
  <c r="V404" i="8"/>
  <c r="U404" i="8"/>
  <c r="W403" i="8"/>
  <c r="V403" i="8"/>
  <c r="U403" i="8"/>
  <c r="W402" i="8"/>
  <c r="V402" i="8"/>
  <c r="U402" i="8"/>
  <c r="W401" i="8"/>
  <c r="V401" i="8"/>
  <c r="U401" i="8"/>
  <c r="W400" i="8"/>
  <c r="V400" i="8"/>
  <c r="U400" i="8"/>
  <c r="W399" i="8"/>
  <c r="V399" i="8"/>
  <c r="U399" i="8"/>
  <c r="W398" i="8"/>
  <c r="V398" i="8"/>
  <c r="U398" i="8"/>
  <c r="W397" i="8"/>
  <c r="V397" i="8"/>
  <c r="U397" i="8"/>
  <c r="W396" i="8"/>
  <c r="V396" i="8"/>
  <c r="U396" i="8"/>
  <c r="W395" i="8"/>
  <c r="V395" i="8"/>
  <c r="U395" i="8"/>
  <c r="W394" i="8"/>
  <c r="V394" i="8"/>
  <c r="U394" i="8"/>
  <c r="W393" i="8"/>
  <c r="V393" i="8"/>
  <c r="U393" i="8"/>
  <c r="W392" i="8"/>
  <c r="V392" i="8"/>
  <c r="U392" i="8"/>
  <c r="W391" i="8"/>
  <c r="V391" i="8"/>
  <c r="U391" i="8"/>
  <c r="W390" i="8"/>
  <c r="V390" i="8"/>
  <c r="U390" i="8"/>
  <c r="W389" i="8"/>
  <c r="V389" i="8"/>
  <c r="U389" i="8"/>
  <c r="W388" i="8"/>
  <c r="V388" i="8"/>
  <c r="U388" i="8"/>
  <c r="W387" i="8"/>
  <c r="V387" i="8"/>
  <c r="U387" i="8"/>
  <c r="W386" i="8"/>
  <c r="V386" i="8"/>
  <c r="U386" i="8"/>
  <c r="W385" i="8"/>
  <c r="V385" i="8"/>
  <c r="U385" i="8"/>
  <c r="W384" i="8"/>
  <c r="V384" i="8"/>
  <c r="U384" i="8"/>
  <c r="W383" i="8"/>
  <c r="V383" i="8"/>
  <c r="U383" i="8"/>
  <c r="W382" i="8"/>
  <c r="V382" i="8"/>
  <c r="U382" i="8"/>
  <c r="W381" i="8"/>
  <c r="V381" i="8"/>
  <c r="U381" i="8"/>
  <c r="W380" i="8"/>
  <c r="V380" i="8"/>
  <c r="U380" i="8"/>
  <c r="W379" i="8"/>
  <c r="V379" i="8"/>
  <c r="U379" i="8"/>
  <c r="W378" i="8"/>
  <c r="V378" i="8"/>
  <c r="U378" i="8"/>
  <c r="W377" i="8"/>
  <c r="V377" i="8"/>
  <c r="U377" i="8"/>
  <c r="W376" i="8"/>
  <c r="V376" i="8"/>
  <c r="U376" i="8"/>
  <c r="W375" i="8"/>
  <c r="V375" i="8"/>
  <c r="U375" i="8"/>
  <c r="W374" i="8"/>
  <c r="V374" i="8"/>
  <c r="U374" i="8"/>
  <c r="W373" i="8"/>
  <c r="V373" i="8"/>
  <c r="U373" i="8"/>
  <c r="W372" i="8"/>
  <c r="V372" i="8"/>
  <c r="U372" i="8"/>
  <c r="W371" i="8"/>
  <c r="V371" i="8"/>
  <c r="U371" i="8"/>
  <c r="W370" i="8"/>
  <c r="V370" i="8"/>
  <c r="U370" i="8"/>
  <c r="W369" i="8"/>
  <c r="V369" i="8"/>
  <c r="U369" i="8"/>
  <c r="W368" i="8"/>
  <c r="V368" i="8"/>
  <c r="U368" i="8"/>
  <c r="W367" i="8"/>
  <c r="V367" i="8"/>
  <c r="U367" i="8"/>
  <c r="W366" i="8"/>
  <c r="V366" i="8"/>
  <c r="U366" i="8"/>
  <c r="W365" i="8"/>
  <c r="V365" i="8"/>
  <c r="U365" i="8"/>
  <c r="W364" i="8"/>
  <c r="V364" i="8"/>
  <c r="U364" i="8"/>
  <c r="W363" i="8"/>
  <c r="V363" i="8"/>
  <c r="U363" i="8"/>
  <c r="W362" i="8"/>
  <c r="V362" i="8"/>
  <c r="U362" i="8"/>
  <c r="W361" i="8"/>
  <c r="V361" i="8"/>
  <c r="U361" i="8"/>
  <c r="W360" i="8"/>
  <c r="V360" i="8"/>
  <c r="U360" i="8"/>
  <c r="W359" i="8"/>
  <c r="V359" i="8"/>
  <c r="U359" i="8"/>
  <c r="W358" i="8"/>
  <c r="V358" i="8"/>
  <c r="U358" i="8"/>
  <c r="W357" i="8"/>
  <c r="V357" i="8"/>
  <c r="U357" i="8"/>
  <c r="W356" i="8"/>
  <c r="V356" i="8"/>
  <c r="U356" i="8"/>
  <c r="W355" i="8"/>
  <c r="V355" i="8"/>
  <c r="U355" i="8"/>
  <c r="W354" i="8"/>
  <c r="V354" i="8"/>
  <c r="U354" i="8"/>
  <c r="W353" i="8"/>
  <c r="V353" i="8"/>
  <c r="U353" i="8"/>
  <c r="W352" i="8"/>
  <c r="V352" i="8"/>
  <c r="U352" i="8"/>
  <c r="W351" i="8"/>
  <c r="V351" i="8"/>
  <c r="U351" i="8"/>
  <c r="W350" i="8"/>
  <c r="V350" i="8"/>
  <c r="U350" i="8"/>
  <c r="W349" i="8"/>
  <c r="V349" i="8"/>
  <c r="U349" i="8"/>
  <c r="W348" i="8"/>
  <c r="V348" i="8"/>
  <c r="U348" i="8"/>
  <c r="W347" i="8"/>
  <c r="V347" i="8"/>
  <c r="U347" i="8"/>
  <c r="W346" i="8"/>
  <c r="V346" i="8"/>
  <c r="U346" i="8"/>
  <c r="W345" i="8"/>
  <c r="V345" i="8"/>
  <c r="U345" i="8"/>
  <c r="W344" i="8"/>
  <c r="V344" i="8"/>
  <c r="U344" i="8"/>
  <c r="W343" i="8"/>
  <c r="V343" i="8"/>
  <c r="U343" i="8"/>
  <c r="W342" i="8"/>
  <c r="V342" i="8"/>
  <c r="U342" i="8"/>
  <c r="W341" i="8"/>
  <c r="V341" i="8"/>
  <c r="U341" i="8"/>
  <c r="W340" i="8"/>
  <c r="V340" i="8"/>
  <c r="U340" i="8"/>
  <c r="W339" i="8"/>
  <c r="V339" i="8"/>
  <c r="U339" i="8"/>
  <c r="W338" i="8"/>
  <c r="V338" i="8"/>
  <c r="U338" i="8"/>
  <c r="W337" i="8"/>
  <c r="V337" i="8"/>
  <c r="U337" i="8"/>
  <c r="W336" i="8"/>
  <c r="V336" i="8"/>
  <c r="U336" i="8"/>
  <c r="W335" i="8"/>
  <c r="V335" i="8"/>
  <c r="U335" i="8"/>
  <c r="W334" i="8"/>
  <c r="V334" i="8"/>
  <c r="U334" i="8"/>
  <c r="W333" i="8"/>
  <c r="V333" i="8"/>
  <c r="U333" i="8"/>
  <c r="W332" i="8"/>
  <c r="V332" i="8"/>
  <c r="U332" i="8"/>
  <c r="W331" i="8"/>
  <c r="V331" i="8"/>
  <c r="U331" i="8"/>
  <c r="W330" i="8"/>
  <c r="V330" i="8"/>
  <c r="U330" i="8"/>
  <c r="W329" i="8"/>
  <c r="V329" i="8"/>
  <c r="U329" i="8"/>
  <c r="W328" i="8"/>
  <c r="V328" i="8"/>
  <c r="U328" i="8"/>
  <c r="W327" i="8"/>
  <c r="V327" i="8"/>
  <c r="U327" i="8"/>
  <c r="W326" i="8"/>
  <c r="V326" i="8"/>
  <c r="U326" i="8"/>
  <c r="W325" i="8"/>
  <c r="V325" i="8"/>
  <c r="U325" i="8"/>
  <c r="W324" i="8"/>
  <c r="V324" i="8"/>
  <c r="U324" i="8"/>
  <c r="W323" i="8"/>
  <c r="V323" i="8"/>
  <c r="U323" i="8"/>
  <c r="W322" i="8"/>
  <c r="V322" i="8"/>
  <c r="U322" i="8"/>
  <c r="W321" i="8"/>
  <c r="V321" i="8"/>
  <c r="U321" i="8"/>
  <c r="W320" i="8"/>
  <c r="V320" i="8"/>
  <c r="U320" i="8"/>
  <c r="W319" i="8"/>
  <c r="V319" i="8"/>
  <c r="U319" i="8"/>
  <c r="W318" i="8"/>
  <c r="V318" i="8"/>
  <c r="U318" i="8"/>
  <c r="W317" i="8"/>
  <c r="V317" i="8"/>
  <c r="U317" i="8"/>
  <c r="W316" i="8"/>
  <c r="V316" i="8"/>
  <c r="U316" i="8"/>
  <c r="W315" i="8"/>
  <c r="V315" i="8"/>
  <c r="U315" i="8"/>
  <c r="W314" i="8"/>
  <c r="V314" i="8"/>
  <c r="U314" i="8"/>
  <c r="W313" i="8"/>
  <c r="V313" i="8"/>
  <c r="U313" i="8"/>
  <c r="W312" i="8"/>
  <c r="V312" i="8"/>
  <c r="U312" i="8"/>
  <c r="W311" i="8"/>
  <c r="V311" i="8"/>
  <c r="U311" i="8"/>
  <c r="W310" i="8"/>
  <c r="V310" i="8"/>
  <c r="U310" i="8"/>
  <c r="W309" i="8"/>
  <c r="V309" i="8"/>
  <c r="U309" i="8"/>
  <c r="W308" i="8"/>
  <c r="V308" i="8"/>
  <c r="U308" i="8"/>
  <c r="W307" i="8"/>
  <c r="V307" i="8"/>
  <c r="U307" i="8"/>
  <c r="W306" i="8"/>
  <c r="V306" i="8"/>
  <c r="U306" i="8"/>
  <c r="W305" i="8"/>
  <c r="V305" i="8"/>
  <c r="U305" i="8"/>
  <c r="W304" i="8"/>
  <c r="V304" i="8"/>
  <c r="U304" i="8"/>
  <c r="W303" i="8"/>
  <c r="V303" i="8"/>
  <c r="U303" i="8"/>
  <c r="W302" i="8"/>
  <c r="V302" i="8"/>
  <c r="U302" i="8"/>
  <c r="W301" i="8"/>
  <c r="V301" i="8"/>
  <c r="U301" i="8"/>
  <c r="W300" i="8"/>
  <c r="V300" i="8"/>
  <c r="U300" i="8"/>
  <c r="W299" i="8"/>
  <c r="V299" i="8"/>
  <c r="U299" i="8"/>
  <c r="W298" i="8"/>
  <c r="V298" i="8"/>
  <c r="U298" i="8"/>
  <c r="W297" i="8"/>
  <c r="V297" i="8"/>
  <c r="U297" i="8"/>
  <c r="W296" i="8"/>
  <c r="V296" i="8"/>
  <c r="U296" i="8"/>
  <c r="W295" i="8"/>
  <c r="V295" i="8"/>
  <c r="U295" i="8"/>
  <c r="W294" i="8"/>
  <c r="V294" i="8"/>
  <c r="U294" i="8"/>
  <c r="W293" i="8"/>
  <c r="V293" i="8"/>
  <c r="U293" i="8"/>
  <c r="W292" i="8"/>
  <c r="V292" i="8"/>
  <c r="U292" i="8"/>
  <c r="W291" i="8"/>
  <c r="V291" i="8"/>
  <c r="U291" i="8"/>
  <c r="W290" i="8"/>
  <c r="V290" i="8"/>
  <c r="U290" i="8"/>
  <c r="W289" i="8"/>
  <c r="V289" i="8"/>
  <c r="U289" i="8"/>
  <c r="W288" i="8"/>
  <c r="V288" i="8"/>
  <c r="U288" i="8"/>
  <c r="W287" i="8"/>
  <c r="V287" i="8"/>
  <c r="U287" i="8"/>
  <c r="W286" i="8"/>
  <c r="V286" i="8"/>
  <c r="U286" i="8"/>
  <c r="W285" i="8"/>
  <c r="V285" i="8"/>
  <c r="U285" i="8"/>
  <c r="W284" i="8"/>
  <c r="V284" i="8"/>
  <c r="U284" i="8"/>
  <c r="W283" i="8"/>
  <c r="V283" i="8"/>
  <c r="U283" i="8"/>
  <c r="W282" i="8"/>
  <c r="V282" i="8"/>
  <c r="U282" i="8"/>
  <c r="W281" i="8"/>
  <c r="V281" i="8"/>
  <c r="U281" i="8"/>
  <c r="W280" i="8"/>
  <c r="V280" i="8"/>
  <c r="U280" i="8"/>
  <c r="W279" i="8"/>
  <c r="V279" i="8"/>
  <c r="U279" i="8"/>
  <c r="W278" i="8"/>
  <c r="V278" i="8"/>
  <c r="U278" i="8"/>
  <c r="W277" i="8"/>
  <c r="V277" i="8"/>
  <c r="U277" i="8"/>
  <c r="W276" i="8"/>
  <c r="V276" i="8"/>
  <c r="U276" i="8"/>
  <c r="W275" i="8"/>
  <c r="V275" i="8"/>
  <c r="U275" i="8"/>
  <c r="W274" i="8"/>
  <c r="V274" i="8"/>
  <c r="U274" i="8"/>
  <c r="W273" i="8"/>
  <c r="V273" i="8"/>
  <c r="U273" i="8"/>
  <c r="W272" i="8"/>
  <c r="V272" i="8"/>
  <c r="U272" i="8"/>
  <c r="W271" i="8"/>
  <c r="V271" i="8"/>
  <c r="U271" i="8"/>
  <c r="W270" i="8"/>
  <c r="V270" i="8"/>
  <c r="U270" i="8"/>
  <c r="W269" i="8"/>
  <c r="V269" i="8"/>
  <c r="U269" i="8"/>
  <c r="W268" i="8"/>
  <c r="V268" i="8"/>
  <c r="U268" i="8"/>
  <c r="W267" i="8"/>
  <c r="V267" i="8"/>
  <c r="U267" i="8"/>
  <c r="W266" i="8"/>
  <c r="V266" i="8"/>
  <c r="U266" i="8"/>
  <c r="W265" i="8"/>
  <c r="V265" i="8"/>
  <c r="U265" i="8"/>
  <c r="W264" i="8"/>
  <c r="V264" i="8"/>
  <c r="U264" i="8"/>
  <c r="W263" i="8"/>
  <c r="V263" i="8"/>
  <c r="U263" i="8"/>
  <c r="W262" i="8"/>
  <c r="V262" i="8"/>
  <c r="U262" i="8"/>
  <c r="W261" i="8"/>
  <c r="V261" i="8"/>
  <c r="U261" i="8"/>
  <c r="W260" i="8"/>
  <c r="V260" i="8"/>
  <c r="U260" i="8"/>
  <c r="W259" i="8"/>
  <c r="V259" i="8"/>
  <c r="U259" i="8"/>
  <c r="W258" i="8"/>
  <c r="V258" i="8"/>
  <c r="U258" i="8"/>
  <c r="W257" i="8"/>
  <c r="V257" i="8"/>
  <c r="U257" i="8"/>
  <c r="W256" i="8"/>
  <c r="V256" i="8"/>
  <c r="U256" i="8"/>
  <c r="W255" i="8"/>
  <c r="V255" i="8"/>
  <c r="U255" i="8"/>
  <c r="W254" i="8"/>
  <c r="V254" i="8"/>
  <c r="U254" i="8"/>
  <c r="W253" i="8"/>
  <c r="V253" i="8"/>
  <c r="U253" i="8"/>
  <c r="W252" i="8"/>
  <c r="V252" i="8"/>
  <c r="U252" i="8"/>
  <c r="W251" i="8"/>
  <c r="V251" i="8"/>
  <c r="U251" i="8"/>
  <c r="W250" i="8"/>
  <c r="V250" i="8"/>
  <c r="U250" i="8"/>
  <c r="W249" i="8"/>
  <c r="V249" i="8"/>
  <c r="U249" i="8"/>
  <c r="W248" i="8"/>
  <c r="V248" i="8"/>
  <c r="U248" i="8"/>
  <c r="W247" i="8"/>
  <c r="V247" i="8"/>
  <c r="U247" i="8"/>
  <c r="W246" i="8"/>
  <c r="V246" i="8"/>
  <c r="U246" i="8"/>
  <c r="W245" i="8"/>
  <c r="V245" i="8"/>
  <c r="U245" i="8"/>
  <c r="W244" i="8"/>
  <c r="V244" i="8"/>
  <c r="U244" i="8"/>
  <c r="W243" i="8"/>
  <c r="V243" i="8"/>
  <c r="U243" i="8"/>
  <c r="W242" i="8"/>
  <c r="V242" i="8"/>
  <c r="U242" i="8"/>
  <c r="W241" i="8"/>
  <c r="V241" i="8"/>
  <c r="U241" i="8"/>
  <c r="W240" i="8"/>
  <c r="V240" i="8"/>
  <c r="U240" i="8"/>
  <c r="W239" i="8"/>
  <c r="V239" i="8"/>
  <c r="U239" i="8"/>
  <c r="W238" i="8"/>
  <c r="V238" i="8"/>
  <c r="U238" i="8"/>
  <c r="W237" i="8"/>
  <c r="V237" i="8"/>
  <c r="U237" i="8"/>
  <c r="W236" i="8"/>
  <c r="V236" i="8"/>
  <c r="U236" i="8"/>
  <c r="W235" i="8"/>
  <c r="V235" i="8"/>
  <c r="U235" i="8"/>
  <c r="W234" i="8"/>
  <c r="V234" i="8"/>
  <c r="U234" i="8"/>
  <c r="W233" i="8"/>
  <c r="V233" i="8"/>
  <c r="U233" i="8"/>
  <c r="W232" i="8"/>
  <c r="V232" i="8"/>
  <c r="U232" i="8"/>
  <c r="W231" i="8"/>
  <c r="V231" i="8"/>
  <c r="U231" i="8"/>
  <c r="W230" i="8"/>
  <c r="V230" i="8"/>
  <c r="U230" i="8"/>
  <c r="W229" i="8"/>
  <c r="V229" i="8"/>
  <c r="U229" i="8"/>
  <c r="W228" i="8"/>
  <c r="V228" i="8"/>
  <c r="U228" i="8"/>
  <c r="W227" i="8"/>
  <c r="V227" i="8"/>
  <c r="U227" i="8"/>
  <c r="W226" i="8"/>
  <c r="V226" i="8"/>
  <c r="U226" i="8"/>
  <c r="W225" i="8"/>
  <c r="V225" i="8"/>
  <c r="U225" i="8"/>
  <c r="W224" i="8"/>
  <c r="V224" i="8"/>
  <c r="U224" i="8"/>
  <c r="W223" i="8"/>
  <c r="V223" i="8"/>
  <c r="U223" i="8"/>
  <c r="W222" i="8"/>
  <c r="V222" i="8"/>
  <c r="U222" i="8"/>
  <c r="W221" i="8"/>
  <c r="V221" i="8"/>
  <c r="U221" i="8"/>
  <c r="W220" i="8"/>
  <c r="V220" i="8"/>
  <c r="U220" i="8"/>
  <c r="W219" i="8"/>
  <c r="V219" i="8"/>
  <c r="U219" i="8"/>
  <c r="W218" i="8"/>
  <c r="V218" i="8"/>
  <c r="U218" i="8"/>
  <c r="W217" i="8"/>
  <c r="V217" i="8"/>
  <c r="U217" i="8"/>
  <c r="W216" i="8"/>
  <c r="V216" i="8"/>
  <c r="U216" i="8"/>
  <c r="W215" i="8"/>
  <c r="V215" i="8"/>
  <c r="U215" i="8"/>
  <c r="W214" i="8"/>
  <c r="V214" i="8"/>
  <c r="U214" i="8"/>
  <c r="W213" i="8"/>
  <c r="V213" i="8"/>
  <c r="U213" i="8"/>
  <c r="W212" i="8"/>
  <c r="V212" i="8"/>
  <c r="U212" i="8"/>
  <c r="W211" i="8"/>
  <c r="V211" i="8"/>
  <c r="U211" i="8"/>
  <c r="W210" i="8"/>
  <c r="V210" i="8"/>
  <c r="U210" i="8"/>
  <c r="W209" i="8"/>
  <c r="V209" i="8"/>
  <c r="U209" i="8"/>
  <c r="W208" i="8"/>
  <c r="V208" i="8"/>
  <c r="U208" i="8"/>
  <c r="W207" i="8"/>
  <c r="V207" i="8"/>
  <c r="U207" i="8"/>
  <c r="W206" i="8"/>
  <c r="V206" i="8"/>
  <c r="U206" i="8"/>
  <c r="W205" i="8"/>
  <c r="V205" i="8"/>
  <c r="U205" i="8"/>
  <c r="W204" i="8"/>
  <c r="V204" i="8"/>
  <c r="U204" i="8"/>
  <c r="W203" i="8"/>
  <c r="V203" i="8"/>
  <c r="U203" i="8"/>
  <c r="W202" i="8"/>
  <c r="V202" i="8"/>
  <c r="U202" i="8"/>
  <c r="W201" i="8"/>
  <c r="V201" i="8"/>
  <c r="U201" i="8"/>
  <c r="W200" i="8"/>
  <c r="V200" i="8"/>
  <c r="U200" i="8"/>
  <c r="W199" i="8"/>
  <c r="V199" i="8"/>
  <c r="U199" i="8"/>
  <c r="W198" i="8"/>
  <c r="V198" i="8"/>
  <c r="U198" i="8"/>
  <c r="W197" i="8"/>
  <c r="V197" i="8"/>
  <c r="U197" i="8"/>
  <c r="W196" i="8"/>
  <c r="V196" i="8"/>
  <c r="U196" i="8"/>
  <c r="W195" i="8"/>
  <c r="V195" i="8"/>
  <c r="U195" i="8"/>
  <c r="W194" i="8"/>
  <c r="V194" i="8"/>
  <c r="U194" i="8"/>
  <c r="W193" i="8"/>
  <c r="V193" i="8"/>
  <c r="U193" i="8"/>
  <c r="W192" i="8"/>
  <c r="V192" i="8"/>
  <c r="U192" i="8"/>
  <c r="W191" i="8"/>
  <c r="V191" i="8"/>
  <c r="U191" i="8"/>
  <c r="W190" i="8"/>
  <c r="V190" i="8"/>
  <c r="U190" i="8"/>
  <c r="W189" i="8"/>
  <c r="V189" i="8"/>
  <c r="U189" i="8"/>
  <c r="W188" i="8"/>
  <c r="V188" i="8"/>
  <c r="U188" i="8"/>
  <c r="W187" i="8"/>
  <c r="V187" i="8"/>
  <c r="U187" i="8"/>
  <c r="W186" i="8"/>
  <c r="V186" i="8"/>
  <c r="U186" i="8"/>
  <c r="W185" i="8"/>
  <c r="V185" i="8"/>
  <c r="U185" i="8"/>
  <c r="W184" i="8"/>
  <c r="V184" i="8"/>
  <c r="U184" i="8"/>
  <c r="W183" i="8"/>
  <c r="V183" i="8"/>
  <c r="U183" i="8"/>
  <c r="W182" i="8"/>
  <c r="V182" i="8"/>
  <c r="U182" i="8"/>
  <c r="W181" i="8"/>
  <c r="V181" i="8"/>
  <c r="U181" i="8"/>
  <c r="W180" i="8"/>
  <c r="V180" i="8"/>
  <c r="U180" i="8"/>
  <c r="W179" i="8"/>
  <c r="V179" i="8"/>
  <c r="U179" i="8"/>
  <c r="W178" i="8"/>
  <c r="V178" i="8"/>
  <c r="U178" i="8"/>
  <c r="W177" i="8"/>
  <c r="V177" i="8"/>
  <c r="U177" i="8"/>
  <c r="W176" i="8"/>
  <c r="V176" i="8"/>
  <c r="U176" i="8"/>
  <c r="W175" i="8"/>
  <c r="V175" i="8"/>
  <c r="U175" i="8"/>
  <c r="W174" i="8"/>
  <c r="V174" i="8"/>
  <c r="U174" i="8"/>
  <c r="W173" i="8"/>
  <c r="V173" i="8"/>
  <c r="U173" i="8"/>
  <c r="W172" i="8"/>
  <c r="V172" i="8"/>
  <c r="U172" i="8"/>
  <c r="W171" i="8"/>
  <c r="V171" i="8"/>
  <c r="U171" i="8"/>
  <c r="W170" i="8"/>
  <c r="V170" i="8"/>
  <c r="U170" i="8"/>
  <c r="W169" i="8"/>
  <c r="V169" i="8"/>
  <c r="U169" i="8"/>
  <c r="W168" i="8"/>
  <c r="V168" i="8"/>
  <c r="U168" i="8"/>
  <c r="W167" i="8"/>
  <c r="V167" i="8"/>
  <c r="U167" i="8"/>
  <c r="W166" i="8"/>
  <c r="V166" i="8"/>
  <c r="U166" i="8"/>
  <c r="W165" i="8"/>
  <c r="V165" i="8"/>
  <c r="U165" i="8"/>
  <c r="W164" i="8"/>
  <c r="V164" i="8"/>
  <c r="U164" i="8"/>
  <c r="W163" i="8"/>
  <c r="V163" i="8"/>
  <c r="U163" i="8"/>
  <c r="W162" i="8"/>
  <c r="V162" i="8"/>
  <c r="U162" i="8"/>
  <c r="W161" i="8"/>
  <c r="V161" i="8"/>
  <c r="U161" i="8"/>
  <c r="W160" i="8"/>
  <c r="V160" i="8"/>
  <c r="U160" i="8"/>
  <c r="W159" i="8"/>
  <c r="V159" i="8"/>
  <c r="U159" i="8"/>
  <c r="W158" i="8"/>
  <c r="V158" i="8"/>
  <c r="U158" i="8"/>
  <c r="W157" i="8"/>
  <c r="V157" i="8"/>
  <c r="U157" i="8"/>
  <c r="W156" i="8"/>
  <c r="V156" i="8"/>
  <c r="U156" i="8"/>
  <c r="W155" i="8"/>
  <c r="V155" i="8"/>
  <c r="U155" i="8"/>
  <c r="W154" i="8"/>
  <c r="V154" i="8"/>
  <c r="U154" i="8"/>
  <c r="W153" i="8"/>
  <c r="V153" i="8"/>
  <c r="U153" i="8"/>
  <c r="W152" i="8"/>
  <c r="V152" i="8"/>
  <c r="U152" i="8"/>
  <c r="W151" i="8"/>
  <c r="V151" i="8"/>
  <c r="U151" i="8"/>
  <c r="W150" i="8"/>
  <c r="V150" i="8"/>
  <c r="U150" i="8"/>
  <c r="W149" i="8"/>
  <c r="V149" i="8"/>
  <c r="U149" i="8"/>
  <c r="W148" i="8"/>
  <c r="V148" i="8"/>
  <c r="U148" i="8"/>
  <c r="W147" i="8"/>
  <c r="V147" i="8"/>
  <c r="U147" i="8"/>
  <c r="W146" i="8"/>
  <c r="V146" i="8"/>
  <c r="U146" i="8"/>
  <c r="W145" i="8"/>
  <c r="V145" i="8"/>
  <c r="U145" i="8"/>
  <c r="W144" i="8"/>
  <c r="V144" i="8"/>
  <c r="U144" i="8"/>
  <c r="W143" i="8"/>
  <c r="V143" i="8"/>
  <c r="U143" i="8"/>
  <c r="W142" i="8"/>
  <c r="V142" i="8"/>
  <c r="U142" i="8"/>
  <c r="W141" i="8"/>
  <c r="V141" i="8"/>
  <c r="U141" i="8"/>
  <c r="W140" i="8"/>
  <c r="V140" i="8"/>
  <c r="U140" i="8"/>
  <c r="W139" i="8"/>
  <c r="V139" i="8"/>
  <c r="U139" i="8"/>
  <c r="W138" i="8"/>
  <c r="V138" i="8"/>
  <c r="U138" i="8"/>
  <c r="W137" i="8"/>
  <c r="V137" i="8"/>
  <c r="U137" i="8"/>
  <c r="W136" i="8"/>
  <c r="V136" i="8"/>
  <c r="U136" i="8"/>
  <c r="W135" i="8"/>
  <c r="V135" i="8"/>
  <c r="U135" i="8"/>
  <c r="W134" i="8"/>
  <c r="V134" i="8"/>
  <c r="U134" i="8"/>
  <c r="W133" i="8"/>
  <c r="V133" i="8"/>
  <c r="U133" i="8"/>
  <c r="W132" i="8"/>
  <c r="V132" i="8"/>
  <c r="U132" i="8"/>
  <c r="W131" i="8"/>
  <c r="V131" i="8"/>
  <c r="U131" i="8"/>
  <c r="W130" i="8"/>
  <c r="V130" i="8"/>
  <c r="U130" i="8"/>
  <c r="W129" i="8"/>
  <c r="V129" i="8"/>
  <c r="U129" i="8"/>
  <c r="W128" i="8"/>
  <c r="V128" i="8"/>
  <c r="U128" i="8"/>
  <c r="W127" i="8"/>
  <c r="V127" i="8"/>
  <c r="U127" i="8"/>
  <c r="W126" i="8"/>
  <c r="V126" i="8"/>
  <c r="U126" i="8"/>
  <c r="W125" i="8"/>
  <c r="V125" i="8"/>
  <c r="U125" i="8"/>
  <c r="W124" i="8"/>
  <c r="V124" i="8"/>
  <c r="U124" i="8"/>
  <c r="W123" i="8"/>
  <c r="V123" i="8"/>
  <c r="U123" i="8"/>
  <c r="W122" i="8"/>
  <c r="V122" i="8"/>
  <c r="U122" i="8"/>
  <c r="W121" i="8"/>
  <c r="V121" i="8"/>
  <c r="U121" i="8"/>
  <c r="W120" i="8"/>
  <c r="V120" i="8"/>
  <c r="U120" i="8"/>
  <c r="W119" i="8"/>
  <c r="V119" i="8"/>
  <c r="U119" i="8"/>
  <c r="W118" i="8"/>
  <c r="V118" i="8"/>
  <c r="U118" i="8"/>
  <c r="W117" i="8"/>
  <c r="V117" i="8"/>
  <c r="U117" i="8"/>
  <c r="W116" i="8"/>
  <c r="V116" i="8"/>
  <c r="U116" i="8"/>
  <c r="W115" i="8"/>
  <c r="V115" i="8"/>
  <c r="U115" i="8"/>
  <c r="W114" i="8"/>
  <c r="V114" i="8"/>
  <c r="U114" i="8"/>
  <c r="W113" i="8"/>
  <c r="V113" i="8"/>
  <c r="U113" i="8"/>
  <c r="W112" i="8"/>
  <c r="V112" i="8"/>
  <c r="U112" i="8"/>
  <c r="W111" i="8"/>
  <c r="V111" i="8"/>
  <c r="U111" i="8"/>
  <c r="W110" i="8"/>
  <c r="V110" i="8"/>
  <c r="U110" i="8"/>
  <c r="W109" i="8"/>
  <c r="V109" i="8"/>
  <c r="U109" i="8"/>
  <c r="W108" i="8"/>
  <c r="V108" i="8"/>
  <c r="U108" i="8"/>
  <c r="W107" i="8"/>
  <c r="V107" i="8"/>
  <c r="U107" i="8"/>
  <c r="W106" i="8"/>
  <c r="V106" i="8"/>
  <c r="U106" i="8"/>
  <c r="W105" i="8"/>
  <c r="V105" i="8"/>
  <c r="U105" i="8"/>
  <c r="W104" i="8"/>
  <c r="V104" i="8"/>
  <c r="U104" i="8"/>
  <c r="W103" i="8"/>
  <c r="V103" i="8"/>
  <c r="U103" i="8"/>
  <c r="W102" i="8"/>
  <c r="V102" i="8"/>
  <c r="U102" i="8"/>
  <c r="W101" i="8"/>
  <c r="V101" i="8"/>
  <c r="U101" i="8"/>
  <c r="W100" i="8"/>
  <c r="V100" i="8"/>
  <c r="U100" i="8"/>
  <c r="W99" i="8"/>
  <c r="V99" i="8"/>
  <c r="U99" i="8"/>
  <c r="W98" i="8"/>
  <c r="V98" i="8"/>
  <c r="U98" i="8"/>
  <c r="W97" i="8"/>
  <c r="V97" i="8"/>
  <c r="U97" i="8"/>
  <c r="W96" i="8"/>
  <c r="V96" i="8"/>
  <c r="U96" i="8"/>
  <c r="W95" i="8"/>
  <c r="V95" i="8"/>
  <c r="U95" i="8"/>
  <c r="W94" i="8"/>
  <c r="V94" i="8"/>
  <c r="U94" i="8"/>
  <c r="W93" i="8"/>
  <c r="V93" i="8"/>
  <c r="U93" i="8"/>
  <c r="W92" i="8"/>
  <c r="V92" i="8"/>
  <c r="U92" i="8"/>
  <c r="W91" i="8"/>
  <c r="V91" i="8"/>
  <c r="U91" i="8"/>
  <c r="W90" i="8"/>
  <c r="V90" i="8"/>
  <c r="U90" i="8"/>
  <c r="W89" i="8"/>
  <c r="V89" i="8"/>
  <c r="U89" i="8"/>
  <c r="W88" i="8"/>
  <c r="V88" i="8"/>
  <c r="U88" i="8"/>
  <c r="W87" i="8"/>
  <c r="V87" i="8"/>
  <c r="U87" i="8"/>
  <c r="W86" i="8"/>
  <c r="V86" i="8"/>
  <c r="U86" i="8"/>
  <c r="W85" i="8"/>
  <c r="V85" i="8"/>
  <c r="U85" i="8"/>
  <c r="W84" i="8"/>
  <c r="V84" i="8"/>
  <c r="U84" i="8"/>
  <c r="W83" i="8"/>
  <c r="V83" i="8"/>
  <c r="U83" i="8"/>
  <c r="W82" i="8"/>
  <c r="V82" i="8"/>
  <c r="U82" i="8"/>
  <c r="W81" i="8"/>
  <c r="V81" i="8"/>
  <c r="U81" i="8"/>
  <c r="W80" i="8"/>
  <c r="V80" i="8"/>
  <c r="U80" i="8"/>
  <c r="W79" i="8"/>
  <c r="V79" i="8"/>
  <c r="U79" i="8"/>
  <c r="W78" i="8"/>
  <c r="V78" i="8"/>
  <c r="U78" i="8"/>
  <c r="W77" i="8"/>
  <c r="V77" i="8"/>
  <c r="U77" i="8"/>
  <c r="W76" i="8"/>
  <c r="V76" i="8"/>
  <c r="U76" i="8"/>
  <c r="W75" i="8"/>
  <c r="V75" i="8"/>
  <c r="U75" i="8"/>
  <c r="W74" i="8"/>
  <c r="V74" i="8"/>
  <c r="U74" i="8"/>
  <c r="W73" i="8"/>
  <c r="V73" i="8"/>
  <c r="U73" i="8"/>
  <c r="W72" i="8"/>
  <c r="V72" i="8"/>
  <c r="U72" i="8"/>
  <c r="W71" i="8"/>
  <c r="V71" i="8"/>
  <c r="U71" i="8"/>
  <c r="W70" i="8"/>
  <c r="V70" i="8"/>
  <c r="U70" i="8"/>
  <c r="W69" i="8"/>
  <c r="V69" i="8"/>
  <c r="U69" i="8"/>
  <c r="W68" i="8"/>
  <c r="V68" i="8"/>
  <c r="U68" i="8"/>
  <c r="W67" i="8"/>
  <c r="V67" i="8"/>
  <c r="U67" i="8"/>
  <c r="W66" i="8"/>
  <c r="V66" i="8"/>
  <c r="U66" i="8"/>
  <c r="W65" i="8"/>
  <c r="V65" i="8"/>
  <c r="U65" i="8"/>
  <c r="W64" i="8"/>
  <c r="V64" i="8"/>
  <c r="U64" i="8"/>
  <c r="W63" i="8"/>
  <c r="V63" i="8"/>
  <c r="U63" i="8"/>
  <c r="W62" i="8"/>
  <c r="V62" i="8"/>
  <c r="U62" i="8"/>
  <c r="W61" i="8"/>
  <c r="V61" i="8"/>
  <c r="U61" i="8"/>
  <c r="W60" i="8"/>
  <c r="V60" i="8"/>
  <c r="U60" i="8"/>
  <c r="W59" i="8"/>
  <c r="V59" i="8"/>
  <c r="U59" i="8"/>
  <c r="W58" i="8"/>
  <c r="V58" i="8"/>
  <c r="U58" i="8"/>
  <c r="W57" i="8"/>
  <c r="V57" i="8"/>
  <c r="U57" i="8"/>
  <c r="W56" i="8"/>
  <c r="V56" i="8"/>
  <c r="U56" i="8"/>
  <c r="W55" i="8"/>
  <c r="V55" i="8"/>
  <c r="U55" i="8"/>
  <c r="W54" i="8"/>
  <c r="V54" i="8"/>
  <c r="U54" i="8"/>
  <c r="W53" i="8"/>
  <c r="V53" i="8"/>
  <c r="U53" i="8"/>
  <c r="W52" i="8"/>
  <c r="V52" i="8"/>
  <c r="U52" i="8"/>
  <c r="X51" i="8"/>
  <c r="W51" i="8"/>
  <c r="V51" i="8"/>
  <c r="U51" i="8"/>
  <c r="W50" i="8"/>
  <c r="V50" i="8"/>
  <c r="U50" i="8"/>
  <c r="W49" i="8"/>
  <c r="V49" i="8"/>
  <c r="U49" i="8"/>
  <c r="W48" i="8"/>
  <c r="V48" i="8"/>
  <c r="U48" i="8"/>
  <c r="W47" i="8"/>
  <c r="V47" i="8"/>
  <c r="U47" i="8"/>
  <c r="W46" i="8"/>
  <c r="V46" i="8"/>
  <c r="U46" i="8"/>
  <c r="W45" i="8"/>
  <c r="V45" i="8"/>
  <c r="U45" i="8"/>
  <c r="W44" i="8"/>
  <c r="V44" i="8"/>
  <c r="U44" i="8"/>
  <c r="W43" i="8"/>
  <c r="V43" i="8"/>
  <c r="U43" i="8"/>
  <c r="W42" i="8"/>
  <c r="V42" i="8"/>
  <c r="U42" i="8"/>
  <c r="W41" i="8"/>
  <c r="V41" i="8"/>
  <c r="U41" i="8"/>
  <c r="W40" i="8"/>
  <c r="V40" i="8"/>
  <c r="U40" i="8"/>
  <c r="W39" i="8"/>
  <c r="V39" i="8"/>
  <c r="U39" i="8"/>
  <c r="W38" i="8"/>
  <c r="V38" i="8"/>
  <c r="U38" i="8"/>
  <c r="W37" i="8"/>
  <c r="V37" i="8"/>
  <c r="U37" i="8"/>
  <c r="W36" i="8"/>
  <c r="V36" i="8"/>
  <c r="U36" i="8"/>
  <c r="W35" i="8"/>
  <c r="V35" i="8"/>
  <c r="U35" i="8"/>
  <c r="W34" i="8"/>
  <c r="V34" i="8"/>
  <c r="U34" i="8"/>
  <c r="W33" i="8"/>
  <c r="V33" i="8"/>
  <c r="U33" i="8"/>
  <c r="X32" i="8"/>
  <c r="W32" i="8"/>
  <c r="V32" i="8"/>
  <c r="U32" i="8"/>
  <c r="W31" i="8"/>
  <c r="V31" i="8"/>
  <c r="U31" i="8"/>
  <c r="W30" i="8"/>
  <c r="V30" i="8"/>
  <c r="U30" i="8"/>
  <c r="W29" i="8"/>
  <c r="V29" i="8"/>
  <c r="U29" i="8"/>
  <c r="W28" i="8"/>
  <c r="V28" i="8"/>
  <c r="U28" i="8"/>
  <c r="W27" i="8"/>
  <c r="V27" i="8"/>
  <c r="U27" i="8"/>
  <c r="W26" i="8"/>
  <c r="V26" i="8"/>
  <c r="U26" i="8"/>
  <c r="W25" i="8"/>
  <c r="V25" i="8"/>
  <c r="U25" i="8"/>
  <c r="W24" i="8"/>
  <c r="V24" i="8"/>
  <c r="U24" i="8"/>
  <c r="W23" i="8"/>
  <c r="V23" i="8"/>
  <c r="U23" i="8"/>
  <c r="W22" i="8"/>
  <c r="V22" i="8"/>
  <c r="U22" i="8"/>
  <c r="W21" i="8"/>
  <c r="V21" i="8"/>
  <c r="U21" i="8"/>
  <c r="W20" i="8"/>
  <c r="V20" i="8"/>
  <c r="U20" i="8"/>
  <c r="W19" i="8"/>
  <c r="V19" i="8"/>
  <c r="U19" i="8"/>
  <c r="W18" i="8"/>
  <c r="V18" i="8"/>
  <c r="U18" i="8"/>
  <c r="W17" i="8"/>
  <c r="V17" i="8"/>
  <c r="U17" i="8"/>
  <c r="W16" i="8"/>
  <c r="V16" i="8"/>
  <c r="U16" i="8"/>
  <c r="W15" i="8"/>
  <c r="V15" i="8"/>
  <c r="U15" i="8"/>
  <c r="W14" i="8"/>
  <c r="V14" i="8"/>
  <c r="U14" i="8"/>
  <c r="W13" i="8"/>
  <c r="V13" i="8"/>
  <c r="U13" i="8"/>
  <c r="W12" i="8"/>
  <c r="V12" i="8"/>
  <c r="U12" i="8"/>
  <c r="W11" i="8"/>
  <c r="V11" i="8"/>
  <c r="U11" i="8"/>
  <c r="W10" i="8"/>
  <c r="V10" i="8"/>
  <c r="U10" i="8"/>
  <c r="W9" i="8"/>
  <c r="V9" i="8"/>
  <c r="U9" i="8"/>
  <c r="W8" i="8"/>
  <c r="V8" i="8"/>
  <c r="U8" i="8"/>
  <c r="L411" i="8" l="1"/>
  <c r="X411" i="8" s="1"/>
  <c r="L410" i="8"/>
  <c r="X410" i="8" s="1"/>
  <c r="L409" i="8"/>
  <c r="X409" i="8" s="1"/>
  <c r="L408" i="8"/>
  <c r="T407" i="8"/>
  <c r="S407" i="8"/>
  <c r="R407" i="8"/>
  <c r="Q407" i="8"/>
  <c r="K407" i="8"/>
  <c r="J407" i="8"/>
  <c r="I407" i="8"/>
  <c r="H407" i="8"/>
  <c r="G407" i="8"/>
  <c r="F407" i="8"/>
  <c r="E407" i="8"/>
  <c r="L406" i="8"/>
  <c r="X406" i="8" s="1"/>
  <c r="L405" i="8"/>
  <c r="X405" i="8" s="1"/>
  <c r="L404" i="8"/>
  <c r="X404" i="8" s="1"/>
  <c r="L403" i="8"/>
  <c r="X403" i="8" s="1"/>
  <c r="L402" i="8"/>
  <c r="X402" i="8" s="1"/>
  <c r="L401" i="8"/>
  <c r="T400" i="8"/>
  <c r="S400" i="8"/>
  <c r="R400" i="8"/>
  <c r="Q400" i="8"/>
  <c r="K400" i="8"/>
  <c r="J400" i="8"/>
  <c r="I400" i="8"/>
  <c r="H400" i="8"/>
  <c r="G400" i="8"/>
  <c r="F400" i="8"/>
  <c r="E400" i="8"/>
  <c r="L399" i="8"/>
  <c r="X399" i="8" s="1"/>
  <c r="L398" i="8"/>
  <c r="X398" i="8" s="1"/>
  <c r="L397" i="8"/>
  <c r="X397" i="8" s="1"/>
  <c r="L396" i="8"/>
  <c r="X396" i="8" s="1"/>
  <c r="L395" i="8"/>
  <c r="X395" i="8" s="1"/>
  <c r="L394" i="8"/>
  <c r="X394" i="8" s="1"/>
  <c r="L393" i="8"/>
  <c r="X393" i="8" s="1"/>
  <c r="L392" i="8"/>
  <c r="X392" i="8" s="1"/>
  <c r="L391" i="8"/>
  <c r="X391" i="8" s="1"/>
  <c r="L390" i="8"/>
  <c r="T389" i="8"/>
  <c r="S389" i="8"/>
  <c r="R389" i="8"/>
  <c r="Q389" i="8"/>
  <c r="K389" i="8"/>
  <c r="J389" i="8"/>
  <c r="I389" i="8"/>
  <c r="H389" i="8"/>
  <c r="G389" i="8"/>
  <c r="F389" i="8"/>
  <c r="E389" i="8"/>
  <c r="L388" i="8"/>
  <c r="X388" i="8" s="1"/>
  <c r="L387" i="8"/>
  <c r="X387" i="8" s="1"/>
  <c r="L386" i="8"/>
  <c r="X386" i="8" s="1"/>
  <c r="L385" i="8"/>
  <c r="T384" i="8"/>
  <c r="S384" i="8"/>
  <c r="R384" i="8"/>
  <c r="Q384" i="8"/>
  <c r="K384" i="8"/>
  <c r="J384" i="8"/>
  <c r="I384" i="8"/>
  <c r="H384" i="8"/>
  <c r="G384" i="8"/>
  <c r="F384" i="8"/>
  <c r="E384" i="8"/>
  <c r="L383" i="8"/>
  <c r="X383" i="8" s="1"/>
  <c r="L382" i="8"/>
  <c r="X382" i="8" s="1"/>
  <c r="L381" i="8"/>
  <c r="X381" i="8" s="1"/>
  <c r="L380" i="8"/>
  <c r="X380" i="8" s="1"/>
  <c r="L379" i="8"/>
  <c r="X379" i="8" s="1"/>
  <c r="L378" i="8"/>
  <c r="X378" i="8" s="1"/>
  <c r="L377" i="8"/>
  <c r="X377" i="8" s="1"/>
  <c r="L376" i="8"/>
  <c r="X376" i="8" s="1"/>
  <c r="L375" i="8"/>
  <c r="X375" i="8" s="1"/>
  <c r="L374" i="8"/>
  <c r="X374" i="8" s="1"/>
  <c r="L373" i="8"/>
  <c r="X373" i="8" s="1"/>
  <c r="L372" i="8"/>
  <c r="L371" i="8"/>
  <c r="X371" i="8" s="1"/>
  <c r="L370" i="8"/>
  <c r="X370" i="8" s="1"/>
  <c r="L369" i="8"/>
  <c r="X369" i="8" s="1"/>
  <c r="T368" i="8"/>
  <c r="S368" i="8"/>
  <c r="R368" i="8"/>
  <c r="Q368" i="8"/>
  <c r="K368" i="8"/>
  <c r="J368" i="8"/>
  <c r="I368" i="8"/>
  <c r="H368" i="8"/>
  <c r="G368" i="8"/>
  <c r="F368" i="8"/>
  <c r="E368" i="8"/>
  <c r="L367" i="8"/>
  <c r="X367" i="8" s="1"/>
  <c r="L366" i="8"/>
  <c r="X366" i="8" s="1"/>
  <c r="L365" i="8"/>
  <c r="X365" i="8" s="1"/>
  <c r="L364" i="8"/>
  <c r="X364" i="8" s="1"/>
  <c r="L363" i="8"/>
  <c r="X363" i="8" s="1"/>
  <c r="L362" i="8"/>
  <c r="X362" i="8" s="1"/>
  <c r="L361" i="8"/>
  <c r="X361" i="8" s="1"/>
  <c r="L360" i="8"/>
  <c r="X360" i="8" s="1"/>
  <c r="L359" i="8"/>
  <c r="X359" i="8" s="1"/>
  <c r="L358" i="8"/>
  <c r="X358" i="8" s="1"/>
  <c r="L357" i="8"/>
  <c r="X357" i="8" s="1"/>
  <c r="L356" i="8"/>
  <c r="X356" i="8" s="1"/>
  <c r="L355" i="8"/>
  <c r="T354" i="8"/>
  <c r="S354" i="8"/>
  <c r="R354" i="8"/>
  <c r="Q354" i="8"/>
  <c r="K354" i="8"/>
  <c r="J354" i="8"/>
  <c r="I354" i="8"/>
  <c r="H354" i="8"/>
  <c r="G354" i="8"/>
  <c r="F354" i="8"/>
  <c r="E354" i="8"/>
  <c r="L353" i="8"/>
  <c r="X353" i="8" s="1"/>
  <c r="L352" i="8"/>
  <c r="X352" i="8" s="1"/>
  <c r="L351" i="8"/>
  <c r="X351" i="8" s="1"/>
  <c r="L350" i="8"/>
  <c r="X350" i="8" s="1"/>
  <c r="L349" i="8"/>
  <c r="X349" i="8" s="1"/>
  <c r="L348" i="8"/>
  <c r="X348" i="8" s="1"/>
  <c r="L347" i="8"/>
  <c r="X347" i="8" s="1"/>
  <c r="L346" i="8"/>
  <c r="X346" i="8" s="1"/>
  <c r="L345" i="8"/>
  <c r="X345" i="8" s="1"/>
  <c r="L344" i="8"/>
  <c r="X344" i="8" s="1"/>
  <c r="L343" i="8"/>
  <c r="X343" i="8" s="1"/>
  <c r="L342" i="8"/>
  <c r="X342" i="8" s="1"/>
  <c r="L341" i="8"/>
  <c r="X341" i="8" s="1"/>
  <c r="L340" i="8"/>
  <c r="X340" i="8" s="1"/>
  <c r="L339" i="8"/>
  <c r="X339" i="8" s="1"/>
  <c r="L338" i="8"/>
  <c r="X338" i="8" s="1"/>
  <c r="L337" i="8"/>
  <c r="X337" i="8" s="1"/>
  <c r="L336" i="8"/>
  <c r="X336" i="8" s="1"/>
  <c r="L335" i="8"/>
  <c r="X335" i="8" s="1"/>
  <c r="L334" i="8"/>
  <c r="X334" i="8" s="1"/>
  <c r="L333" i="8"/>
  <c r="X333" i="8" s="1"/>
  <c r="L332" i="8"/>
  <c r="X332" i="8" s="1"/>
  <c r="L331" i="8"/>
  <c r="X331" i="8" s="1"/>
  <c r="L330" i="8"/>
  <c r="X330" i="8" s="1"/>
  <c r="L329" i="8"/>
  <c r="X329" i="8" s="1"/>
  <c r="L328" i="8"/>
  <c r="X328" i="8" s="1"/>
  <c r="L327" i="8"/>
  <c r="X327" i="8" s="1"/>
  <c r="L326" i="8"/>
  <c r="X326" i="8" s="1"/>
  <c r="L325" i="8"/>
  <c r="X325" i="8" s="1"/>
  <c r="L324" i="8"/>
  <c r="X324" i="8" s="1"/>
  <c r="L323" i="8"/>
  <c r="X323" i="8" s="1"/>
  <c r="L322" i="8"/>
  <c r="X322" i="8" s="1"/>
  <c r="L321" i="8"/>
  <c r="X321" i="8" s="1"/>
  <c r="L320" i="8"/>
  <c r="X320" i="8" s="1"/>
  <c r="L319" i="8"/>
  <c r="X319" i="8" s="1"/>
  <c r="L318" i="8"/>
  <c r="X318" i="8" s="1"/>
  <c r="L317" i="8"/>
  <c r="X317" i="8" s="1"/>
  <c r="L316" i="8"/>
  <c r="X316" i="8" s="1"/>
  <c r="L315" i="8"/>
  <c r="X315" i="8" s="1"/>
  <c r="L314" i="8"/>
  <c r="X314" i="8" s="1"/>
  <c r="L313" i="8"/>
  <c r="X313" i="8" s="1"/>
  <c r="L312" i="8"/>
  <c r="X312" i="8" s="1"/>
  <c r="L311" i="8"/>
  <c r="X311" i="8" s="1"/>
  <c r="L310" i="8"/>
  <c r="X310" i="8" s="1"/>
  <c r="L309" i="8"/>
  <c r="X309" i="8" s="1"/>
  <c r="L308" i="8"/>
  <c r="X308" i="8" s="1"/>
  <c r="L307" i="8"/>
  <c r="X307" i="8" s="1"/>
  <c r="L306" i="8"/>
  <c r="X306" i="8" s="1"/>
  <c r="L305" i="8"/>
  <c r="X305" i="8" s="1"/>
  <c r="L304" i="8"/>
  <c r="X304" i="8" s="1"/>
  <c r="L303" i="8"/>
  <c r="X303" i="8" s="1"/>
  <c r="L302" i="8"/>
  <c r="X302" i="8" s="1"/>
  <c r="L301" i="8"/>
  <c r="X301" i="8" s="1"/>
  <c r="L300" i="8"/>
  <c r="X300" i="8" s="1"/>
  <c r="L299" i="8"/>
  <c r="X299" i="8" s="1"/>
  <c r="L298" i="8"/>
  <c r="X298" i="8" s="1"/>
  <c r="L297" i="8"/>
  <c r="X297" i="8" s="1"/>
  <c r="L296" i="8"/>
  <c r="X296" i="8" s="1"/>
  <c r="L295" i="8"/>
  <c r="X295" i="8" s="1"/>
  <c r="L294" i="8"/>
  <c r="X294" i="8" s="1"/>
  <c r="L293" i="8"/>
  <c r="X293" i="8" s="1"/>
  <c r="L292" i="8"/>
  <c r="X292" i="8" s="1"/>
  <c r="L291" i="8"/>
  <c r="X291" i="8" s="1"/>
  <c r="L290" i="8"/>
  <c r="X290" i="8" s="1"/>
  <c r="L289" i="8"/>
  <c r="X289" i="8" s="1"/>
  <c r="L288" i="8"/>
  <c r="X288" i="8" s="1"/>
  <c r="L287" i="8"/>
  <c r="X287" i="8" s="1"/>
  <c r="L286" i="8"/>
  <c r="X286" i="8" s="1"/>
  <c r="L285" i="8"/>
  <c r="X285" i="8" s="1"/>
  <c r="L284" i="8"/>
  <c r="X284" i="8" s="1"/>
  <c r="L283" i="8"/>
  <c r="X283" i="8" s="1"/>
  <c r="L282" i="8"/>
  <c r="X282" i="8" s="1"/>
  <c r="L281" i="8"/>
  <c r="X281" i="8" s="1"/>
  <c r="L280" i="8"/>
  <c r="X280" i="8" s="1"/>
  <c r="L279" i="8"/>
  <c r="X279" i="8" s="1"/>
  <c r="L278" i="8"/>
  <c r="X278" i="8" s="1"/>
  <c r="L277" i="8"/>
  <c r="X277" i="8" s="1"/>
  <c r="L276" i="8"/>
  <c r="X276" i="8" s="1"/>
  <c r="L275" i="8"/>
  <c r="X275" i="8" s="1"/>
  <c r="L274" i="8"/>
  <c r="L273" i="8"/>
  <c r="X273" i="8" s="1"/>
  <c r="T272" i="8"/>
  <c r="S272" i="8"/>
  <c r="R272" i="8"/>
  <c r="Q272" i="8"/>
  <c r="K272" i="8"/>
  <c r="J272" i="8"/>
  <c r="I272" i="8"/>
  <c r="H272" i="8"/>
  <c r="G272" i="8"/>
  <c r="F272" i="8"/>
  <c r="E272" i="8"/>
  <c r="L271" i="8"/>
  <c r="X271" i="8" s="1"/>
  <c r="L270" i="8"/>
  <c r="X270" i="8" s="1"/>
  <c r="L269" i="8"/>
  <c r="X269" i="8" s="1"/>
  <c r="L268" i="8"/>
  <c r="X268" i="8" s="1"/>
  <c r="L267" i="8"/>
  <c r="X267" i="8" s="1"/>
  <c r="L266" i="8"/>
  <c r="X266" i="8" s="1"/>
  <c r="L265" i="8"/>
  <c r="T264" i="8"/>
  <c r="S264" i="8"/>
  <c r="R264" i="8"/>
  <c r="Q264" i="8"/>
  <c r="K264" i="8"/>
  <c r="J264" i="8"/>
  <c r="I264" i="8"/>
  <c r="H264" i="8"/>
  <c r="G264" i="8"/>
  <c r="F264" i="8"/>
  <c r="E264" i="8"/>
  <c r="L263" i="8"/>
  <c r="X263" i="8" s="1"/>
  <c r="L262" i="8"/>
  <c r="X262" i="8" s="1"/>
  <c r="L261" i="8"/>
  <c r="X261" i="8" s="1"/>
  <c r="L260" i="8"/>
  <c r="X260" i="8" s="1"/>
  <c r="L259" i="8"/>
  <c r="X259" i="8" s="1"/>
  <c r="L258" i="8"/>
  <c r="X258" i="8" s="1"/>
  <c r="L257" i="8"/>
  <c r="X257" i="8" s="1"/>
  <c r="L256" i="8"/>
  <c r="L255" i="8"/>
  <c r="X255" i="8" s="1"/>
  <c r="T254" i="8"/>
  <c r="S254" i="8"/>
  <c r="R254" i="8"/>
  <c r="Q254" i="8"/>
  <c r="K254" i="8"/>
  <c r="J254" i="8"/>
  <c r="I254" i="8"/>
  <c r="H254" i="8"/>
  <c r="G254" i="8"/>
  <c r="F254" i="8"/>
  <c r="E254" i="8"/>
  <c r="L253" i="8"/>
  <c r="X253" i="8" s="1"/>
  <c r="L252" i="8"/>
  <c r="X252" i="8" s="1"/>
  <c r="L251" i="8"/>
  <c r="T250" i="8"/>
  <c r="S250" i="8"/>
  <c r="R250" i="8"/>
  <c r="Q250" i="8"/>
  <c r="K250" i="8"/>
  <c r="J250" i="8"/>
  <c r="I250" i="8"/>
  <c r="H250" i="8"/>
  <c r="G250" i="8"/>
  <c r="F250" i="8"/>
  <c r="E250" i="8"/>
  <c r="L249" i="8"/>
  <c r="X249" i="8" s="1"/>
  <c r="L248" i="8"/>
  <c r="X248" i="8" s="1"/>
  <c r="L247" i="8"/>
  <c r="X247" i="8" s="1"/>
  <c r="L246" i="8"/>
  <c r="X246" i="8" s="1"/>
  <c r="L245" i="8"/>
  <c r="X245" i="8" s="1"/>
  <c r="L244" i="8"/>
  <c r="X244" i="8" s="1"/>
  <c r="L243" i="8"/>
  <c r="X243" i="8" s="1"/>
  <c r="L242" i="8"/>
  <c r="T241" i="8"/>
  <c r="S241" i="8"/>
  <c r="R241" i="8"/>
  <c r="Q241" i="8"/>
  <c r="K241" i="8"/>
  <c r="J241" i="8"/>
  <c r="I241" i="8"/>
  <c r="H241" i="8"/>
  <c r="G241" i="8"/>
  <c r="F241" i="8"/>
  <c r="E241" i="8"/>
  <c r="L240" i="8"/>
  <c r="X240" i="8" s="1"/>
  <c r="L239" i="8"/>
  <c r="X239" i="8" s="1"/>
  <c r="L238" i="8"/>
  <c r="X238" i="8" s="1"/>
  <c r="L237" i="8"/>
  <c r="T236" i="8"/>
  <c r="S236" i="8"/>
  <c r="R236" i="8"/>
  <c r="Q236" i="8"/>
  <c r="K236" i="8"/>
  <c r="J236" i="8"/>
  <c r="I236" i="8"/>
  <c r="H236" i="8"/>
  <c r="G236" i="8"/>
  <c r="F236" i="8"/>
  <c r="E236" i="8"/>
  <c r="L235" i="8"/>
  <c r="X235" i="8" s="1"/>
  <c r="L234" i="8"/>
  <c r="X234" i="8" s="1"/>
  <c r="L233" i="8"/>
  <c r="X233" i="8" s="1"/>
  <c r="L232" i="8"/>
  <c r="X232" i="8" s="1"/>
  <c r="L231" i="8"/>
  <c r="X231" i="8" s="1"/>
  <c r="L230" i="8"/>
  <c r="X230" i="8" s="1"/>
  <c r="L229" i="8"/>
  <c r="X229" i="8" s="1"/>
  <c r="L228" i="8"/>
  <c r="X228" i="8" s="1"/>
  <c r="L227" i="8"/>
  <c r="X227" i="8" s="1"/>
  <c r="L226" i="8"/>
  <c r="X226" i="8" s="1"/>
  <c r="L225" i="8"/>
  <c r="X225" i="8" s="1"/>
  <c r="L224" i="8"/>
  <c r="X224" i="8" s="1"/>
  <c r="L223" i="8"/>
  <c r="X223" i="8" s="1"/>
  <c r="L222" i="8"/>
  <c r="X222" i="8" s="1"/>
  <c r="L221" i="8"/>
  <c r="X221" i="8" s="1"/>
  <c r="L220" i="8"/>
  <c r="X220" i="8" s="1"/>
  <c r="L219" i="8"/>
  <c r="X219" i="8" s="1"/>
  <c r="L218" i="8"/>
  <c r="X218" i="8" s="1"/>
  <c r="L217" i="8"/>
  <c r="X217" i="8" s="1"/>
  <c r="L216" i="8"/>
  <c r="X216" i="8" s="1"/>
  <c r="L215" i="8"/>
  <c r="X215" i="8" s="1"/>
  <c r="L214" i="8"/>
  <c r="X214" i="8" s="1"/>
  <c r="L213" i="8"/>
  <c r="X213" i="8" s="1"/>
  <c r="L212" i="8"/>
  <c r="X212" i="8" s="1"/>
  <c r="L211" i="8"/>
  <c r="X211" i="8" s="1"/>
  <c r="L210" i="8"/>
  <c r="X210" i="8" s="1"/>
  <c r="L209" i="8"/>
  <c r="X209" i="8" s="1"/>
  <c r="L208" i="8"/>
  <c r="X208" i="8" s="1"/>
  <c r="L207" i="8"/>
  <c r="X207" i="8" s="1"/>
  <c r="L206" i="8"/>
  <c r="X206" i="8" s="1"/>
  <c r="L205" i="8"/>
  <c r="X205" i="8" s="1"/>
  <c r="L204" i="8"/>
  <c r="X204" i="8" s="1"/>
  <c r="L203" i="8"/>
  <c r="X203" i="8" s="1"/>
  <c r="L202" i="8"/>
  <c r="X202" i="8" s="1"/>
  <c r="L201" i="8"/>
  <c r="X201" i="8" s="1"/>
  <c r="L200" i="8"/>
  <c r="X200" i="8" s="1"/>
  <c r="L199" i="8"/>
  <c r="X199" i="8" s="1"/>
  <c r="L198" i="8"/>
  <c r="X198" i="8" s="1"/>
  <c r="L197" i="8"/>
  <c r="X197" i="8" s="1"/>
  <c r="L196" i="8"/>
  <c r="X196" i="8" s="1"/>
  <c r="L195" i="8"/>
  <c r="X195" i="8" s="1"/>
  <c r="L194" i="8"/>
  <c r="X194" i="8" s="1"/>
  <c r="L193" i="8"/>
  <c r="X193" i="8" s="1"/>
  <c r="L192" i="8"/>
  <c r="T191" i="8"/>
  <c r="S191" i="8"/>
  <c r="R191" i="8"/>
  <c r="Q191" i="8"/>
  <c r="K191" i="8"/>
  <c r="J191" i="8"/>
  <c r="I191" i="8"/>
  <c r="H191" i="8"/>
  <c r="G191" i="8"/>
  <c r="F191" i="8"/>
  <c r="E191" i="8"/>
  <c r="L190" i="8"/>
  <c r="X190" i="8" s="1"/>
  <c r="L189" i="8"/>
  <c r="X189" i="8" s="1"/>
  <c r="L188" i="8"/>
  <c r="X188" i="8" s="1"/>
  <c r="L187" i="8"/>
  <c r="X187" i="8" s="1"/>
  <c r="L186" i="8"/>
  <c r="X186" i="8" s="1"/>
  <c r="L185" i="8"/>
  <c r="X185" i="8" s="1"/>
  <c r="L184" i="8"/>
  <c r="X184" i="8" s="1"/>
  <c r="L183" i="8"/>
  <c r="X183" i="8" s="1"/>
  <c r="L182" i="8"/>
  <c r="X182" i="8" s="1"/>
  <c r="L181" i="8"/>
  <c r="X181" i="8" s="1"/>
  <c r="L180" i="8"/>
  <c r="X180" i="8" s="1"/>
  <c r="L179" i="8"/>
  <c r="X179" i="8" s="1"/>
  <c r="L178" i="8"/>
  <c r="X178" i="8" s="1"/>
  <c r="L177" i="8"/>
  <c r="X177" i="8" s="1"/>
  <c r="L176" i="8"/>
  <c r="X176" i="8" s="1"/>
  <c r="L175" i="8"/>
  <c r="X175" i="8" s="1"/>
  <c r="L174" i="8"/>
  <c r="X174" i="8" s="1"/>
  <c r="L173" i="8"/>
  <c r="T172" i="8"/>
  <c r="S172" i="8"/>
  <c r="R172" i="8"/>
  <c r="Q172" i="8"/>
  <c r="K172" i="8"/>
  <c r="J172" i="8"/>
  <c r="I172" i="8"/>
  <c r="H172" i="8"/>
  <c r="G172" i="8"/>
  <c r="F172" i="8"/>
  <c r="E172" i="8"/>
  <c r="L171" i="8"/>
  <c r="X171" i="8" s="1"/>
  <c r="L170" i="8"/>
  <c r="L169" i="8"/>
  <c r="X169" i="8" s="1"/>
  <c r="L168" i="8"/>
  <c r="X168" i="8" s="1"/>
  <c r="L167" i="8"/>
  <c r="X167" i="8" s="1"/>
  <c r="T166" i="8"/>
  <c r="S166" i="8"/>
  <c r="R166" i="8"/>
  <c r="Q166" i="8"/>
  <c r="K166" i="8"/>
  <c r="J166" i="8"/>
  <c r="I166" i="8"/>
  <c r="H166" i="8"/>
  <c r="G166" i="8"/>
  <c r="F166" i="8"/>
  <c r="E166" i="8"/>
  <c r="L165" i="8"/>
  <c r="X165" i="8" s="1"/>
  <c r="L164" i="8"/>
  <c r="X164" i="8" s="1"/>
  <c r="L163" i="8"/>
  <c r="X163" i="8" s="1"/>
  <c r="L162" i="8"/>
  <c r="X162" i="8" s="1"/>
  <c r="L161" i="8"/>
  <c r="X161" i="8" s="1"/>
  <c r="L160" i="8"/>
  <c r="X160" i="8" s="1"/>
  <c r="L159" i="8"/>
  <c r="X159" i="8" s="1"/>
  <c r="L158" i="8"/>
  <c r="X158" i="8" s="1"/>
  <c r="L157" i="8"/>
  <c r="X157" i="8" s="1"/>
  <c r="L156" i="8"/>
  <c r="X156" i="8" s="1"/>
  <c r="L155" i="8"/>
  <c r="X155" i="8" s="1"/>
  <c r="L154" i="8"/>
  <c r="X154" i="8" s="1"/>
  <c r="L153" i="8"/>
  <c r="L152" i="8"/>
  <c r="X152" i="8" s="1"/>
  <c r="T151" i="8"/>
  <c r="S151" i="8"/>
  <c r="R151" i="8"/>
  <c r="Q151" i="8"/>
  <c r="K151" i="8"/>
  <c r="J151" i="8"/>
  <c r="I151" i="8"/>
  <c r="H151" i="8"/>
  <c r="G151" i="8"/>
  <c r="F151" i="8"/>
  <c r="E151" i="8"/>
  <c r="L150" i="8"/>
  <c r="X150" i="8" s="1"/>
  <c r="L149" i="8"/>
  <c r="X149" i="8" s="1"/>
  <c r="L148" i="8"/>
  <c r="L147" i="8"/>
  <c r="X147" i="8" s="1"/>
  <c r="L146" i="8"/>
  <c r="X146" i="8" s="1"/>
  <c r="L145" i="8"/>
  <c r="X145" i="8" s="1"/>
  <c r="T144" i="8"/>
  <c r="S144" i="8"/>
  <c r="R144" i="8"/>
  <c r="Q144" i="8"/>
  <c r="K144" i="8"/>
  <c r="J144" i="8"/>
  <c r="I144" i="8"/>
  <c r="H144" i="8"/>
  <c r="G144" i="8"/>
  <c r="F144" i="8"/>
  <c r="E144" i="8"/>
  <c r="L143" i="8"/>
  <c r="X143" i="8" s="1"/>
  <c r="L142" i="8"/>
  <c r="X142" i="8" s="1"/>
  <c r="L141" i="8"/>
  <c r="X141" i="8" s="1"/>
  <c r="L140" i="8"/>
  <c r="X140" i="8" s="1"/>
  <c r="L139" i="8"/>
  <c r="L138" i="8"/>
  <c r="X138" i="8" s="1"/>
  <c r="T137" i="8"/>
  <c r="S137" i="8"/>
  <c r="R137" i="8"/>
  <c r="Q137" i="8"/>
  <c r="K137" i="8"/>
  <c r="J137" i="8"/>
  <c r="I137" i="8"/>
  <c r="H137" i="8"/>
  <c r="G137" i="8"/>
  <c r="F137" i="8"/>
  <c r="E137" i="8"/>
  <c r="L136" i="8"/>
  <c r="X136" i="8" s="1"/>
  <c r="L135" i="8"/>
  <c r="X135" i="8" s="1"/>
  <c r="L134" i="8"/>
  <c r="X134" i="8" s="1"/>
  <c r="L133" i="8"/>
  <c r="X133" i="8" s="1"/>
  <c r="L132" i="8"/>
  <c r="X132" i="8" s="1"/>
  <c r="L131" i="8"/>
  <c r="X131" i="8" s="1"/>
  <c r="L130" i="8"/>
  <c r="T129" i="8"/>
  <c r="S129" i="8"/>
  <c r="R129" i="8"/>
  <c r="Q129" i="8"/>
  <c r="K129" i="8"/>
  <c r="J129" i="8"/>
  <c r="I129" i="8"/>
  <c r="H129" i="8"/>
  <c r="G129" i="8"/>
  <c r="F129" i="8"/>
  <c r="E129" i="8"/>
  <c r="L128" i="8"/>
  <c r="X128" i="8" s="1"/>
  <c r="L127" i="8"/>
  <c r="X127" i="8" s="1"/>
  <c r="L126" i="8"/>
  <c r="X126" i="8" s="1"/>
  <c r="L125" i="8"/>
  <c r="L124" i="8"/>
  <c r="X124" i="8" s="1"/>
  <c r="T123" i="8"/>
  <c r="S123" i="8"/>
  <c r="R123" i="8"/>
  <c r="Q123" i="8"/>
  <c r="K123" i="8"/>
  <c r="J123" i="8"/>
  <c r="I123" i="8"/>
  <c r="H123" i="8"/>
  <c r="G123" i="8"/>
  <c r="F123" i="8"/>
  <c r="E123" i="8"/>
  <c r="L122" i="8"/>
  <c r="X122" i="8" s="1"/>
  <c r="L121" i="8"/>
  <c r="X121" i="8" s="1"/>
  <c r="L120" i="8"/>
  <c r="X120" i="8" s="1"/>
  <c r="L119" i="8"/>
  <c r="X119" i="8" s="1"/>
  <c r="L118" i="8"/>
  <c r="X118" i="8" s="1"/>
  <c r="L117" i="8"/>
  <c r="X117" i="8" s="1"/>
  <c r="L116" i="8"/>
  <c r="T115" i="8"/>
  <c r="S115" i="8"/>
  <c r="R115" i="8"/>
  <c r="Q115" i="8"/>
  <c r="K115" i="8"/>
  <c r="J115" i="8"/>
  <c r="I115" i="8"/>
  <c r="H115" i="8"/>
  <c r="G115" i="8"/>
  <c r="F115" i="8"/>
  <c r="E115" i="8"/>
  <c r="L114" i="8"/>
  <c r="X114" i="8" s="1"/>
  <c r="L113" i="8"/>
  <c r="X113" i="8" s="1"/>
  <c r="L112" i="8"/>
  <c r="X112" i="8" s="1"/>
  <c r="L111" i="8"/>
  <c r="T110" i="8"/>
  <c r="S110" i="8"/>
  <c r="R110" i="8"/>
  <c r="Q110" i="8"/>
  <c r="K110" i="8"/>
  <c r="J110" i="8"/>
  <c r="I110" i="8"/>
  <c r="H110" i="8"/>
  <c r="G110" i="8"/>
  <c r="F110" i="8"/>
  <c r="E110" i="8"/>
  <c r="L109" i="8"/>
  <c r="X109" i="8" s="1"/>
  <c r="L108" i="8"/>
  <c r="X108" i="8" s="1"/>
  <c r="L107" i="8"/>
  <c r="X107" i="8" s="1"/>
  <c r="L106" i="8"/>
  <c r="X106" i="8" s="1"/>
  <c r="L105" i="8"/>
  <c r="X105" i="8" s="1"/>
  <c r="L104" i="8"/>
  <c r="X104" i="8" s="1"/>
  <c r="L103" i="8"/>
  <c r="X103" i="8" s="1"/>
  <c r="L102" i="8"/>
  <c r="X102" i="8" s="1"/>
  <c r="L101" i="8"/>
  <c r="X101" i="8" s="1"/>
  <c r="L100" i="8"/>
  <c r="X100" i="8" s="1"/>
  <c r="L99" i="8"/>
  <c r="X99" i="8" s="1"/>
  <c r="L98" i="8"/>
  <c r="T97" i="8"/>
  <c r="S97" i="8"/>
  <c r="R97" i="8"/>
  <c r="Q97" i="8"/>
  <c r="K97" i="8"/>
  <c r="J97" i="8"/>
  <c r="I97" i="8"/>
  <c r="H97" i="8"/>
  <c r="G97" i="8"/>
  <c r="F97" i="8"/>
  <c r="E97" i="8"/>
  <c r="L96" i="8"/>
  <c r="X96" i="8" s="1"/>
  <c r="L95" i="8"/>
  <c r="T94" i="8"/>
  <c r="S94" i="8"/>
  <c r="S8" i="8" s="1"/>
  <c r="R94" i="8"/>
  <c r="Q94" i="8"/>
  <c r="K94" i="8"/>
  <c r="K8" i="8" s="1"/>
  <c r="J94" i="8"/>
  <c r="I94" i="8"/>
  <c r="H94" i="8"/>
  <c r="G94" i="8"/>
  <c r="G8" i="8" s="1"/>
  <c r="F94" i="8"/>
  <c r="E94" i="8"/>
  <c r="L93" i="8"/>
  <c r="X93" i="8" s="1"/>
  <c r="L92" i="8"/>
  <c r="X92" i="8" s="1"/>
  <c r="L91" i="8"/>
  <c r="X91" i="8" s="1"/>
  <c r="L90" i="8"/>
  <c r="X90" i="8" s="1"/>
  <c r="L89" i="8"/>
  <c r="X89" i="8" s="1"/>
  <c r="L88" i="8"/>
  <c r="X88" i="8" s="1"/>
  <c r="L87" i="8"/>
  <c r="X87" i="8" s="1"/>
  <c r="L86" i="8"/>
  <c r="X86" i="8" s="1"/>
  <c r="L85" i="8"/>
  <c r="X85" i="8" s="1"/>
  <c r="L84" i="8"/>
  <c r="L83" i="8"/>
  <c r="X83" i="8" s="1"/>
  <c r="L82" i="8"/>
  <c r="X82" i="8" s="1"/>
  <c r="L81" i="8"/>
  <c r="X81" i="8" s="1"/>
  <c r="T80" i="8"/>
  <c r="T8" i="8" s="1"/>
  <c r="S80" i="8"/>
  <c r="R80" i="8"/>
  <c r="Q80" i="8"/>
  <c r="K80" i="8"/>
  <c r="J80" i="8"/>
  <c r="I80" i="8"/>
  <c r="H80" i="8"/>
  <c r="H8" i="8" s="1"/>
  <c r="G80" i="8"/>
  <c r="F80" i="8"/>
  <c r="E80" i="8"/>
  <c r="L79" i="8"/>
  <c r="X79" i="8" s="1"/>
  <c r="L78" i="8"/>
  <c r="X78" i="8" s="1"/>
  <c r="L77" i="8"/>
  <c r="X77" i="8" s="1"/>
  <c r="L76" i="8"/>
  <c r="X76" i="8" s="1"/>
  <c r="L75" i="8"/>
  <c r="X75" i="8" s="1"/>
  <c r="L74" i="8"/>
  <c r="X74" i="8" s="1"/>
  <c r="L73" i="8"/>
  <c r="X73" i="8" s="1"/>
  <c r="L72" i="8"/>
  <c r="X72" i="8" s="1"/>
  <c r="L71" i="8"/>
  <c r="X71" i="8" s="1"/>
  <c r="L70" i="8"/>
  <c r="X70" i="8" s="1"/>
  <c r="L69" i="8"/>
  <c r="X69" i="8" s="1"/>
  <c r="L68" i="8"/>
  <c r="X68" i="8" s="1"/>
  <c r="L67" i="8"/>
  <c r="X67" i="8" s="1"/>
  <c r="L66" i="8"/>
  <c r="X66" i="8" s="1"/>
  <c r="L65" i="8"/>
  <c r="X65" i="8" s="1"/>
  <c r="L64" i="8"/>
  <c r="X64" i="8" s="1"/>
  <c r="L63" i="8"/>
  <c r="X63" i="8" s="1"/>
  <c r="L62" i="8"/>
  <c r="X62" i="8" s="1"/>
  <c r="L61" i="8"/>
  <c r="X61" i="8" s="1"/>
  <c r="L60" i="8"/>
  <c r="X60" i="8" s="1"/>
  <c r="L59" i="8"/>
  <c r="X59" i="8" s="1"/>
  <c r="L58" i="8"/>
  <c r="X58" i="8" s="1"/>
  <c r="L57" i="8"/>
  <c r="X57" i="8" s="1"/>
  <c r="L56" i="8"/>
  <c r="X56" i="8" s="1"/>
  <c r="L55" i="8"/>
  <c r="T54" i="8"/>
  <c r="S54" i="8"/>
  <c r="R54" i="8"/>
  <c r="Q54" i="8"/>
  <c r="K54" i="8"/>
  <c r="J54" i="8"/>
  <c r="I54" i="8"/>
  <c r="H54" i="8"/>
  <c r="G54" i="8"/>
  <c r="F54" i="8"/>
  <c r="E54" i="8"/>
  <c r="L53" i="8"/>
  <c r="X53" i="8" s="1"/>
  <c r="L52" i="8"/>
  <c r="X52" i="8" s="1"/>
  <c r="L50" i="8"/>
  <c r="X50" i="8" s="1"/>
  <c r="L49" i="8"/>
  <c r="X49" i="8" s="1"/>
  <c r="L48" i="8"/>
  <c r="X48" i="8" s="1"/>
  <c r="L47" i="8"/>
  <c r="X47" i="8" s="1"/>
  <c r="L46" i="8"/>
  <c r="X46" i="8" s="1"/>
  <c r="L45" i="8"/>
  <c r="X45" i="8" s="1"/>
  <c r="L44" i="8"/>
  <c r="X44" i="8" s="1"/>
  <c r="L43" i="8"/>
  <c r="X43" i="8" s="1"/>
  <c r="L42" i="8"/>
  <c r="X42" i="8" s="1"/>
  <c r="L41" i="8"/>
  <c r="X41" i="8" s="1"/>
  <c r="L40" i="8"/>
  <c r="X40" i="8" s="1"/>
  <c r="L39" i="8"/>
  <c r="X39" i="8" s="1"/>
  <c r="L38" i="8"/>
  <c r="X38" i="8" s="1"/>
  <c r="L37" i="8"/>
  <c r="X37" i="8" s="1"/>
  <c r="L36" i="8"/>
  <c r="X36" i="8" s="1"/>
  <c r="L35" i="8"/>
  <c r="X35" i="8" s="1"/>
  <c r="L34" i="8"/>
  <c r="X34" i="8" s="1"/>
  <c r="L33" i="8"/>
  <c r="X33" i="8" s="1"/>
  <c r="L31" i="8"/>
  <c r="X31" i="8" s="1"/>
  <c r="L30" i="8"/>
  <c r="X30" i="8" s="1"/>
  <c r="L29" i="8"/>
  <c r="X29" i="8" s="1"/>
  <c r="L28" i="8"/>
  <c r="X28" i="8" s="1"/>
  <c r="L27" i="8"/>
  <c r="X27" i="8" s="1"/>
  <c r="L26" i="8"/>
  <c r="X26" i="8" s="1"/>
  <c r="L25" i="8"/>
  <c r="X25" i="8" s="1"/>
  <c r="L24" i="8"/>
  <c r="T23" i="8"/>
  <c r="S23" i="8"/>
  <c r="R23" i="8"/>
  <c r="Q23" i="8"/>
  <c r="Q8" i="8" s="1"/>
  <c r="K23" i="8"/>
  <c r="J23" i="8"/>
  <c r="I23" i="8"/>
  <c r="I8" i="8" s="1"/>
  <c r="H23" i="8"/>
  <c r="G23" i="8"/>
  <c r="F23" i="8"/>
  <c r="E23" i="8"/>
  <c r="E8" i="8" s="1"/>
  <c r="L22" i="8"/>
  <c r="X22" i="8" s="1"/>
  <c r="L21" i="8"/>
  <c r="X21" i="8" s="1"/>
  <c r="L20" i="8"/>
  <c r="X20" i="8" s="1"/>
  <c r="L19" i="8"/>
  <c r="X19" i="8" s="1"/>
  <c r="L18" i="8"/>
  <c r="X18" i="8" s="1"/>
  <c r="L17" i="8"/>
  <c r="X17" i="8" s="1"/>
  <c r="L16" i="8"/>
  <c r="X16" i="8" s="1"/>
  <c r="L15" i="8"/>
  <c r="X15" i="8" s="1"/>
  <c r="L14" i="8"/>
  <c r="X14" i="8" s="1"/>
  <c r="L13" i="8"/>
  <c r="X13" i="8" s="1"/>
  <c r="L12" i="8"/>
  <c r="X12" i="8" s="1"/>
  <c r="L11" i="8"/>
  <c r="L10" i="8"/>
  <c r="X10" i="8" s="1"/>
  <c r="T9" i="8"/>
  <c r="S9" i="8"/>
  <c r="R9" i="8"/>
  <c r="Q9" i="8"/>
  <c r="K9" i="8"/>
  <c r="J9" i="8"/>
  <c r="I9" i="8"/>
  <c r="H9" i="8"/>
  <c r="G9" i="8"/>
  <c r="F9" i="8"/>
  <c r="E9" i="8"/>
  <c r="R8" i="8"/>
  <c r="J8" i="8"/>
  <c r="F8" i="8"/>
  <c r="L407" i="8" l="1"/>
  <c r="X407" i="8" s="1"/>
  <c r="X408" i="8"/>
  <c r="L9" i="8"/>
  <c r="X11" i="8"/>
  <c r="L172" i="8"/>
  <c r="X172" i="8" s="1"/>
  <c r="X173" i="8"/>
  <c r="L80" i="8"/>
  <c r="X80" i="8" s="1"/>
  <c r="X84" i="8"/>
  <c r="L115" i="8"/>
  <c r="X115" i="8" s="1"/>
  <c r="X116" i="8"/>
  <c r="L191" i="8"/>
  <c r="X191" i="8" s="1"/>
  <c r="X192" i="8"/>
  <c r="L94" i="8"/>
  <c r="X94" i="8" s="1"/>
  <c r="X95" i="8"/>
  <c r="L123" i="8"/>
  <c r="X123" i="8" s="1"/>
  <c r="X125" i="8"/>
  <c r="L236" i="8"/>
  <c r="X236" i="8" s="1"/>
  <c r="X237" i="8"/>
  <c r="L264" i="8"/>
  <c r="X264" i="8" s="1"/>
  <c r="X265" i="8"/>
  <c r="L144" i="8"/>
  <c r="X144" i="8" s="1"/>
  <c r="X148" i="8"/>
  <c r="L254" i="8"/>
  <c r="X254" i="8" s="1"/>
  <c r="X256" i="8"/>
  <c r="L368" i="8"/>
  <c r="X368" i="8" s="1"/>
  <c r="X372" i="8"/>
  <c r="L54" i="8"/>
  <c r="X54" i="8" s="1"/>
  <c r="X55" i="8"/>
  <c r="L110" i="8"/>
  <c r="X110" i="8" s="1"/>
  <c r="X111" i="8"/>
  <c r="L137" i="8"/>
  <c r="X137" i="8" s="1"/>
  <c r="X139" i="8"/>
  <c r="L250" i="8"/>
  <c r="X250" i="8" s="1"/>
  <c r="X251" i="8"/>
  <c r="L354" i="8"/>
  <c r="X354" i="8" s="1"/>
  <c r="X355" i="8"/>
  <c r="L23" i="8"/>
  <c r="X23" i="8" s="1"/>
  <c r="X24" i="8"/>
  <c r="L97" i="8"/>
  <c r="X97" i="8" s="1"/>
  <c r="X98" i="8"/>
  <c r="L129" i="8"/>
  <c r="X129" i="8" s="1"/>
  <c r="X130" i="8"/>
  <c r="L166" i="8"/>
  <c r="X166" i="8" s="1"/>
  <c r="X170" i="8"/>
  <c r="L241" i="8"/>
  <c r="X241" i="8" s="1"/>
  <c r="X242" i="8"/>
  <c r="L272" i="8"/>
  <c r="X272" i="8" s="1"/>
  <c r="X274" i="8"/>
  <c r="L389" i="8"/>
  <c r="X389" i="8" s="1"/>
  <c r="X390" i="8"/>
  <c r="L151" i="8"/>
  <c r="X151" i="8" s="1"/>
  <c r="X153" i="8"/>
  <c r="L384" i="8"/>
  <c r="X384" i="8" s="1"/>
  <c r="X385" i="8"/>
  <c r="L400" i="8"/>
  <c r="X400" i="8" s="1"/>
  <c r="X401" i="8"/>
  <c r="AZ68" i="3"/>
  <c r="AZ67" i="3"/>
  <c r="AZ66" i="3"/>
  <c r="AZ65" i="3"/>
  <c r="AZ64" i="3"/>
  <c r="AZ63" i="3"/>
  <c r="AZ62" i="3"/>
  <c r="AZ61" i="3"/>
  <c r="AZ60" i="3"/>
  <c r="AZ59" i="3"/>
  <c r="AZ58" i="3"/>
  <c r="AZ57" i="3"/>
  <c r="AZ56" i="3"/>
  <c r="AZ55" i="3"/>
  <c r="AZ54" i="3"/>
  <c r="AZ53" i="3"/>
  <c r="AZ52" i="3"/>
  <c r="AZ51" i="3"/>
  <c r="AZ50" i="3"/>
  <c r="AZ49" i="3"/>
  <c r="AZ48" i="3"/>
  <c r="AZ47" i="3"/>
  <c r="AZ46" i="3"/>
  <c r="AZ45" i="3"/>
  <c r="AZ44" i="3"/>
  <c r="AZ43" i="3"/>
  <c r="AZ42" i="3"/>
  <c r="AZ41" i="3"/>
  <c r="AZ40" i="3"/>
  <c r="AZ39" i="3"/>
  <c r="AZ38" i="3"/>
  <c r="AZ37" i="3"/>
  <c r="AZ36" i="3"/>
  <c r="AZ35" i="3"/>
  <c r="AZ34" i="3"/>
  <c r="AZ33" i="3"/>
  <c r="AZ32" i="3"/>
  <c r="AZ31" i="3"/>
  <c r="AZ30" i="3"/>
  <c r="AZ29" i="3"/>
  <c r="AZ28" i="3"/>
  <c r="AZ27" i="3"/>
  <c r="AZ26" i="3"/>
  <c r="AZ25" i="3"/>
  <c r="AZ24" i="3"/>
  <c r="AZ23" i="3"/>
  <c r="AZ22" i="3"/>
  <c r="AZ21" i="3"/>
  <c r="AZ20" i="3"/>
  <c r="AZ19" i="3"/>
  <c r="AZ18" i="3"/>
  <c r="AZ17" i="3"/>
  <c r="AZ16" i="3"/>
  <c r="AZ15" i="3"/>
  <c r="AZ14" i="3"/>
  <c r="AZ13" i="3"/>
  <c r="AZ12" i="3"/>
  <c r="AZ11" i="3"/>
  <c r="AZ10" i="3"/>
  <c r="AZ9" i="3"/>
  <c r="AZ8" i="3"/>
  <c r="AZ7" i="3"/>
  <c r="BA68" i="3"/>
  <c r="BA67" i="3"/>
  <c r="BA66" i="3"/>
  <c r="BA65" i="3"/>
  <c r="BA64" i="3"/>
  <c r="BA63" i="3"/>
  <c r="BA62" i="3"/>
  <c r="BA61" i="3"/>
  <c r="BA60" i="3"/>
  <c r="BA59" i="3"/>
  <c r="BA58" i="3"/>
  <c r="BA57" i="3"/>
  <c r="BA56" i="3"/>
  <c r="BA55" i="3"/>
  <c r="BA54" i="3"/>
  <c r="BA53" i="3"/>
  <c r="BA52" i="3"/>
  <c r="BA51" i="3"/>
  <c r="BA50" i="3"/>
  <c r="BA49" i="3"/>
  <c r="BA48" i="3"/>
  <c r="BA47" i="3"/>
  <c r="BA46" i="3"/>
  <c r="BA45" i="3"/>
  <c r="BA44" i="3"/>
  <c r="BA43" i="3"/>
  <c r="BA42" i="3"/>
  <c r="BA41" i="3"/>
  <c r="BA40" i="3"/>
  <c r="BA39" i="3"/>
  <c r="BA38" i="3"/>
  <c r="BA37" i="3"/>
  <c r="BA36" i="3"/>
  <c r="BA35" i="3"/>
  <c r="BA34" i="3"/>
  <c r="BA33" i="3"/>
  <c r="BA32" i="3"/>
  <c r="BA31" i="3"/>
  <c r="BA30" i="3"/>
  <c r="BA29" i="3"/>
  <c r="BA28" i="3"/>
  <c r="BA27" i="3"/>
  <c r="BA26" i="3"/>
  <c r="BA25" i="3"/>
  <c r="BA24" i="3"/>
  <c r="BA23" i="3"/>
  <c r="BA22" i="3"/>
  <c r="BA21" i="3"/>
  <c r="BA20" i="3"/>
  <c r="BA19" i="3"/>
  <c r="BA18" i="3"/>
  <c r="BA17" i="3"/>
  <c r="BA16" i="3"/>
  <c r="BA15" i="3"/>
  <c r="BA14" i="3"/>
  <c r="BA13" i="3"/>
  <c r="BA12" i="3"/>
  <c r="BA11" i="3"/>
  <c r="BA10" i="3"/>
  <c r="BA9" i="3"/>
  <c r="BA8" i="3"/>
  <c r="BA7" i="3"/>
  <c r="BB68" i="3"/>
  <c r="BB67" i="3"/>
  <c r="BB66" i="3"/>
  <c r="BB65" i="3"/>
  <c r="BB64" i="3"/>
  <c r="BB63" i="3"/>
  <c r="BB62" i="3"/>
  <c r="BB61" i="3"/>
  <c r="BB60" i="3"/>
  <c r="BB59" i="3"/>
  <c r="BB58" i="3"/>
  <c r="BB57" i="3"/>
  <c r="BB56" i="3"/>
  <c r="BB55" i="3"/>
  <c r="BB54" i="3"/>
  <c r="BB53" i="3"/>
  <c r="BB52" i="3"/>
  <c r="BB51" i="3"/>
  <c r="BB50" i="3"/>
  <c r="BB49" i="3"/>
  <c r="BB48" i="3"/>
  <c r="BB47" i="3"/>
  <c r="BB46" i="3"/>
  <c r="BB45" i="3"/>
  <c r="BB44" i="3"/>
  <c r="BB43" i="3"/>
  <c r="BB42" i="3"/>
  <c r="BB41" i="3"/>
  <c r="BB40" i="3"/>
  <c r="BB39" i="3"/>
  <c r="BB38" i="3"/>
  <c r="BB37" i="3"/>
  <c r="BB36" i="3"/>
  <c r="BB35" i="3"/>
  <c r="BB34" i="3"/>
  <c r="BB33" i="3"/>
  <c r="BB32" i="3"/>
  <c r="BB31" i="3"/>
  <c r="BB30" i="3"/>
  <c r="BB29" i="3"/>
  <c r="BB28" i="3"/>
  <c r="BB27" i="3"/>
  <c r="BB26" i="3"/>
  <c r="BB25" i="3"/>
  <c r="BB24" i="3"/>
  <c r="BB23" i="3"/>
  <c r="BB22" i="3"/>
  <c r="BB21" i="3"/>
  <c r="BB20" i="3"/>
  <c r="BB19" i="3"/>
  <c r="BB18" i="3"/>
  <c r="BB17" i="3"/>
  <c r="BB16" i="3"/>
  <c r="BB15" i="3"/>
  <c r="BB14" i="3"/>
  <c r="BB13" i="3"/>
  <c r="BB12" i="3"/>
  <c r="BB11" i="3"/>
  <c r="BB10" i="3"/>
  <c r="BB9" i="3"/>
  <c r="BB8" i="3"/>
  <c r="BB7" i="3"/>
  <c r="BA3" i="3" l="1"/>
  <c r="BK7" i="3"/>
  <c r="BJ7" i="3"/>
  <c r="AZ3" i="3"/>
  <c r="L8" i="8"/>
  <c r="X8" i="8" s="1"/>
  <c r="X9" i="8"/>
  <c r="AB124" i="6"/>
  <c r="AA124" i="6"/>
  <c r="Z124" i="6"/>
  <c r="Y124" i="6"/>
  <c r="V124" i="6"/>
  <c r="U124" i="6"/>
  <c r="Q124" i="6"/>
  <c r="P124" i="6"/>
  <c r="O124" i="6"/>
  <c r="L124" i="6"/>
  <c r="J124" i="6"/>
  <c r="H124" i="6"/>
  <c r="F124" i="6"/>
  <c r="AB123" i="6"/>
  <c r="AA123" i="6"/>
  <c r="Z123" i="6"/>
  <c r="Y123" i="6"/>
  <c r="V123" i="6"/>
  <c r="U123" i="6"/>
  <c r="Q123" i="6"/>
  <c r="P123" i="6"/>
  <c r="O123" i="6"/>
  <c r="L123" i="6"/>
  <c r="J123" i="6"/>
  <c r="H123" i="6"/>
  <c r="F123" i="6"/>
  <c r="AB122" i="6"/>
  <c r="AA122" i="6"/>
  <c r="Z122" i="6"/>
  <c r="Y122" i="6"/>
  <c r="V122" i="6"/>
  <c r="U122" i="6"/>
  <c r="Q122" i="6"/>
  <c r="P122" i="6"/>
  <c r="O122" i="6"/>
  <c r="L122" i="6"/>
  <c r="J122" i="6"/>
  <c r="H122" i="6"/>
  <c r="F122" i="6"/>
  <c r="AB121" i="6"/>
  <c r="AA121" i="6"/>
  <c r="Z121" i="6"/>
  <c r="Y121" i="6"/>
  <c r="V121" i="6"/>
  <c r="U121" i="6"/>
  <c r="Q121" i="6"/>
  <c r="P121" i="6"/>
  <c r="O121" i="6"/>
  <c r="L121" i="6"/>
  <c r="J121" i="6"/>
  <c r="H121" i="6"/>
  <c r="F121" i="6"/>
  <c r="AB120" i="6"/>
  <c r="AA120" i="6"/>
  <c r="Z120" i="6"/>
  <c r="Y120" i="6"/>
  <c r="V120" i="6"/>
  <c r="U120" i="6"/>
  <c r="Q120" i="6"/>
  <c r="P120" i="6"/>
  <c r="O120" i="6"/>
  <c r="L120" i="6"/>
  <c r="J120" i="6"/>
  <c r="H120" i="6"/>
  <c r="F120" i="6"/>
  <c r="AB119" i="6"/>
  <c r="AA119" i="6"/>
  <c r="Z119" i="6"/>
  <c r="Y119" i="6"/>
  <c r="V119" i="6"/>
  <c r="U119" i="6"/>
  <c r="Q119" i="6"/>
  <c r="P119" i="6"/>
  <c r="O119" i="6"/>
  <c r="L119" i="6"/>
  <c r="J119" i="6"/>
  <c r="H119" i="6"/>
  <c r="F119" i="6"/>
  <c r="AB118" i="6"/>
  <c r="AA118" i="6"/>
  <c r="Z118" i="6"/>
  <c r="Y118" i="6"/>
  <c r="V118" i="6"/>
  <c r="U118" i="6"/>
  <c r="Q118" i="6"/>
  <c r="P118" i="6"/>
  <c r="O118" i="6"/>
  <c r="L118" i="6"/>
  <c r="J118" i="6"/>
  <c r="H118" i="6"/>
  <c r="F118" i="6"/>
  <c r="AB117" i="6"/>
  <c r="AA117" i="6"/>
  <c r="Z117" i="6"/>
  <c r="Y117" i="6"/>
  <c r="V117" i="6"/>
  <c r="U117" i="6"/>
  <c r="Q117" i="6"/>
  <c r="P117" i="6"/>
  <c r="O117" i="6"/>
  <c r="L117" i="6"/>
  <c r="J117" i="6"/>
  <c r="H117" i="6"/>
  <c r="F117" i="6"/>
  <c r="AB116" i="6"/>
  <c r="AA116" i="6"/>
  <c r="Z116" i="6"/>
  <c r="Y116" i="6"/>
  <c r="V116" i="6"/>
  <c r="U116" i="6"/>
  <c r="Q116" i="6"/>
  <c r="P116" i="6"/>
  <c r="O116" i="6"/>
  <c r="L116" i="6"/>
  <c r="J116" i="6"/>
  <c r="H116" i="6"/>
  <c r="F116" i="6"/>
  <c r="AB115" i="6"/>
  <c r="AA115" i="6"/>
  <c r="Z115" i="6"/>
  <c r="Y115" i="6"/>
  <c r="V115" i="6"/>
  <c r="U115" i="6"/>
  <c r="Q115" i="6"/>
  <c r="P115" i="6"/>
  <c r="O115" i="6"/>
  <c r="L115" i="6"/>
  <c r="J115" i="6"/>
  <c r="H115" i="6"/>
  <c r="F115" i="6"/>
  <c r="AB114" i="6"/>
  <c r="AA114" i="6"/>
  <c r="Z114" i="6"/>
  <c r="Y114" i="6"/>
  <c r="V114" i="6"/>
  <c r="U114" i="6"/>
  <c r="Q114" i="6"/>
  <c r="P114" i="6"/>
  <c r="O114" i="6"/>
  <c r="L114" i="6"/>
  <c r="J114" i="6"/>
  <c r="H114" i="6"/>
  <c r="F114" i="6"/>
  <c r="AB113" i="6"/>
  <c r="AA113" i="6"/>
  <c r="Z113" i="6"/>
  <c r="Y113" i="6"/>
  <c r="V113" i="6"/>
  <c r="U113" i="6"/>
  <c r="Q113" i="6"/>
  <c r="P113" i="6"/>
  <c r="O113" i="6"/>
  <c r="L113" i="6"/>
  <c r="J113" i="6"/>
  <c r="H113" i="6"/>
  <c r="F113" i="6"/>
  <c r="AB112" i="6"/>
  <c r="AA112" i="6"/>
  <c r="Z112" i="6"/>
  <c r="Y112" i="6"/>
  <c r="V112" i="6"/>
  <c r="U112" i="6"/>
  <c r="Q112" i="6"/>
  <c r="P112" i="6"/>
  <c r="O112" i="6"/>
  <c r="L112" i="6"/>
  <c r="J112" i="6"/>
  <c r="H112" i="6"/>
  <c r="F112" i="6"/>
  <c r="AB111" i="6"/>
  <c r="AA111" i="6"/>
  <c r="Z111" i="6"/>
  <c r="Y111" i="6"/>
  <c r="V111" i="6"/>
  <c r="U111" i="6"/>
  <c r="Q111" i="6"/>
  <c r="P111" i="6"/>
  <c r="O111" i="6"/>
  <c r="L111" i="6"/>
  <c r="J111" i="6"/>
  <c r="H111" i="6"/>
  <c r="F111" i="6"/>
  <c r="AB110" i="6"/>
  <c r="AA110" i="6"/>
  <c r="Z110" i="6"/>
  <c r="Y110" i="6"/>
  <c r="V110" i="6"/>
  <c r="U110" i="6"/>
  <c r="Q110" i="6"/>
  <c r="P110" i="6"/>
  <c r="O110" i="6"/>
  <c r="L110" i="6"/>
  <c r="J110" i="6"/>
  <c r="H110" i="6"/>
  <c r="F110" i="6"/>
  <c r="AB109" i="6"/>
  <c r="AA109" i="6"/>
  <c r="Z109" i="6"/>
  <c r="Y109" i="6"/>
  <c r="V109" i="6"/>
  <c r="U109" i="6"/>
  <c r="Q109" i="6"/>
  <c r="P109" i="6"/>
  <c r="O109" i="6"/>
  <c r="L109" i="6"/>
  <c r="J109" i="6"/>
  <c r="H109" i="6"/>
  <c r="F109" i="6"/>
  <c r="AB108" i="6"/>
  <c r="AA108" i="6"/>
  <c r="Z108" i="6"/>
  <c r="Y108" i="6"/>
  <c r="V108" i="6"/>
  <c r="U108" i="6"/>
  <c r="Q108" i="6"/>
  <c r="P108" i="6"/>
  <c r="O108" i="6"/>
  <c r="L108" i="6"/>
  <c r="J108" i="6"/>
  <c r="H108" i="6"/>
  <c r="F108" i="6"/>
  <c r="AB107" i="6"/>
  <c r="AA107" i="6"/>
  <c r="Z107" i="6"/>
  <c r="Y107" i="6"/>
  <c r="V107" i="6"/>
  <c r="U107" i="6"/>
  <c r="Q107" i="6"/>
  <c r="P107" i="6"/>
  <c r="O107" i="6"/>
  <c r="L107" i="6"/>
  <c r="J107" i="6"/>
  <c r="H107" i="6"/>
  <c r="F107" i="6"/>
  <c r="AB106" i="6"/>
  <c r="AA106" i="6"/>
  <c r="Z106" i="6"/>
  <c r="Y106" i="6"/>
  <c r="V106" i="6"/>
  <c r="U106" i="6"/>
  <c r="Q106" i="6"/>
  <c r="P106" i="6"/>
  <c r="O106" i="6"/>
  <c r="L106" i="6"/>
  <c r="J106" i="6"/>
  <c r="H106" i="6"/>
  <c r="F106" i="6"/>
  <c r="AB105" i="6"/>
  <c r="AA105" i="6"/>
  <c r="Z105" i="6"/>
  <c r="Y105" i="6"/>
  <c r="V105" i="6"/>
  <c r="U105" i="6"/>
  <c r="Q105" i="6"/>
  <c r="P105" i="6"/>
  <c r="O105" i="6"/>
  <c r="L105" i="6"/>
  <c r="J105" i="6"/>
  <c r="H105" i="6"/>
  <c r="F105" i="6"/>
  <c r="AB104" i="6"/>
  <c r="AA104" i="6"/>
  <c r="Z104" i="6"/>
  <c r="Y104" i="6"/>
  <c r="V104" i="6"/>
  <c r="U104" i="6"/>
  <c r="Q104" i="6"/>
  <c r="P104" i="6"/>
  <c r="O104" i="6"/>
  <c r="L104" i="6"/>
  <c r="J104" i="6"/>
  <c r="H104" i="6"/>
  <c r="F104" i="6"/>
  <c r="AB103" i="6"/>
  <c r="AA103" i="6"/>
  <c r="Z103" i="6"/>
  <c r="Y103" i="6"/>
  <c r="V103" i="6"/>
  <c r="U103" i="6"/>
  <c r="Q103" i="6"/>
  <c r="P103" i="6"/>
  <c r="O103" i="6"/>
  <c r="L103" i="6"/>
  <c r="J103" i="6"/>
  <c r="H103" i="6"/>
  <c r="F103" i="6"/>
  <c r="AB102" i="6"/>
  <c r="AA102" i="6"/>
  <c r="Z102" i="6"/>
  <c r="Y102" i="6"/>
  <c r="V102" i="6"/>
  <c r="U102" i="6"/>
  <c r="Q102" i="6"/>
  <c r="P102" i="6"/>
  <c r="O102" i="6"/>
  <c r="L102" i="6"/>
  <c r="J102" i="6"/>
  <c r="H102" i="6"/>
  <c r="F102" i="6"/>
  <c r="AB101" i="6"/>
  <c r="AA101" i="6"/>
  <c r="Z101" i="6"/>
  <c r="Y101" i="6"/>
  <c r="V101" i="6"/>
  <c r="U101" i="6"/>
  <c r="Q101" i="6"/>
  <c r="P101" i="6"/>
  <c r="O101" i="6"/>
  <c r="L101" i="6"/>
  <c r="J101" i="6"/>
  <c r="H101" i="6"/>
  <c r="F101" i="6"/>
  <c r="AB100" i="6"/>
  <c r="AA100" i="6"/>
  <c r="Z100" i="6"/>
  <c r="Y100" i="6"/>
  <c r="V100" i="6"/>
  <c r="U100" i="6"/>
  <c r="Q100" i="6"/>
  <c r="P100" i="6"/>
  <c r="O100" i="6"/>
  <c r="L100" i="6"/>
  <c r="J100" i="6"/>
  <c r="H100" i="6"/>
  <c r="F100" i="6"/>
  <c r="AB99" i="6"/>
  <c r="AA99" i="6"/>
  <c r="Z99" i="6"/>
  <c r="Y99" i="6"/>
  <c r="V99" i="6"/>
  <c r="U99" i="6"/>
  <c r="Q99" i="6"/>
  <c r="P99" i="6"/>
  <c r="O99" i="6"/>
  <c r="L99" i="6"/>
  <c r="J99" i="6"/>
  <c r="H99" i="6"/>
  <c r="F99" i="6"/>
  <c r="AB98" i="6"/>
  <c r="AA98" i="6"/>
  <c r="Z98" i="6"/>
  <c r="Y98" i="6"/>
  <c r="V98" i="6"/>
  <c r="U98" i="6"/>
  <c r="Q98" i="6"/>
  <c r="P98" i="6"/>
  <c r="O98" i="6"/>
  <c r="L98" i="6"/>
  <c r="J98" i="6"/>
  <c r="H98" i="6"/>
  <c r="F98" i="6"/>
  <c r="AB97" i="6"/>
  <c r="AA97" i="6"/>
  <c r="Z97" i="6"/>
  <c r="Y97" i="6"/>
  <c r="V97" i="6"/>
  <c r="U97" i="6"/>
  <c r="Q97" i="6"/>
  <c r="P97" i="6"/>
  <c r="O97" i="6"/>
  <c r="L97" i="6"/>
  <c r="J97" i="6"/>
  <c r="H97" i="6"/>
  <c r="F97" i="6"/>
  <c r="AB96" i="6"/>
  <c r="AA96" i="6"/>
  <c r="Z96" i="6"/>
  <c r="Y96" i="6"/>
  <c r="V96" i="6"/>
  <c r="U96" i="6"/>
  <c r="Q96" i="6"/>
  <c r="P96" i="6"/>
  <c r="O96" i="6"/>
  <c r="L96" i="6"/>
  <c r="J96" i="6"/>
  <c r="H96" i="6"/>
  <c r="F96" i="6"/>
  <c r="AB95" i="6"/>
  <c r="AA95" i="6"/>
  <c r="Z95" i="6"/>
  <c r="Y95" i="6"/>
  <c r="V95" i="6"/>
  <c r="U95" i="6"/>
  <c r="Q95" i="6"/>
  <c r="P95" i="6"/>
  <c r="O95" i="6"/>
  <c r="L95" i="6"/>
  <c r="J95" i="6"/>
  <c r="H95" i="6"/>
  <c r="F95" i="6"/>
  <c r="AB94" i="6"/>
  <c r="AA94" i="6"/>
  <c r="Z94" i="6"/>
  <c r="Y94" i="6"/>
  <c r="V94" i="6"/>
  <c r="U94" i="6"/>
  <c r="Q94" i="6"/>
  <c r="P94" i="6"/>
  <c r="O94" i="6"/>
  <c r="L94" i="6"/>
  <c r="J94" i="6"/>
  <c r="H94" i="6"/>
  <c r="F94" i="6"/>
  <c r="AB93" i="6"/>
  <c r="AA93" i="6"/>
  <c r="Z93" i="6"/>
  <c r="Y93" i="6"/>
  <c r="V93" i="6"/>
  <c r="U93" i="6"/>
  <c r="Q93" i="6"/>
  <c r="P93" i="6"/>
  <c r="O93" i="6"/>
  <c r="L93" i="6"/>
  <c r="J93" i="6"/>
  <c r="H93" i="6"/>
  <c r="F93" i="6"/>
  <c r="AB92" i="6"/>
  <c r="AA92" i="6"/>
  <c r="Z92" i="6"/>
  <c r="Y92" i="6"/>
  <c r="V92" i="6"/>
  <c r="U92" i="6"/>
  <c r="Q92" i="6"/>
  <c r="P92" i="6"/>
  <c r="O92" i="6"/>
  <c r="L92" i="6"/>
  <c r="J92" i="6"/>
  <c r="H92" i="6"/>
  <c r="F92" i="6"/>
  <c r="AB91" i="6"/>
  <c r="AA91" i="6"/>
  <c r="Z91" i="6"/>
  <c r="Y91" i="6"/>
  <c r="V91" i="6"/>
  <c r="U91" i="6"/>
  <c r="Q91" i="6"/>
  <c r="P91" i="6"/>
  <c r="O91" i="6"/>
  <c r="L91" i="6"/>
  <c r="J91" i="6"/>
  <c r="H91" i="6"/>
  <c r="F91" i="6"/>
  <c r="AB90" i="6"/>
  <c r="AA90" i="6"/>
  <c r="Z90" i="6"/>
  <c r="Y90" i="6"/>
  <c r="V90" i="6"/>
  <c r="U90" i="6"/>
  <c r="Q90" i="6"/>
  <c r="P90" i="6"/>
  <c r="O90" i="6"/>
  <c r="L90" i="6"/>
  <c r="J90" i="6"/>
  <c r="H90" i="6"/>
  <c r="F90" i="6"/>
  <c r="AB89" i="6"/>
  <c r="AA89" i="6"/>
  <c r="Z89" i="6"/>
  <c r="Y89" i="6"/>
  <c r="V89" i="6"/>
  <c r="U89" i="6"/>
  <c r="Q89" i="6"/>
  <c r="P89" i="6"/>
  <c r="O89" i="6"/>
  <c r="L89" i="6"/>
  <c r="J89" i="6"/>
  <c r="H89" i="6"/>
  <c r="F89" i="6"/>
  <c r="AB88" i="6"/>
  <c r="AA88" i="6"/>
  <c r="Z88" i="6"/>
  <c r="Y88" i="6"/>
  <c r="V88" i="6"/>
  <c r="U88" i="6"/>
  <c r="Q88" i="6"/>
  <c r="P88" i="6"/>
  <c r="O88" i="6"/>
  <c r="L88" i="6"/>
  <c r="J88" i="6"/>
  <c r="H88" i="6"/>
  <c r="F88" i="6"/>
  <c r="AB87" i="6"/>
  <c r="AA87" i="6"/>
  <c r="Z87" i="6"/>
  <c r="Y87" i="6"/>
  <c r="V87" i="6"/>
  <c r="U87" i="6"/>
  <c r="Q87" i="6"/>
  <c r="P87" i="6"/>
  <c r="O87" i="6"/>
  <c r="L87" i="6"/>
  <c r="J87" i="6"/>
  <c r="H87" i="6"/>
  <c r="F87" i="6"/>
  <c r="AB86" i="6"/>
  <c r="AA86" i="6"/>
  <c r="Z86" i="6"/>
  <c r="Y86" i="6"/>
  <c r="V86" i="6"/>
  <c r="U86" i="6"/>
  <c r="Q86" i="6"/>
  <c r="P86" i="6"/>
  <c r="O86" i="6"/>
  <c r="L86" i="6"/>
  <c r="J86" i="6"/>
  <c r="H86" i="6"/>
  <c r="F86" i="6"/>
  <c r="AB85" i="6"/>
  <c r="AA85" i="6"/>
  <c r="Z85" i="6"/>
  <c r="Y85" i="6"/>
  <c r="V85" i="6"/>
  <c r="U85" i="6"/>
  <c r="Q85" i="6"/>
  <c r="P85" i="6"/>
  <c r="O85" i="6"/>
  <c r="L85" i="6"/>
  <c r="J85" i="6"/>
  <c r="H85" i="6"/>
  <c r="F85" i="6"/>
  <c r="AB84" i="6"/>
  <c r="AA84" i="6"/>
  <c r="Z84" i="6"/>
  <c r="Y84" i="6"/>
  <c r="V84" i="6"/>
  <c r="U84" i="6"/>
  <c r="Q84" i="6"/>
  <c r="P84" i="6"/>
  <c r="O84" i="6"/>
  <c r="L84" i="6"/>
  <c r="J84" i="6"/>
  <c r="H84" i="6"/>
  <c r="F84" i="6"/>
  <c r="AB83" i="6"/>
  <c r="AA83" i="6"/>
  <c r="Z83" i="6"/>
  <c r="Y83" i="6"/>
  <c r="V83" i="6"/>
  <c r="U83" i="6"/>
  <c r="Q83" i="6"/>
  <c r="P83" i="6"/>
  <c r="O83" i="6"/>
  <c r="L83" i="6"/>
  <c r="J83" i="6"/>
  <c r="H83" i="6"/>
  <c r="F83" i="6"/>
  <c r="AB82" i="6"/>
  <c r="AA82" i="6"/>
  <c r="Z82" i="6"/>
  <c r="Y82" i="6"/>
  <c r="V82" i="6"/>
  <c r="U82" i="6"/>
  <c r="Q82" i="6"/>
  <c r="P82" i="6"/>
  <c r="O82" i="6"/>
  <c r="L82" i="6"/>
  <c r="J82" i="6"/>
  <c r="H82" i="6"/>
  <c r="F82" i="6"/>
  <c r="AB81" i="6"/>
  <c r="AA81" i="6"/>
  <c r="Z81" i="6"/>
  <c r="Y81" i="6"/>
  <c r="V81" i="6"/>
  <c r="U81" i="6"/>
  <c r="Q81" i="6"/>
  <c r="P81" i="6"/>
  <c r="O81" i="6"/>
  <c r="L81" i="6"/>
  <c r="J81" i="6"/>
  <c r="H81" i="6"/>
  <c r="F81" i="6"/>
  <c r="AB80" i="6"/>
  <c r="AA80" i="6"/>
  <c r="Z80" i="6"/>
  <c r="Y80" i="6"/>
  <c r="V80" i="6"/>
  <c r="U80" i="6"/>
  <c r="Q80" i="6"/>
  <c r="P80" i="6"/>
  <c r="O80" i="6"/>
  <c r="L80" i="6"/>
  <c r="J80" i="6"/>
  <c r="H80" i="6"/>
  <c r="F80" i="6"/>
  <c r="AB79" i="6"/>
  <c r="AA79" i="6"/>
  <c r="Z79" i="6"/>
  <c r="Y79" i="6"/>
  <c r="V79" i="6"/>
  <c r="U79" i="6"/>
  <c r="Q79" i="6"/>
  <c r="P79" i="6"/>
  <c r="O79" i="6"/>
  <c r="L79" i="6"/>
  <c r="J79" i="6"/>
  <c r="H79" i="6"/>
  <c r="F79" i="6"/>
  <c r="AB78" i="6"/>
  <c r="AA78" i="6"/>
  <c r="Z78" i="6"/>
  <c r="Y78" i="6"/>
  <c r="V78" i="6"/>
  <c r="U78" i="6"/>
  <c r="Q78" i="6"/>
  <c r="P78" i="6"/>
  <c r="O78" i="6"/>
  <c r="L78" i="6"/>
  <c r="J78" i="6"/>
  <c r="H78" i="6"/>
  <c r="F78" i="6"/>
  <c r="AB77" i="6"/>
  <c r="AA77" i="6"/>
  <c r="Z77" i="6"/>
  <c r="Y77" i="6"/>
  <c r="V77" i="6"/>
  <c r="U77" i="6"/>
  <c r="Q77" i="6"/>
  <c r="P77" i="6"/>
  <c r="O77" i="6"/>
  <c r="L77" i="6"/>
  <c r="J77" i="6"/>
  <c r="H77" i="6"/>
  <c r="F77" i="6"/>
  <c r="AB76" i="6"/>
  <c r="AA76" i="6"/>
  <c r="Z76" i="6"/>
  <c r="Y76" i="6"/>
  <c r="V76" i="6"/>
  <c r="U76" i="6"/>
  <c r="Q76" i="6"/>
  <c r="P76" i="6"/>
  <c r="O76" i="6"/>
  <c r="L76" i="6"/>
  <c r="J76" i="6"/>
  <c r="H76" i="6"/>
  <c r="F76" i="6"/>
  <c r="AB75" i="6"/>
  <c r="AA75" i="6"/>
  <c r="Z75" i="6"/>
  <c r="Y75" i="6"/>
  <c r="V75" i="6"/>
  <c r="U75" i="6"/>
  <c r="Q75" i="6"/>
  <c r="P75" i="6"/>
  <c r="O75" i="6"/>
  <c r="L75" i="6"/>
  <c r="J75" i="6"/>
  <c r="H75" i="6"/>
  <c r="F75" i="6"/>
  <c r="AB74" i="6"/>
  <c r="AA74" i="6"/>
  <c r="Z74" i="6"/>
  <c r="Y74" i="6"/>
  <c r="V74" i="6"/>
  <c r="U74" i="6"/>
  <c r="Q74" i="6"/>
  <c r="P74" i="6"/>
  <c r="O74" i="6"/>
  <c r="L74" i="6"/>
  <c r="J74" i="6"/>
  <c r="H74" i="6"/>
  <c r="F74" i="6"/>
  <c r="AB73" i="6"/>
  <c r="AA73" i="6"/>
  <c r="Z73" i="6"/>
  <c r="Y73" i="6"/>
  <c r="V73" i="6"/>
  <c r="U73" i="6"/>
  <c r="Q73" i="6"/>
  <c r="P73" i="6"/>
  <c r="O73" i="6"/>
  <c r="L73" i="6"/>
  <c r="J73" i="6"/>
  <c r="H73" i="6"/>
  <c r="F73" i="6"/>
  <c r="AB72" i="6"/>
  <c r="AA72" i="6"/>
  <c r="Z72" i="6"/>
  <c r="Y72" i="6"/>
  <c r="V72" i="6"/>
  <c r="U72" i="6"/>
  <c r="Q72" i="6"/>
  <c r="P72" i="6"/>
  <c r="O72" i="6"/>
  <c r="L72" i="6"/>
  <c r="J72" i="6"/>
  <c r="H72" i="6"/>
  <c r="F72" i="6"/>
  <c r="AB71" i="6"/>
  <c r="AA71" i="6"/>
  <c r="Z71" i="6"/>
  <c r="Y71" i="6"/>
  <c r="V71" i="6"/>
  <c r="U71" i="6"/>
  <c r="Q71" i="6"/>
  <c r="P71" i="6"/>
  <c r="O71" i="6"/>
  <c r="L71" i="6"/>
  <c r="J71" i="6"/>
  <c r="H71" i="6"/>
  <c r="F71" i="6"/>
  <c r="AB70" i="6"/>
  <c r="AA70" i="6"/>
  <c r="Z70" i="6"/>
  <c r="Y70" i="6"/>
  <c r="V70" i="6"/>
  <c r="U70" i="6"/>
  <c r="Q70" i="6"/>
  <c r="P70" i="6"/>
  <c r="O70" i="6"/>
  <c r="L70" i="6"/>
  <c r="J70" i="6"/>
  <c r="H70" i="6"/>
  <c r="F70" i="6"/>
  <c r="AB69" i="6"/>
  <c r="AA69" i="6"/>
  <c r="Z69" i="6"/>
  <c r="Y69" i="6"/>
  <c r="V69" i="6"/>
  <c r="U69" i="6"/>
  <c r="Q69" i="6"/>
  <c r="P69" i="6"/>
  <c r="O69" i="6"/>
  <c r="L69" i="6"/>
  <c r="J69" i="6"/>
  <c r="H69" i="6"/>
  <c r="F69" i="6"/>
  <c r="AB68" i="6"/>
  <c r="AA68" i="6"/>
  <c r="Z68" i="6"/>
  <c r="Y68" i="6"/>
  <c r="V68" i="6"/>
  <c r="U68" i="6"/>
  <c r="Q68" i="6"/>
  <c r="P68" i="6"/>
  <c r="O68" i="6"/>
  <c r="L68" i="6"/>
  <c r="J68" i="6"/>
  <c r="H68" i="6"/>
  <c r="F68" i="6"/>
  <c r="AB67" i="6"/>
  <c r="AA67" i="6"/>
  <c r="Z67" i="6"/>
  <c r="Y67" i="6"/>
  <c r="V67" i="6"/>
  <c r="U67" i="6"/>
  <c r="Q67" i="6"/>
  <c r="P67" i="6"/>
  <c r="O67" i="6"/>
  <c r="L67" i="6"/>
  <c r="J67" i="6"/>
  <c r="H67" i="6"/>
  <c r="F67" i="6"/>
  <c r="AB66" i="6"/>
  <c r="AA66" i="6"/>
  <c r="Z66" i="6"/>
  <c r="Y66" i="6"/>
  <c r="V66" i="6"/>
  <c r="U66" i="6"/>
  <c r="Q66" i="6"/>
  <c r="P66" i="6"/>
  <c r="O66" i="6"/>
  <c r="L66" i="6"/>
  <c r="J66" i="6"/>
  <c r="H66" i="6"/>
  <c r="F66" i="6"/>
  <c r="AB65" i="6"/>
  <c r="AA65" i="6"/>
  <c r="Z65" i="6"/>
  <c r="Y65" i="6"/>
  <c r="V65" i="6"/>
  <c r="U65" i="6"/>
  <c r="Q65" i="6"/>
  <c r="P65" i="6"/>
  <c r="O65" i="6"/>
  <c r="L65" i="6"/>
  <c r="J65" i="6"/>
  <c r="H65" i="6"/>
  <c r="F65" i="6"/>
  <c r="AB64" i="6"/>
  <c r="AA64" i="6"/>
  <c r="Z64" i="6"/>
  <c r="Y64" i="6"/>
  <c r="V64" i="6"/>
  <c r="U64" i="6"/>
  <c r="Q64" i="6"/>
  <c r="P64" i="6"/>
  <c r="O64" i="6"/>
  <c r="L64" i="6"/>
  <c r="J64" i="6"/>
  <c r="H64" i="6"/>
  <c r="F64" i="6"/>
  <c r="AB63" i="6"/>
  <c r="AA63" i="6"/>
  <c r="Z63" i="6"/>
  <c r="Y63" i="6"/>
  <c r="V63" i="6"/>
  <c r="U63" i="6"/>
  <c r="Q63" i="6"/>
  <c r="P63" i="6"/>
  <c r="O63" i="6"/>
  <c r="L63" i="6"/>
  <c r="J63" i="6"/>
  <c r="H63" i="6"/>
  <c r="F63" i="6"/>
  <c r="AB62" i="6"/>
  <c r="AA62" i="6"/>
  <c r="Z62" i="6"/>
  <c r="Y62" i="6"/>
  <c r="V62" i="6"/>
  <c r="U62" i="6"/>
  <c r="Q62" i="6"/>
  <c r="P62" i="6"/>
  <c r="O62" i="6"/>
  <c r="L62" i="6"/>
  <c r="J62" i="6"/>
  <c r="H62" i="6"/>
  <c r="F62" i="6"/>
  <c r="AB61" i="6"/>
  <c r="AA61" i="6"/>
  <c r="Z61" i="6"/>
  <c r="Y61" i="6"/>
  <c r="V61" i="6"/>
  <c r="U61" i="6"/>
  <c r="Q61" i="6"/>
  <c r="P61" i="6"/>
  <c r="O61" i="6"/>
  <c r="L61" i="6"/>
  <c r="J61" i="6"/>
  <c r="H61" i="6"/>
  <c r="F61" i="6"/>
  <c r="AB60" i="6"/>
  <c r="AA60" i="6"/>
  <c r="Z60" i="6"/>
  <c r="Y60" i="6"/>
  <c r="V60" i="6"/>
  <c r="U60" i="6"/>
  <c r="Q60" i="6"/>
  <c r="P60" i="6"/>
  <c r="O60" i="6"/>
  <c r="L60" i="6"/>
  <c r="J60" i="6"/>
  <c r="H60" i="6"/>
  <c r="F60" i="6"/>
  <c r="AB59" i="6"/>
  <c r="AA59" i="6"/>
  <c r="Z59" i="6"/>
  <c r="Y59" i="6"/>
  <c r="V59" i="6"/>
  <c r="U59" i="6"/>
  <c r="Q59" i="6"/>
  <c r="P59" i="6"/>
  <c r="O59" i="6"/>
  <c r="L59" i="6"/>
  <c r="J59" i="6"/>
  <c r="H59" i="6"/>
  <c r="F59" i="6"/>
  <c r="AB58" i="6"/>
  <c r="AA58" i="6"/>
  <c r="Z58" i="6"/>
  <c r="Y58" i="6"/>
  <c r="V58" i="6"/>
  <c r="U58" i="6"/>
  <c r="Q58" i="6"/>
  <c r="P58" i="6"/>
  <c r="O58" i="6"/>
  <c r="L58" i="6"/>
  <c r="J58" i="6"/>
  <c r="H58" i="6"/>
  <c r="F58" i="6"/>
  <c r="AB57" i="6"/>
  <c r="AA57" i="6"/>
  <c r="Z57" i="6"/>
  <c r="Y57" i="6"/>
  <c r="V57" i="6"/>
  <c r="U57" i="6"/>
  <c r="Q57" i="6"/>
  <c r="P57" i="6"/>
  <c r="O57" i="6"/>
  <c r="L57" i="6"/>
  <c r="J57" i="6"/>
  <c r="H57" i="6"/>
  <c r="F57" i="6"/>
  <c r="AB56" i="6"/>
  <c r="AA56" i="6"/>
  <c r="Z56" i="6"/>
  <c r="Y56" i="6"/>
  <c r="V56" i="6"/>
  <c r="U56" i="6"/>
  <c r="Q56" i="6"/>
  <c r="P56" i="6"/>
  <c r="O56" i="6"/>
  <c r="L56" i="6"/>
  <c r="J56" i="6"/>
  <c r="H56" i="6"/>
  <c r="F56" i="6"/>
  <c r="AB55" i="6"/>
  <c r="AA55" i="6"/>
  <c r="Z55" i="6"/>
  <c r="Y55" i="6"/>
  <c r="V55" i="6"/>
  <c r="U55" i="6"/>
  <c r="Q55" i="6"/>
  <c r="P55" i="6"/>
  <c r="O55" i="6"/>
  <c r="L55" i="6"/>
  <c r="J55" i="6"/>
  <c r="H55" i="6"/>
  <c r="F55" i="6"/>
  <c r="AB54" i="6"/>
  <c r="AA54" i="6"/>
  <c r="Z54" i="6"/>
  <c r="Y54" i="6"/>
  <c r="V54" i="6"/>
  <c r="U54" i="6"/>
  <c r="Q54" i="6"/>
  <c r="P54" i="6"/>
  <c r="O54" i="6"/>
  <c r="L54" i="6"/>
  <c r="J54" i="6"/>
  <c r="H54" i="6"/>
  <c r="F54" i="6"/>
  <c r="AB53" i="6"/>
  <c r="AA53" i="6"/>
  <c r="Z53" i="6"/>
  <c r="Y53" i="6"/>
  <c r="V53" i="6"/>
  <c r="U53" i="6"/>
  <c r="Q53" i="6"/>
  <c r="P53" i="6"/>
  <c r="O53" i="6"/>
  <c r="L53" i="6"/>
  <c r="J53" i="6"/>
  <c r="H53" i="6"/>
  <c r="F53" i="6"/>
  <c r="AB52" i="6"/>
  <c r="AA52" i="6"/>
  <c r="Z52" i="6"/>
  <c r="Y52" i="6"/>
  <c r="V52" i="6"/>
  <c r="U52" i="6"/>
  <c r="Q52" i="6"/>
  <c r="P52" i="6"/>
  <c r="O52" i="6"/>
  <c r="L52" i="6"/>
  <c r="J52" i="6"/>
  <c r="H52" i="6"/>
  <c r="F52" i="6"/>
  <c r="AB51" i="6"/>
  <c r="AA51" i="6"/>
  <c r="Z51" i="6"/>
  <c r="Y51" i="6"/>
  <c r="V51" i="6"/>
  <c r="U51" i="6"/>
  <c r="Q51" i="6"/>
  <c r="P51" i="6"/>
  <c r="O51" i="6"/>
  <c r="L51" i="6"/>
  <c r="J51" i="6"/>
  <c r="H51" i="6"/>
  <c r="F51" i="6"/>
  <c r="AB50" i="6"/>
  <c r="AA50" i="6"/>
  <c r="Z50" i="6"/>
  <c r="Y50" i="6"/>
  <c r="V50" i="6"/>
  <c r="U50" i="6"/>
  <c r="Q50" i="6"/>
  <c r="P50" i="6"/>
  <c r="O50" i="6"/>
  <c r="L50" i="6"/>
  <c r="J50" i="6"/>
  <c r="H50" i="6"/>
  <c r="F50" i="6"/>
  <c r="AB49" i="6"/>
  <c r="AA49" i="6"/>
  <c r="Z49" i="6"/>
  <c r="Y49" i="6"/>
  <c r="V49" i="6"/>
  <c r="U49" i="6"/>
  <c r="Q49" i="6"/>
  <c r="P49" i="6"/>
  <c r="O49" i="6"/>
  <c r="L49" i="6"/>
  <c r="J49" i="6"/>
  <c r="H49" i="6"/>
  <c r="F49" i="6"/>
  <c r="AB48" i="6"/>
  <c r="AA48" i="6"/>
  <c r="Z48" i="6"/>
  <c r="Y48" i="6"/>
  <c r="V48" i="6"/>
  <c r="U48" i="6"/>
  <c r="Q48" i="6"/>
  <c r="P48" i="6"/>
  <c r="O48" i="6"/>
  <c r="L48" i="6"/>
  <c r="J48" i="6"/>
  <c r="H48" i="6"/>
  <c r="F48" i="6"/>
  <c r="AB47" i="6"/>
  <c r="AA47" i="6"/>
  <c r="Z47" i="6"/>
  <c r="Y47" i="6"/>
  <c r="V47" i="6"/>
  <c r="U47" i="6"/>
  <c r="Q47" i="6"/>
  <c r="P47" i="6"/>
  <c r="O47" i="6"/>
  <c r="L47" i="6"/>
  <c r="J47" i="6"/>
  <c r="H47" i="6"/>
  <c r="F47" i="6"/>
  <c r="AB46" i="6"/>
  <c r="AA46" i="6"/>
  <c r="Z46" i="6"/>
  <c r="Y46" i="6"/>
  <c r="V46" i="6"/>
  <c r="U46" i="6"/>
  <c r="Q46" i="6"/>
  <c r="P46" i="6"/>
  <c r="O46" i="6"/>
  <c r="L46" i="6"/>
  <c r="J46" i="6"/>
  <c r="H46" i="6"/>
  <c r="F46" i="6"/>
  <c r="AB45" i="6"/>
  <c r="AA45" i="6"/>
  <c r="Z45" i="6"/>
  <c r="Y45" i="6"/>
  <c r="V45" i="6"/>
  <c r="U45" i="6"/>
  <c r="Q45" i="6"/>
  <c r="P45" i="6"/>
  <c r="O45" i="6"/>
  <c r="L45" i="6"/>
  <c r="J45" i="6"/>
  <c r="H45" i="6"/>
  <c r="F45" i="6"/>
  <c r="AB44" i="6"/>
  <c r="AA44" i="6"/>
  <c r="Z44" i="6"/>
  <c r="Y44" i="6"/>
  <c r="V44" i="6"/>
  <c r="U44" i="6"/>
  <c r="Q44" i="6"/>
  <c r="P44" i="6"/>
  <c r="O44" i="6"/>
  <c r="L44" i="6"/>
  <c r="J44" i="6"/>
  <c r="H44" i="6"/>
  <c r="F44" i="6"/>
  <c r="AB43" i="6"/>
  <c r="AA43" i="6"/>
  <c r="Z43" i="6"/>
  <c r="Y43" i="6"/>
  <c r="V43" i="6"/>
  <c r="U43" i="6"/>
  <c r="Q43" i="6"/>
  <c r="P43" i="6"/>
  <c r="O43" i="6"/>
  <c r="L43" i="6"/>
  <c r="J43" i="6"/>
  <c r="H43" i="6"/>
  <c r="F43" i="6"/>
  <c r="AB42" i="6"/>
  <c r="AA42" i="6"/>
  <c r="Z42" i="6"/>
  <c r="Y42" i="6"/>
  <c r="V42" i="6"/>
  <c r="U42" i="6"/>
  <c r="Q42" i="6"/>
  <c r="P42" i="6"/>
  <c r="O42" i="6"/>
  <c r="L42" i="6"/>
  <c r="J42" i="6"/>
  <c r="H42" i="6"/>
  <c r="F42" i="6"/>
  <c r="AB41" i="6"/>
  <c r="AA41" i="6"/>
  <c r="Z41" i="6"/>
  <c r="Y41" i="6"/>
  <c r="V41" i="6"/>
  <c r="U41" i="6"/>
  <c r="Q41" i="6"/>
  <c r="P41" i="6"/>
  <c r="O41" i="6"/>
  <c r="L41" i="6"/>
  <c r="J41" i="6"/>
  <c r="H41" i="6"/>
  <c r="F41" i="6"/>
  <c r="AB40" i="6"/>
  <c r="AA40" i="6"/>
  <c r="Z40" i="6"/>
  <c r="Y40" i="6"/>
  <c r="V40" i="6"/>
  <c r="U40" i="6"/>
  <c r="Q40" i="6"/>
  <c r="P40" i="6"/>
  <c r="O40" i="6"/>
  <c r="L40" i="6"/>
  <c r="J40" i="6"/>
  <c r="H40" i="6"/>
  <c r="F40" i="6"/>
  <c r="AB39" i="6"/>
  <c r="AA39" i="6"/>
  <c r="Z39" i="6"/>
  <c r="Y39" i="6"/>
  <c r="V39" i="6"/>
  <c r="U39" i="6"/>
  <c r="Q39" i="6"/>
  <c r="P39" i="6"/>
  <c r="O39" i="6"/>
  <c r="L39" i="6"/>
  <c r="J39" i="6"/>
  <c r="H39" i="6"/>
  <c r="F39" i="6"/>
  <c r="AB38" i="6"/>
  <c r="AA38" i="6"/>
  <c r="Z38" i="6"/>
  <c r="Y38" i="6"/>
  <c r="V38" i="6"/>
  <c r="U38" i="6"/>
  <c r="Q38" i="6"/>
  <c r="P38" i="6"/>
  <c r="O38" i="6"/>
  <c r="L38" i="6"/>
  <c r="J38" i="6"/>
  <c r="H38" i="6"/>
  <c r="F38" i="6"/>
  <c r="AB37" i="6"/>
  <c r="AA37" i="6"/>
  <c r="Z37" i="6"/>
  <c r="Y37" i="6"/>
  <c r="V37" i="6"/>
  <c r="U37" i="6"/>
  <c r="Q37" i="6"/>
  <c r="P37" i="6"/>
  <c r="O37" i="6"/>
  <c r="L37" i="6"/>
  <c r="J37" i="6"/>
  <c r="H37" i="6"/>
  <c r="F37" i="6"/>
  <c r="AB36" i="6"/>
  <c r="AA36" i="6"/>
  <c r="Z36" i="6"/>
  <c r="Y36" i="6"/>
  <c r="V36" i="6"/>
  <c r="U36" i="6"/>
  <c r="Q36" i="6"/>
  <c r="P36" i="6"/>
  <c r="O36" i="6"/>
  <c r="L36" i="6"/>
  <c r="J36" i="6"/>
  <c r="H36" i="6"/>
  <c r="F36" i="6"/>
  <c r="AB35" i="6"/>
  <c r="AA35" i="6"/>
  <c r="Z35" i="6"/>
  <c r="Y35" i="6"/>
  <c r="V35" i="6"/>
  <c r="U35" i="6"/>
  <c r="Q35" i="6"/>
  <c r="P35" i="6"/>
  <c r="O35" i="6"/>
  <c r="L35" i="6"/>
  <c r="J35" i="6"/>
  <c r="H35" i="6"/>
  <c r="F35" i="6"/>
  <c r="AB34" i="6"/>
  <c r="AA34" i="6"/>
  <c r="Z34" i="6"/>
  <c r="Y34" i="6"/>
  <c r="V34" i="6"/>
  <c r="U34" i="6"/>
  <c r="Q34" i="6"/>
  <c r="P34" i="6"/>
  <c r="O34" i="6"/>
  <c r="L34" i="6"/>
  <c r="J34" i="6"/>
  <c r="H34" i="6"/>
  <c r="F34" i="6"/>
  <c r="AB33" i="6"/>
  <c r="AA33" i="6"/>
  <c r="Z33" i="6"/>
  <c r="Y33" i="6"/>
  <c r="V33" i="6"/>
  <c r="U33" i="6"/>
  <c r="Q33" i="6"/>
  <c r="P33" i="6"/>
  <c r="O33" i="6"/>
  <c r="L33" i="6"/>
  <c r="J33" i="6"/>
  <c r="H33" i="6"/>
  <c r="F33" i="6"/>
  <c r="AB32" i="6"/>
  <c r="AA32" i="6"/>
  <c r="Z32" i="6"/>
  <c r="Y32" i="6"/>
  <c r="V32" i="6"/>
  <c r="U32" i="6"/>
  <c r="Q32" i="6"/>
  <c r="P32" i="6"/>
  <c r="O32" i="6"/>
  <c r="L32" i="6"/>
  <c r="J32" i="6"/>
  <c r="H32" i="6"/>
  <c r="F32" i="6"/>
  <c r="AB31" i="6"/>
  <c r="AA31" i="6"/>
  <c r="Z31" i="6"/>
  <c r="Y31" i="6"/>
  <c r="V31" i="6"/>
  <c r="U31" i="6"/>
  <c r="Q31" i="6"/>
  <c r="P31" i="6"/>
  <c r="O31" i="6"/>
  <c r="L31" i="6"/>
  <c r="J31" i="6"/>
  <c r="H31" i="6"/>
  <c r="F31" i="6"/>
  <c r="AB30" i="6"/>
  <c r="AA30" i="6"/>
  <c r="Z30" i="6"/>
  <c r="Y30" i="6"/>
  <c r="V30" i="6"/>
  <c r="U30" i="6"/>
  <c r="Q30" i="6"/>
  <c r="P30" i="6"/>
  <c r="O30" i="6"/>
  <c r="L30" i="6"/>
  <c r="J30" i="6"/>
  <c r="H30" i="6"/>
  <c r="F30" i="6"/>
  <c r="AB29" i="6"/>
  <c r="AA29" i="6"/>
  <c r="Z29" i="6"/>
  <c r="Y29" i="6"/>
  <c r="V29" i="6"/>
  <c r="U29" i="6"/>
  <c r="Q29" i="6"/>
  <c r="P29" i="6"/>
  <c r="O29" i="6"/>
  <c r="L29" i="6"/>
  <c r="J29" i="6"/>
  <c r="H29" i="6"/>
  <c r="F29" i="6"/>
  <c r="AB28" i="6"/>
  <c r="AA28" i="6"/>
  <c r="Z28" i="6"/>
  <c r="Y28" i="6"/>
  <c r="V28" i="6"/>
  <c r="U28" i="6"/>
  <c r="Q28" i="6"/>
  <c r="P28" i="6"/>
  <c r="O28" i="6"/>
  <c r="L28" i="6"/>
  <c r="J28" i="6"/>
  <c r="H28" i="6"/>
  <c r="F28" i="6"/>
  <c r="AB27" i="6"/>
  <c r="AA27" i="6"/>
  <c r="Z27" i="6"/>
  <c r="Y27" i="6"/>
  <c r="V27" i="6"/>
  <c r="U27" i="6"/>
  <c r="Q27" i="6"/>
  <c r="P27" i="6"/>
  <c r="O27" i="6"/>
  <c r="L27" i="6"/>
  <c r="J27" i="6"/>
  <c r="H27" i="6"/>
  <c r="F27" i="6"/>
  <c r="AB26" i="6"/>
  <c r="AA26" i="6"/>
  <c r="Z26" i="6"/>
  <c r="Y26" i="6"/>
  <c r="V26" i="6"/>
  <c r="U26" i="6"/>
  <c r="Q26" i="6"/>
  <c r="P26" i="6"/>
  <c r="O26" i="6"/>
  <c r="L26" i="6"/>
  <c r="J26" i="6"/>
  <c r="H26" i="6"/>
  <c r="F26" i="6"/>
  <c r="AB25" i="6"/>
  <c r="AA25" i="6"/>
  <c r="Z25" i="6"/>
  <c r="Y25" i="6"/>
  <c r="V25" i="6"/>
  <c r="U25" i="6"/>
  <c r="Q25" i="6"/>
  <c r="P25" i="6"/>
  <c r="O25" i="6"/>
  <c r="L25" i="6"/>
  <c r="J25" i="6"/>
  <c r="H25" i="6"/>
  <c r="F25" i="6"/>
  <c r="AB24" i="6"/>
  <c r="AA24" i="6"/>
  <c r="Z24" i="6"/>
  <c r="Y24" i="6"/>
  <c r="V24" i="6"/>
  <c r="U24" i="6"/>
  <c r="Q24" i="6"/>
  <c r="P24" i="6"/>
  <c r="O24" i="6"/>
  <c r="L24" i="6"/>
  <c r="J24" i="6"/>
  <c r="H24" i="6"/>
  <c r="F24" i="6"/>
  <c r="AB23" i="6"/>
  <c r="AA23" i="6"/>
  <c r="Z23" i="6"/>
  <c r="Y23" i="6"/>
  <c r="V23" i="6"/>
  <c r="U23" i="6"/>
  <c r="Q23" i="6"/>
  <c r="P23" i="6"/>
  <c r="O23" i="6"/>
  <c r="L23" i="6"/>
  <c r="J23" i="6"/>
  <c r="H23" i="6"/>
  <c r="F23" i="6"/>
  <c r="AB22" i="6"/>
  <c r="AA22" i="6"/>
  <c r="Z22" i="6"/>
  <c r="Y22" i="6"/>
  <c r="V22" i="6"/>
  <c r="U22" i="6"/>
  <c r="Q22" i="6"/>
  <c r="P22" i="6"/>
  <c r="O22" i="6"/>
  <c r="L22" i="6"/>
  <c r="J22" i="6"/>
  <c r="H22" i="6"/>
  <c r="F22" i="6"/>
  <c r="AB21" i="6"/>
  <c r="AA21" i="6"/>
  <c r="Z21" i="6"/>
  <c r="Y21" i="6"/>
  <c r="V21" i="6"/>
  <c r="U21" i="6"/>
  <c r="Q21" i="6"/>
  <c r="P21" i="6"/>
  <c r="O21" i="6"/>
  <c r="L21" i="6"/>
  <c r="J21" i="6"/>
  <c r="H21" i="6"/>
  <c r="F21" i="6"/>
  <c r="AB20" i="6"/>
  <c r="AA20" i="6"/>
  <c r="Z20" i="6"/>
  <c r="Y20" i="6"/>
  <c r="V20" i="6"/>
  <c r="U20" i="6"/>
  <c r="Q20" i="6"/>
  <c r="P20" i="6"/>
  <c r="O20" i="6"/>
  <c r="L20" i="6"/>
  <c r="J20" i="6"/>
  <c r="H20" i="6"/>
  <c r="F20" i="6"/>
  <c r="AB19" i="6"/>
  <c r="AA19" i="6"/>
  <c r="Z19" i="6"/>
  <c r="Y19" i="6"/>
  <c r="V19" i="6"/>
  <c r="U19" i="6"/>
  <c r="Q19" i="6"/>
  <c r="P19" i="6"/>
  <c r="O19" i="6"/>
  <c r="L19" i="6"/>
  <c r="J19" i="6"/>
  <c r="H19" i="6"/>
  <c r="F19" i="6"/>
  <c r="AB18" i="6"/>
  <c r="AA18" i="6"/>
  <c r="Z18" i="6"/>
  <c r="Y18" i="6"/>
  <c r="V18" i="6"/>
  <c r="U18" i="6"/>
  <c r="Q18" i="6"/>
  <c r="P18" i="6"/>
  <c r="O18" i="6"/>
  <c r="L18" i="6"/>
  <c r="J18" i="6"/>
  <c r="H18" i="6"/>
  <c r="F18" i="6"/>
  <c r="AB17" i="6"/>
  <c r="AA17" i="6"/>
  <c r="Z17" i="6"/>
  <c r="Y17" i="6"/>
  <c r="V17" i="6"/>
  <c r="U17" i="6"/>
  <c r="Q17" i="6"/>
  <c r="P17" i="6"/>
  <c r="O17" i="6"/>
  <c r="L17" i="6"/>
  <c r="J17" i="6"/>
  <c r="H17" i="6"/>
  <c r="F17" i="6"/>
  <c r="AB16" i="6"/>
  <c r="AA16" i="6"/>
  <c r="Z16" i="6"/>
  <c r="Y16" i="6"/>
  <c r="V16" i="6"/>
  <c r="U16" i="6"/>
  <c r="Q16" i="6"/>
  <c r="P16" i="6"/>
  <c r="O16" i="6"/>
  <c r="L16" i="6"/>
  <c r="J16" i="6"/>
  <c r="H16" i="6"/>
  <c r="F16" i="6"/>
  <c r="AB15" i="6"/>
  <c r="AA15" i="6"/>
  <c r="Z15" i="6"/>
  <c r="Y15" i="6"/>
  <c r="V15" i="6"/>
  <c r="U15" i="6"/>
  <c r="Q15" i="6"/>
  <c r="P15" i="6"/>
  <c r="O15" i="6"/>
  <c r="L15" i="6"/>
  <c r="J15" i="6"/>
  <c r="H15" i="6"/>
  <c r="F15" i="6"/>
  <c r="AB14" i="6"/>
  <c r="AA14" i="6"/>
  <c r="Z14" i="6"/>
  <c r="Y14" i="6"/>
  <c r="V14" i="6"/>
  <c r="U14" i="6"/>
  <c r="Q14" i="6"/>
  <c r="P14" i="6"/>
  <c r="O14" i="6"/>
  <c r="L14" i="6"/>
  <c r="J14" i="6"/>
  <c r="H14" i="6"/>
  <c r="F14" i="6"/>
  <c r="AB13" i="6"/>
  <c r="AA13" i="6"/>
  <c r="Z13" i="6"/>
  <c r="Y13" i="6"/>
  <c r="V13" i="6"/>
  <c r="U13" i="6"/>
  <c r="Q13" i="6"/>
  <c r="P13" i="6"/>
  <c r="O13" i="6"/>
  <c r="L13" i="6"/>
  <c r="J13" i="6"/>
  <c r="H13" i="6"/>
  <c r="F13" i="6"/>
  <c r="AB12" i="6"/>
  <c r="AA12" i="6"/>
  <c r="Z12" i="6"/>
  <c r="Y12" i="6"/>
  <c r="V12" i="6"/>
  <c r="U12" i="6"/>
  <c r="Q12" i="6"/>
  <c r="P12" i="6"/>
  <c r="O12" i="6"/>
  <c r="L12" i="6"/>
  <c r="J12" i="6"/>
  <c r="H12" i="6"/>
  <c r="F12" i="6"/>
  <c r="AB11" i="6"/>
  <c r="AA11" i="6"/>
  <c r="Z11" i="6"/>
  <c r="Y11" i="6"/>
  <c r="V11" i="6"/>
  <c r="U11" i="6"/>
  <c r="Q11" i="6"/>
  <c r="P11" i="6"/>
  <c r="O11" i="6"/>
  <c r="L11" i="6"/>
  <c r="J11" i="6"/>
  <c r="H11" i="6"/>
  <c r="F11" i="6"/>
  <c r="AB10" i="6"/>
  <c r="AA10" i="6"/>
  <c r="Z10" i="6"/>
  <c r="Y10" i="6"/>
  <c r="V10" i="6"/>
  <c r="U10" i="6"/>
  <c r="Q10" i="6"/>
  <c r="P10" i="6"/>
  <c r="O10" i="6"/>
  <c r="L10" i="6"/>
  <c r="J10" i="6"/>
  <c r="H10" i="6"/>
  <c r="F10" i="6"/>
  <c r="AB9" i="6"/>
  <c r="AA9" i="6"/>
  <c r="Z9" i="6"/>
  <c r="Y9" i="6"/>
  <c r="V9" i="6"/>
  <c r="U9" i="6"/>
  <c r="Q9" i="6"/>
  <c r="P9" i="6"/>
  <c r="O9" i="6"/>
  <c r="L9" i="6"/>
  <c r="J9" i="6"/>
  <c r="H9" i="6"/>
  <c r="F9" i="6"/>
  <c r="AB8" i="6"/>
  <c r="AA8" i="6"/>
  <c r="Z8" i="6"/>
  <c r="Y8" i="6"/>
  <c r="V8" i="6"/>
  <c r="U8" i="6"/>
  <c r="Q8" i="6"/>
  <c r="P8" i="6"/>
  <c r="O8" i="6"/>
  <c r="L8" i="6"/>
  <c r="J8" i="6"/>
  <c r="H8" i="6"/>
  <c r="F8" i="6"/>
  <c r="AB7" i="6"/>
  <c r="AA7" i="6"/>
  <c r="Z7" i="6"/>
  <c r="Y7" i="6"/>
  <c r="V7" i="6"/>
  <c r="U7" i="6"/>
  <c r="Q7" i="6"/>
  <c r="P7" i="6"/>
  <c r="O7" i="6"/>
  <c r="L7" i="6"/>
  <c r="J7" i="6"/>
  <c r="H7" i="6"/>
  <c r="F7" i="6"/>
  <c r="AB6" i="6"/>
  <c r="AA6" i="6"/>
  <c r="AA3" i="6" s="1"/>
  <c r="Z6" i="6"/>
  <c r="Y6" i="6"/>
  <c r="V6" i="6"/>
  <c r="U6" i="6"/>
  <c r="Q6" i="6"/>
  <c r="P6" i="6"/>
  <c r="O6" i="6"/>
  <c r="L6" i="6"/>
  <c r="J6" i="6"/>
  <c r="H6" i="6"/>
  <c r="F6" i="6"/>
  <c r="AB5" i="6"/>
  <c r="AA5" i="6"/>
  <c r="Z5" i="6"/>
  <c r="Y5" i="6"/>
  <c r="V5" i="6"/>
  <c r="U5" i="6"/>
  <c r="Q5" i="6"/>
  <c r="P5" i="6"/>
  <c r="O5" i="6"/>
  <c r="L5" i="6"/>
  <c r="J5" i="6"/>
  <c r="H5" i="6"/>
  <c r="F5" i="6"/>
  <c r="AB4" i="6"/>
  <c r="AA4" i="6"/>
  <c r="Z4" i="6"/>
  <c r="Y4" i="6"/>
  <c r="V4" i="6"/>
  <c r="U4" i="6"/>
  <c r="Q4" i="6"/>
  <c r="Q3" i="6" s="1"/>
  <c r="P4" i="6"/>
  <c r="P3" i="6" s="1"/>
  <c r="O4" i="6"/>
  <c r="L4" i="6"/>
  <c r="J4" i="6"/>
  <c r="H4" i="6"/>
  <c r="F4" i="6"/>
  <c r="Z3" i="6"/>
  <c r="X3" i="6"/>
  <c r="W3" i="6"/>
  <c r="V3" i="6"/>
  <c r="U3" i="6"/>
  <c r="T3" i="6"/>
  <c r="S3" i="6"/>
  <c r="R3" i="6"/>
  <c r="N3" i="6"/>
  <c r="M3" i="6"/>
  <c r="K3" i="6"/>
  <c r="I3" i="6"/>
  <c r="J3" i="6" s="1"/>
  <c r="G3" i="6"/>
  <c r="H3" i="6" s="1"/>
  <c r="E3" i="6"/>
  <c r="D3" i="6"/>
  <c r="F3" i="6" s="1"/>
  <c r="BJ3" i="3" l="1"/>
  <c r="BM3" i="3"/>
  <c r="BK3" i="3"/>
  <c r="BN3" i="3"/>
  <c r="Y3" i="6"/>
  <c r="L3" i="6"/>
  <c r="O3" i="6"/>
  <c r="AB3" i="6"/>
  <c r="BL68" i="3" l="1"/>
  <c r="BN68" i="3" s="1"/>
  <c r="BL67" i="3"/>
  <c r="BN67" i="3" s="1"/>
  <c r="BL66" i="3"/>
  <c r="BN66" i="3" s="1"/>
  <c r="BL65" i="3"/>
  <c r="BM65" i="3" s="1"/>
  <c r="BL64" i="3"/>
  <c r="BN64" i="3" s="1"/>
  <c r="BL63" i="3"/>
  <c r="BN63" i="3" s="1"/>
  <c r="BL62" i="3"/>
  <c r="BN62" i="3" s="1"/>
  <c r="BL61" i="3"/>
  <c r="BM61" i="3" s="1"/>
  <c r="BL60" i="3"/>
  <c r="BN60" i="3" s="1"/>
  <c r="BL59" i="3"/>
  <c r="BM59" i="3" s="1"/>
  <c r="BL58" i="3"/>
  <c r="BN58" i="3" s="1"/>
  <c r="BL57" i="3"/>
  <c r="BM57" i="3" s="1"/>
  <c r="BL56" i="3"/>
  <c r="BN56" i="3" s="1"/>
  <c r="BL55" i="3"/>
  <c r="BM55" i="3" s="1"/>
  <c r="BL54" i="3"/>
  <c r="BN54" i="3" s="1"/>
  <c r="BL53" i="3"/>
  <c r="BM53" i="3" s="1"/>
  <c r="BL52" i="3"/>
  <c r="BM52" i="3" s="1"/>
  <c r="BL51" i="3"/>
  <c r="BN51" i="3" s="1"/>
  <c r="BL50" i="3"/>
  <c r="BN50" i="3" s="1"/>
  <c r="BL49" i="3"/>
  <c r="BM49" i="3" s="1"/>
  <c r="BL48" i="3"/>
  <c r="BM48" i="3" s="1"/>
  <c r="BL47" i="3"/>
  <c r="BN47" i="3" s="1"/>
  <c r="BL46" i="3"/>
  <c r="BN46" i="3" s="1"/>
  <c r="BL45" i="3"/>
  <c r="BM45" i="3" s="1"/>
  <c r="BL44" i="3"/>
  <c r="BN44" i="3" s="1"/>
  <c r="BL43" i="3"/>
  <c r="BN43" i="3" s="1"/>
  <c r="BL42" i="3"/>
  <c r="BN42" i="3" s="1"/>
  <c r="BL41" i="3"/>
  <c r="BM41" i="3" s="1"/>
  <c r="BL40" i="3"/>
  <c r="BN40" i="3" s="1"/>
  <c r="BL39" i="3"/>
  <c r="BM39" i="3" s="1"/>
  <c r="BL38" i="3"/>
  <c r="BN38" i="3" s="1"/>
  <c r="BL37" i="3"/>
  <c r="BM37" i="3" s="1"/>
  <c r="BL36" i="3"/>
  <c r="BN36" i="3" s="1"/>
  <c r="BL35" i="3"/>
  <c r="BN35" i="3" s="1"/>
  <c r="BL34" i="3"/>
  <c r="BN34" i="3" s="1"/>
  <c r="BL33" i="3"/>
  <c r="BL32" i="3"/>
  <c r="BN32" i="3" s="1"/>
  <c r="BL31" i="3"/>
  <c r="BN31" i="3" s="1"/>
  <c r="BL30" i="3"/>
  <c r="BN30" i="3" s="1"/>
  <c r="BL29" i="3"/>
  <c r="BM29" i="3" s="1"/>
  <c r="BL28" i="3"/>
  <c r="BM28" i="3" s="1"/>
  <c r="BL27" i="3"/>
  <c r="BN27" i="3" s="1"/>
  <c r="BL26" i="3"/>
  <c r="BN26" i="3" s="1"/>
  <c r="BL25" i="3"/>
  <c r="BM25" i="3" s="1"/>
  <c r="BL24" i="3"/>
  <c r="BN24" i="3" s="1"/>
  <c r="BL23" i="3"/>
  <c r="BM23" i="3" s="1"/>
  <c r="BL22" i="3"/>
  <c r="BN22" i="3" s="1"/>
  <c r="BL21" i="3"/>
  <c r="BM21" i="3" s="1"/>
  <c r="BL20" i="3"/>
  <c r="BN20" i="3" s="1"/>
  <c r="BL19" i="3"/>
  <c r="BN19" i="3" s="1"/>
  <c r="BL18" i="3"/>
  <c r="BN18" i="3" s="1"/>
  <c r="BL17" i="3"/>
  <c r="BM17" i="3" s="1"/>
  <c r="BL16" i="3"/>
  <c r="BN16" i="3" s="1"/>
  <c r="BL15" i="3"/>
  <c r="BN15" i="3" s="1"/>
  <c r="BL14" i="3"/>
  <c r="BN14" i="3" s="1"/>
  <c r="BL13" i="3"/>
  <c r="BM13" i="3" s="1"/>
  <c r="BL12" i="3"/>
  <c r="BN12" i="3" s="1"/>
  <c r="BL11" i="3"/>
  <c r="BM11" i="3" s="1"/>
  <c r="BL10" i="3"/>
  <c r="BN10" i="3" s="1"/>
  <c r="BL9" i="3"/>
  <c r="BM9" i="3" s="1"/>
  <c r="BL8" i="3"/>
  <c r="BM8" i="3" s="1"/>
  <c r="BN52" i="3"/>
  <c r="BN28" i="3"/>
  <c r="BL7" i="3"/>
  <c r="BN7" i="3" s="1"/>
  <c r="BG7" i="1"/>
  <c r="BM43" i="3" l="1"/>
  <c r="BN29" i="3"/>
  <c r="BN8" i="3"/>
  <c r="BM10" i="3"/>
  <c r="BM32" i="3"/>
  <c r="BM56" i="3"/>
  <c r="BM20" i="3"/>
  <c r="BM36" i="3"/>
  <c r="BM60" i="3"/>
  <c r="BM15" i="3"/>
  <c r="BN41" i="3"/>
  <c r="BN13" i="3"/>
  <c r="BN21" i="3"/>
  <c r="BN53" i="3"/>
  <c r="BN61" i="3"/>
  <c r="BN45" i="3"/>
  <c r="BN65" i="3"/>
  <c r="BN25" i="3"/>
  <c r="BN17" i="3"/>
  <c r="BN37" i="3"/>
  <c r="BN49" i="3"/>
  <c r="BN57" i="3"/>
  <c r="BN9" i="3"/>
  <c r="BM12" i="3"/>
  <c r="BM18" i="3"/>
  <c r="BM24" i="3"/>
  <c r="BM26" i="3"/>
  <c r="BM40" i="3"/>
  <c r="BN48" i="3"/>
  <c r="BN11" i="3"/>
  <c r="BN39" i="3"/>
  <c r="BM63" i="3"/>
  <c r="BN23" i="3"/>
  <c r="BN59" i="3"/>
  <c r="BN55" i="3"/>
  <c r="BM67" i="3"/>
  <c r="BM27" i="3"/>
  <c r="BM47" i="3"/>
  <c r="BM7" i="3"/>
  <c r="BM16" i="3"/>
  <c r="BM19" i="3"/>
  <c r="BM31" i="3"/>
  <c r="BM35" i="3"/>
  <c r="BM44" i="3"/>
  <c r="BM51" i="3"/>
  <c r="BM64" i="3"/>
  <c r="BM68" i="3"/>
  <c r="BM38" i="3"/>
  <c r="BM46" i="3"/>
  <c r="BM54" i="3"/>
  <c r="BM62" i="3"/>
  <c r="BM14" i="3"/>
  <c r="BM22" i="3"/>
  <c r="BM30" i="3"/>
  <c r="BM34" i="3"/>
  <c r="BM42" i="3"/>
  <c r="BM50" i="3"/>
  <c r="BM58" i="3"/>
  <c r="BM66" i="3"/>
  <c r="BN33" i="3"/>
  <c r="AN32" i="3" l="1"/>
  <c r="BU33" i="3" l="1"/>
  <c r="BX33" i="3"/>
  <c r="CA33" i="3"/>
  <c r="CC33" i="3" s="1"/>
  <c r="AT33" i="3"/>
  <c r="AV33" i="3" s="1"/>
  <c r="AS33" i="3"/>
  <c r="AN33" i="3"/>
  <c r="AM33" i="3"/>
  <c r="AH33" i="3"/>
  <c r="AA33" i="3"/>
  <c r="U33" i="3"/>
  <c r="O32" i="3"/>
  <c r="P32" i="3" s="1"/>
  <c r="O33" i="3"/>
  <c r="I33" i="3"/>
  <c r="BK33" i="3" l="1"/>
  <c r="BW33" i="3"/>
  <c r="AC33" i="3"/>
  <c r="W33" i="3"/>
  <c r="BZ33" i="3"/>
  <c r="AP33" i="3"/>
  <c r="Q32" i="3"/>
  <c r="Q33" i="3"/>
  <c r="K33" i="3"/>
  <c r="CA68" i="3" l="1"/>
  <c r="CB68" i="3" s="1"/>
  <c r="BX68" i="3"/>
  <c r="BU68" i="3"/>
  <c r="BW68" i="3" s="1"/>
  <c r="AT68" i="3"/>
  <c r="AV68" i="3" s="1"/>
  <c r="AQ68" i="3"/>
  <c r="AN68" i="3"/>
  <c r="AM68" i="3"/>
  <c r="AL68" i="3"/>
  <c r="AH68" i="3"/>
  <c r="AG68" i="3"/>
  <c r="AA68" i="3"/>
  <c r="AC68" i="3" s="1"/>
  <c r="U68" i="3"/>
  <c r="V68" i="3" s="1"/>
  <c r="O68" i="3"/>
  <c r="I68" i="3"/>
  <c r="CA67" i="3"/>
  <c r="CC67" i="3" s="1"/>
  <c r="BX67" i="3"/>
  <c r="BU67" i="3"/>
  <c r="AT67" i="3"/>
  <c r="AV67" i="3" s="1"/>
  <c r="AQ67" i="3"/>
  <c r="AN67" i="3"/>
  <c r="AM67" i="3"/>
  <c r="AL67" i="3"/>
  <c r="AH67" i="3"/>
  <c r="AG67" i="3"/>
  <c r="AA67" i="3"/>
  <c r="AB67" i="3" s="1"/>
  <c r="U67" i="3"/>
  <c r="W67" i="3" s="1"/>
  <c r="O67" i="3"/>
  <c r="I67" i="3"/>
  <c r="K67" i="3" s="1"/>
  <c r="CA66" i="3"/>
  <c r="CC66" i="3" s="1"/>
  <c r="BX66" i="3"/>
  <c r="BU66" i="3"/>
  <c r="BW66" i="3" s="1"/>
  <c r="AT66" i="3"/>
  <c r="AQ66" i="3"/>
  <c r="AN66" i="3"/>
  <c r="AM66" i="3"/>
  <c r="AL66" i="3"/>
  <c r="AH66" i="3"/>
  <c r="AG66" i="3"/>
  <c r="AA66" i="3"/>
  <c r="U66" i="3"/>
  <c r="O66" i="3"/>
  <c r="Q66" i="3" s="1"/>
  <c r="I66" i="3"/>
  <c r="CA65" i="3"/>
  <c r="BX65" i="3"/>
  <c r="BZ65" i="3" s="1"/>
  <c r="BU65" i="3"/>
  <c r="AT65" i="3"/>
  <c r="AQ65" i="3"/>
  <c r="AR65" i="3" s="1"/>
  <c r="AN65" i="3"/>
  <c r="AP65" i="3" s="1"/>
  <c r="AM65" i="3"/>
  <c r="AL65" i="3"/>
  <c r="AH65" i="3"/>
  <c r="AG65" i="3"/>
  <c r="AA65" i="3"/>
  <c r="U65" i="3"/>
  <c r="W65" i="3" s="1"/>
  <c r="O65" i="3"/>
  <c r="I65" i="3"/>
  <c r="CA64" i="3"/>
  <c r="BX64" i="3"/>
  <c r="BZ64" i="3" s="1"/>
  <c r="BU64" i="3"/>
  <c r="BW64" i="3" s="1"/>
  <c r="AT64" i="3"/>
  <c r="AQ64" i="3"/>
  <c r="AS64" i="3" s="1"/>
  <c r="AN64" i="3"/>
  <c r="AM64" i="3"/>
  <c r="AL64" i="3"/>
  <c r="AH64" i="3"/>
  <c r="AG64" i="3"/>
  <c r="AA64" i="3"/>
  <c r="AC64" i="3" s="1"/>
  <c r="U64" i="3"/>
  <c r="O64" i="3"/>
  <c r="Q64" i="3" s="1"/>
  <c r="I64" i="3"/>
  <c r="CA63" i="3"/>
  <c r="CC63" i="3" s="1"/>
  <c r="BX63" i="3"/>
  <c r="BU63" i="3"/>
  <c r="AT63" i="3"/>
  <c r="AQ63" i="3"/>
  <c r="AN63" i="3"/>
  <c r="AM63" i="3"/>
  <c r="AL63" i="3"/>
  <c r="AH63" i="3"/>
  <c r="AG63" i="3"/>
  <c r="AA63" i="3"/>
  <c r="AB63" i="3" s="1"/>
  <c r="U63" i="3"/>
  <c r="W63" i="3" s="1"/>
  <c r="O63" i="3"/>
  <c r="I63" i="3"/>
  <c r="CA62" i="3"/>
  <c r="CC62" i="3" s="1"/>
  <c r="BX62" i="3"/>
  <c r="BU62" i="3"/>
  <c r="AT62" i="3"/>
  <c r="AQ62" i="3"/>
  <c r="AN62" i="3"/>
  <c r="AM62" i="3"/>
  <c r="AL62" i="3"/>
  <c r="AH62" i="3"/>
  <c r="AG62" i="3"/>
  <c r="AA62" i="3"/>
  <c r="AC62" i="3" s="1"/>
  <c r="U62" i="3"/>
  <c r="O62" i="3"/>
  <c r="Q62" i="3" s="1"/>
  <c r="I62" i="3"/>
  <c r="CA61" i="3"/>
  <c r="BX61" i="3"/>
  <c r="BZ61" i="3" s="1"/>
  <c r="BU61" i="3"/>
  <c r="AT61" i="3"/>
  <c r="AV61" i="3" s="1"/>
  <c r="AQ61" i="3"/>
  <c r="AN61" i="3"/>
  <c r="AM61" i="3"/>
  <c r="AL61" i="3"/>
  <c r="AH61" i="3"/>
  <c r="AG61" i="3"/>
  <c r="AA61" i="3"/>
  <c r="U61" i="3"/>
  <c r="O61" i="3"/>
  <c r="I61" i="3"/>
  <c r="K61" i="3" s="1"/>
  <c r="CA60" i="3"/>
  <c r="CC60" i="3" s="1"/>
  <c r="BX60" i="3"/>
  <c r="BU60" i="3"/>
  <c r="BW60" i="3" s="1"/>
  <c r="AT60" i="3"/>
  <c r="AU60" i="3" s="1"/>
  <c r="AQ60" i="3"/>
  <c r="AN60" i="3"/>
  <c r="AO60" i="3" s="1"/>
  <c r="AM60" i="3"/>
  <c r="AL60" i="3"/>
  <c r="AH60" i="3"/>
  <c r="AG60" i="3"/>
  <c r="AA60" i="3"/>
  <c r="AC60" i="3" s="1"/>
  <c r="U60" i="3"/>
  <c r="O60" i="3"/>
  <c r="Q60" i="3" s="1"/>
  <c r="I60" i="3"/>
  <c r="CA59" i="3"/>
  <c r="CB59" i="3" s="1"/>
  <c r="BX59" i="3"/>
  <c r="BU59" i="3"/>
  <c r="BV59" i="3" s="1"/>
  <c r="AT59" i="3"/>
  <c r="AV59" i="3" s="1"/>
  <c r="AQ59" i="3"/>
  <c r="AN59" i="3"/>
  <c r="AP59" i="3" s="1"/>
  <c r="AM59" i="3"/>
  <c r="AL59" i="3"/>
  <c r="AH59" i="3"/>
  <c r="AG59" i="3"/>
  <c r="AA59" i="3"/>
  <c r="AB59" i="3" s="1"/>
  <c r="U59" i="3"/>
  <c r="O59" i="3"/>
  <c r="P59" i="3" s="1"/>
  <c r="I59" i="3"/>
  <c r="CA58" i="3"/>
  <c r="CC58" i="3" s="1"/>
  <c r="BX58" i="3"/>
  <c r="BU58" i="3"/>
  <c r="BW58" i="3" s="1"/>
  <c r="AT58" i="3"/>
  <c r="AU58" i="3" s="1"/>
  <c r="AQ58" i="3"/>
  <c r="AS58" i="3" s="1"/>
  <c r="AN58" i="3"/>
  <c r="AM58" i="3"/>
  <c r="AL58" i="3"/>
  <c r="AH58" i="3"/>
  <c r="AG58" i="3"/>
  <c r="AA58" i="3"/>
  <c r="AC58" i="3" s="1"/>
  <c r="U58" i="3"/>
  <c r="O58" i="3"/>
  <c r="I58" i="3"/>
  <c r="J58" i="3" s="1"/>
  <c r="CA57" i="3"/>
  <c r="CB57" i="3" s="1"/>
  <c r="BX57" i="3"/>
  <c r="BU57" i="3"/>
  <c r="AT57" i="3"/>
  <c r="AQ57" i="3"/>
  <c r="AR57" i="3" s="1"/>
  <c r="AN57" i="3"/>
  <c r="AM57" i="3"/>
  <c r="AL57" i="3"/>
  <c r="AH57" i="3"/>
  <c r="AG57" i="3"/>
  <c r="AA57" i="3"/>
  <c r="AB57" i="3" s="1"/>
  <c r="U57" i="3"/>
  <c r="V57" i="3" s="1"/>
  <c r="O57" i="3"/>
  <c r="I57" i="3"/>
  <c r="K57" i="3" s="1"/>
  <c r="CA56" i="3"/>
  <c r="CC56" i="3" s="1"/>
  <c r="BX56" i="3"/>
  <c r="BU56" i="3"/>
  <c r="AT56" i="3"/>
  <c r="AQ56" i="3"/>
  <c r="AS56" i="3" s="1"/>
  <c r="AN56" i="3"/>
  <c r="AM56" i="3"/>
  <c r="AL56" i="3"/>
  <c r="AH56" i="3"/>
  <c r="AG56" i="3"/>
  <c r="AA56" i="3"/>
  <c r="U56" i="3"/>
  <c r="V56" i="3" s="1"/>
  <c r="O56" i="3"/>
  <c r="I56" i="3"/>
  <c r="J56" i="3" s="1"/>
  <c r="CA55" i="3"/>
  <c r="BX55" i="3"/>
  <c r="BU55" i="3"/>
  <c r="BV55" i="3" s="1"/>
  <c r="AT55" i="3"/>
  <c r="AV55" i="3" s="1"/>
  <c r="AQ55" i="3"/>
  <c r="AN55" i="3"/>
  <c r="AP55" i="3" s="1"/>
  <c r="AM55" i="3"/>
  <c r="AL55" i="3"/>
  <c r="AH55" i="3"/>
  <c r="AG55" i="3"/>
  <c r="AA55" i="3"/>
  <c r="U55" i="3"/>
  <c r="O55" i="3"/>
  <c r="I55" i="3"/>
  <c r="K55" i="3" s="1"/>
  <c r="CA54" i="3"/>
  <c r="BX54" i="3"/>
  <c r="BU54" i="3"/>
  <c r="BW54" i="3" s="1"/>
  <c r="AT54" i="3"/>
  <c r="AQ54" i="3"/>
  <c r="AN54" i="3"/>
  <c r="AM54" i="3"/>
  <c r="AL54" i="3"/>
  <c r="AH54" i="3"/>
  <c r="AG54" i="3"/>
  <c r="AA54" i="3"/>
  <c r="U54" i="3"/>
  <c r="O54" i="3"/>
  <c r="I54" i="3"/>
  <c r="CA53" i="3"/>
  <c r="BX53" i="3"/>
  <c r="BZ53" i="3" s="1"/>
  <c r="BU53" i="3"/>
  <c r="AT53" i="3"/>
  <c r="AV53" i="3" s="1"/>
  <c r="AQ53" i="3"/>
  <c r="AN53" i="3"/>
  <c r="AM53" i="3"/>
  <c r="AL53" i="3"/>
  <c r="AH53" i="3"/>
  <c r="AG53" i="3"/>
  <c r="AA53" i="3"/>
  <c r="AB53" i="3" s="1"/>
  <c r="U53" i="3"/>
  <c r="W53" i="3" s="1"/>
  <c r="O53" i="3"/>
  <c r="I53" i="3"/>
  <c r="K53" i="3" s="1"/>
  <c r="CA52" i="3"/>
  <c r="CC52" i="3" s="1"/>
  <c r="BX52" i="3"/>
  <c r="BU52" i="3"/>
  <c r="AT52" i="3"/>
  <c r="AQ52" i="3"/>
  <c r="AN52" i="3"/>
  <c r="AM52" i="3"/>
  <c r="AL52" i="3"/>
  <c r="AH52" i="3"/>
  <c r="AG52" i="3"/>
  <c r="AA52" i="3"/>
  <c r="AC52" i="3" s="1"/>
  <c r="U52" i="3"/>
  <c r="O52" i="3"/>
  <c r="I52" i="3"/>
  <c r="J52" i="3" s="1"/>
  <c r="CA51" i="3"/>
  <c r="BX51" i="3"/>
  <c r="BZ51" i="3" s="1"/>
  <c r="BU51" i="3"/>
  <c r="AT51" i="3"/>
  <c r="AQ51" i="3"/>
  <c r="AN51" i="3"/>
  <c r="AP51" i="3" s="1"/>
  <c r="AM51" i="3"/>
  <c r="AL51" i="3"/>
  <c r="AH51" i="3"/>
  <c r="AG51" i="3"/>
  <c r="AA51" i="3"/>
  <c r="U51" i="3"/>
  <c r="O51" i="3"/>
  <c r="I51" i="3"/>
  <c r="J51" i="3" s="1"/>
  <c r="CA50" i="3"/>
  <c r="BX50" i="3"/>
  <c r="BU50" i="3"/>
  <c r="BV50" i="3" s="1"/>
  <c r="AT50" i="3"/>
  <c r="AQ50" i="3"/>
  <c r="AR50" i="3" s="1"/>
  <c r="AN50" i="3"/>
  <c r="AM50" i="3"/>
  <c r="AL50" i="3"/>
  <c r="AH50" i="3"/>
  <c r="AG50" i="3"/>
  <c r="AA50" i="3"/>
  <c r="U50" i="3"/>
  <c r="W50" i="3" s="1"/>
  <c r="O50" i="3"/>
  <c r="I50" i="3"/>
  <c r="K50" i="3" s="1"/>
  <c r="CA49" i="3"/>
  <c r="CC49" i="3" s="1"/>
  <c r="BX49" i="3"/>
  <c r="BU49" i="3"/>
  <c r="BV49" i="3" s="1"/>
  <c r="AT49" i="3"/>
  <c r="AU49" i="3" s="1"/>
  <c r="AQ49" i="3"/>
  <c r="AR49" i="3" s="1"/>
  <c r="AN49" i="3"/>
  <c r="AO49" i="3" s="1"/>
  <c r="AM49" i="3"/>
  <c r="AL49" i="3"/>
  <c r="AH49" i="3"/>
  <c r="AG49" i="3"/>
  <c r="AA49" i="3"/>
  <c r="U49" i="3"/>
  <c r="V49" i="3" s="1"/>
  <c r="O49" i="3"/>
  <c r="Q49" i="3" s="1"/>
  <c r="I49" i="3"/>
  <c r="K49" i="3" s="1"/>
  <c r="CA48" i="3"/>
  <c r="CB48" i="3" s="1"/>
  <c r="BX48" i="3"/>
  <c r="BU48" i="3"/>
  <c r="BV48" i="3" s="1"/>
  <c r="AT48" i="3"/>
  <c r="AV48" i="3" s="1"/>
  <c r="AQ48" i="3"/>
  <c r="AS48" i="3" s="1"/>
  <c r="AN48" i="3"/>
  <c r="AP48" i="3" s="1"/>
  <c r="AM48" i="3"/>
  <c r="AL48" i="3"/>
  <c r="AH48" i="3"/>
  <c r="AG48" i="3"/>
  <c r="AA48" i="3"/>
  <c r="AB48" i="3" s="1"/>
  <c r="U48" i="3"/>
  <c r="W48" i="3" s="1"/>
  <c r="O48" i="3"/>
  <c r="P48" i="3" s="1"/>
  <c r="I48" i="3"/>
  <c r="K48" i="3" s="1"/>
  <c r="CA47" i="3"/>
  <c r="BX47" i="3"/>
  <c r="BZ47" i="3" s="1"/>
  <c r="BU47" i="3"/>
  <c r="BW47" i="3" s="1"/>
  <c r="AT47" i="3"/>
  <c r="AQ47" i="3"/>
  <c r="AR47" i="3" s="1"/>
  <c r="AN47" i="3"/>
  <c r="AP47" i="3" s="1"/>
  <c r="AM47" i="3"/>
  <c r="AL47" i="3"/>
  <c r="AH47" i="3"/>
  <c r="AG47" i="3"/>
  <c r="AA47" i="3"/>
  <c r="U47" i="3"/>
  <c r="O47" i="3"/>
  <c r="P47" i="3" s="1"/>
  <c r="I47" i="3"/>
  <c r="K47" i="3" s="1"/>
  <c r="CA46" i="3"/>
  <c r="BX46" i="3"/>
  <c r="BU46" i="3"/>
  <c r="BW46" i="3" s="1"/>
  <c r="AT46" i="3"/>
  <c r="AU46" i="3" s="1"/>
  <c r="AQ46" i="3"/>
  <c r="AS46" i="3" s="1"/>
  <c r="AN46" i="3"/>
  <c r="AM46" i="3"/>
  <c r="AL46" i="3"/>
  <c r="AH46" i="3"/>
  <c r="AG46" i="3"/>
  <c r="AA46" i="3"/>
  <c r="U46" i="3"/>
  <c r="V46" i="3" s="1"/>
  <c r="O46" i="3"/>
  <c r="Q46" i="3" s="1"/>
  <c r="I46" i="3"/>
  <c r="CA45" i="3"/>
  <c r="BX45" i="3"/>
  <c r="BZ45" i="3" s="1"/>
  <c r="BU45" i="3"/>
  <c r="BW45" i="3" s="1"/>
  <c r="AT45" i="3"/>
  <c r="AV45" i="3" s="1"/>
  <c r="AQ45" i="3"/>
  <c r="AN45" i="3"/>
  <c r="AM45" i="3"/>
  <c r="AL45" i="3"/>
  <c r="AH45" i="3"/>
  <c r="AG45" i="3"/>
  <c r="AA45" i="3"/>
  <c r="AB45" i="3" s="1"/>
  <c r="U45" i="3"/>
  <c r="W45" i="3" s="1"/>
  <c r="O45" i="3"/>
  <c r="Q45" i="3" s="1"/>
  <c r="I45" i="3"/>
  <c r="CA44" i="3"/>
  <c r="CC44" i="3" s="1"/>
  <c r="BX44" i="3"/>
  <c r="BU44" i="3"/>
  <c r="AT44" i="3"/>
  <c r="AV44" i="3" s="1"/>
  <c r="AQ44" i="3"/>
  <c r="AN44" i="3"/>
  <c r="AM44" i="3"/>
  <c r="AL44" i="3"/>
  <c r="AH44" i="3"/>
  <c r="AG44" i="3"/>
  <c r="AA44" i="3"/>
  <c r="AC44" i="3" s="1"/>
  <c r="U44" i="3"/>
  <c r="O44" i="3"/>
  <c r="I44" i="3"/>
  <c r="J44" i="3" s="1"/>
  <c r="CA43" i="3"/>
  <c r="BX43" i="3"/>
  <c r="BU43" i="3"/>
  <c r="BV43" i="3" s="1"/>
  <c r="AT43" i="3"/>
  <c r="AQ43" i="3"/>
  <c r="AN43" i="3"/>
  <c r="AP43" i="3" s="1"/>
  <c r="AM43" i="3"/>
  <c r="AL43" i="3"/>
  <c r="AH43" i="3"/>
  <c r="AG43" i="3"/>
  <c r="AA43" i="3"/>
  <c r="AC43" i="3" s="1"/>
  <c r="U43" i="3"/>
  <c r="O43" i="3"/>
  <c r="P43" i="3" s="1"/>
  <c r="I43" i="3"/>
  <c r="K43" i="3" s="1"/>
  <c r="CA42" i="3"/>
  <c r="BX42" i="3"/>
  <c r="BY42" i="3" s="1"/>
  <c r="BU42" i="3"/>
  <c r="BW42" i="3" s="1"/>
  <c r="AT42" i="3"/>
  <c r="AU42" i="3" s="1"/>
  <c r="AQ42" i="3"/>
  <c r="AS42" i="3" s="1"/>
  <c r="AN42" i="3"/>
  <c r="AM42" i="3"/>
  <c r="AL42" i="3"/>
  <c r="AH42" i="3"/>
  <c r="AG42" i="3"/>
  <c r="AA42" i="3"/>
  <c r="U42" i="3"/>
  <c r="V42" i="3" s="1"/>
  <c r="O42" i="3"/>
  <c r="Q42" i="3" s="1"/>
  <c r="I42" i="3"/>
  <c r="CA41" i="3"/>
  <c r="CB41" i="3" s="1"/>
  <c r="BX41" i="3"/>
  <c r="BZ41" i="3" s="1"/>
  <c r="BU41" i="3"/>
  <c r="AT41" i="3"/>
  <c r="AV41" i="3" s="1"/>
  <c r="AQ41" i="3"/>
  <c r="AN41" i="3"/>
  <c r="AM41" i="3"/>
  <c r="AL41" i="3"/>
  <c r="AH41" i="3"/>
  <c r="AG41" i="3"/>
  <c r="AA41" i="3"/>
  <c r="AB41" i="3" s="1"/>
  <c r="U41" i="3"/>
  <c r="W41" i="3" s="1"/>
  <c r="O41" i="3"/>
  <c r="I41" i="3"/>
  <c r="CA40" i="3"/>
  <c r="BX40" i="3"/>
  <c r="BU40" i="3"/>
  <c r="AT40" i="3"/>
  <c r="AQ40" i="3"/>
  <c r="AN40" i="3"/>
  <c r="AO40" i="3" s="1"/>
  <c r="AM40" i="3"/>
  <c r="AL40" i="3"/>
  <c r="AH40" i="3"/>
  <c r="AG40" i="3"/>
  <c r="AA40" i="3"/>
  <c r="AC40" i="3" s="1"/>
  <c r="U40" i="3"/>
  <c r="O40" i="3"/>
  <c r="I40" i="3"/>
  <c r="J40" i="3" s="1"/>
  <c r="CA39" i="3"/>
  <c r="BX39" i="3"/>
  <c r="BU39" i="3"/>
  <c r="AT39" i="3"/>
  <c r="AQ39" i="3"/>
  <c r="AR39" i="3" s="1"/>
  <c r="AN39" i="3"/>
  <c r="AP39" i="3" s="1"/>
  <c r="AM39" i="3"/>
  <c r="AL39" i="3"/>
  <c r="AH39" i="3"/>
  <c r="AG39" i="3"/>
  <c r="AA39" i="3"/>
  <c r="U39" i="3"/>
  <c r="O39" i="3"/>
  <c r="P39" i="3" s="1"/>
  <c r="I39" i="3"/>
  <c r="K39" i="3" s="1"/>
  <c r="CA38" i="3"/>
  <c r="BX38" i="3"/>
  <c r="BY38" i="3" s="1"/>
  <c r="BU38" i="3"/>
  <c r="BW38" i="3" s="1"/>
  <c r="AT38" i="3"/>
  <c r="AU38" i="3" s="1"/>
  <c r="AQ38" i="3"/>
  <c r="AN38" i="3"/>
  <c r="AM38" i="3"/>
  <c r="AL38" i="3"/>
  <c r="AH38" i="3"/>
  <c r="AG38" i="3"/>
  <c r="AA38" i="3"/>
  <c r="U38" i="3"/>
  <c r="V38" i="3" s="1"/>
  <c r="O38" i="3"/>
  <c r="Q38" i="3" s="1"/>
  <c r="I38" i="3"/>
  <c r="CA37" i="3"/>
  <c r="CB37" i="3" s="1"/>
  <c r="BX37" i="3"/>
  <c r="BZ37" i="3" s="1"/>
  <c r="BU37" i="3"/>
  <c r="AT37" i="3"/>
  <c r="AQ37" i="3"/>
  <c r="AN37" i="3"/>
  <c r="AM37" i="3"/>
  <c r="AL37" i="3"/>
  <c r="AH37" i="3"/>
  <c r="AG37" i="3"/>
  <c r="AA37" i="3"/>
  <c r="U37" i="3"/>
  <c r="V37" i="3" s="1"/>
  <c r="O37" i="3"/>
  <c r="I37" i="3"/>
  <c r="CA36" i="3"/>
  <c r="CC36" i="3" s="1"/>
  <c r="BX36" i="3"/>
  <c r="BU36" i="3"/>
  <c r="AT36" i="3"/>
  <c r="AQ36" i="3"/>
  <c r="AS36" i="3" s="1"/>
  <c r="AN36" i="3"/>
  <c r="AO36" i="3" s="1"/>
  <c r="AM36" i="3"/>
  <c r="AL36" i="3"/>
  <c r="AH36" i="3"/>
  <c r="AG36" i="3"/>
  <c r="AA36" i="3"/>
  <c r="AC36" i="3" s="1"/>
  <c r="U36" i="3"/>
  <c r="W36" i="3" s="1"/>
  <c r="O36" i="3"/>
  <c r="Q36" i="3" s="1"/>
  <c r="I36" i="3"/>
  <c r="J36" i="3" s="1"/>
  <c r="CA35" i="3"/>
  <c r="BX35" i="3"/>
  <c r="BZ35" i="3" s="1"/>
  <c r="BU35" i="3"/>
  <c r="BV35" i="3" s="1"/>
  <c r="AT35" i="3"/>
  <c r="AV35" i="3" s="1"/>
  <c r="AQ35" i="3"/>
  <c r="AS35" i="3" s="1"/>
  <c r="AN35" i="3"/>
  <c r="AM35" i="3"/>
  <c r="AL35" i="3"/>
  <c r="AH35" i="3"/>
  <c r="AG35" i="3"/>
  <c r="AA35" i="3"/>
  <c r="AC35" i="3" s="1"/>
  <c r="U35" i="3"/>
  <c r="W35" i="3" s="1"/>
  <c r="O35" i="3"/>
  <c r="I35" i="3"/>
  <c r="CA34" i="3"/>
  <c r="CC34" i="3" s="1"/>
  <c r="BX34" i="3"/>
  <c r="BZ34" i="3" s="1"/>
  <c r="BU34" i="3"/>
  <c r="AT34" i="3"/>
  <c r="AU34" i="3" s="1"/>
  <c r="AQ34" i="3"/>
  <c r="AN34" i="3"/>
  <c r="AP34" i="3" s="1"/>
  <c r="AM34" i="3"/>
  <c r="AL34" i="3"/>
  <c r="AH34" i="3"/>
  <c r="AG34" i="3"/>
  <c r="AA34" i="3"/>
  <c r="AC34" i="3" s="1"/>
  <c r="U34" i="3"/>
  <c r="W34" i="3" s="1"/>
  <c r="O34" i="3"/>
  <c r="I34" i="3"/>
  <c r="K34" i="3" s="1"/>
  <c r="CA32" i="3"/>
  <c r="CB32" i="3" s="1"/>
  <c r="BX32" i="3"/>
  <c r="BU32" i="3"/>
  <c r="BW32" i="3" s="1"/>
  <c r="AT32" i="3"/>
  <c r="AQ32" i="3"/>
  <c r="AS32" i="3" s="1"/>
  <c r="AP32" i="3"/>
  <c r="AM32" i="3"/>
  <c r="AL32" i="3"/>
  <c r="AH32" i="3"/>
  <c r="AG32" i="3"/>
  <c r="AA32" i="3"/>
  <c r="AB32" i="3" s="1"/>
  <c r="U32" i="3"/>
  <c r="I32" i="3"/>
  <c r="K32" i="3" s="1"/>
  <c r="CA31" i="3"/>
  <c r="BX31" i="3"/>
  <c r="BZ31" i="3" s="1"/>
  <c r="BU31" i="3"/>
  <c r="BW31" i="3" s="1"/>
  <c r="AT31" i="3"/>
  <c r="AV31" i="3" s="1"/>
  <c r="AQ31" i="3"/>
  <c r="AS31" i="3" s="1"/>
  <c r="AN31" i="3"/>
  <c r="AM31" i="3"/>
  <c r="AL31" i="3"/>
  <c r="AH31" i="3"/>
  <c r="AG31" i="3"/>
  <c r="AA31" i="3"/>
  <c r="U31" i="3"/>
  <c r="W31" i="3" s="1"/>
  <c r="O31" i="3"/>
  <c r="Q31" i="3" s="1"/>
  <c r="I31" i="3"/>
  <c r="K31" i="3" s="1"/>
  <c r="CA30" i="3"/>
  <c r="CC30" i="3" s="1"/>
  <c r="BX30" i="3"/>
  <c r="BZ30" i="3" s="1"/>
  <c r="BU30" i="3"/>
  <c r="BW30" i="3" s="1"/>
  <c r="AT30" i="3"/>
  <c r="AV30" i="3" s="1"/>
  <c r="AQ30" i="3"/>
  <c r="AS30" i="3" s="1"/>
  <c r="AN30" i="3"/>
  <c r="AM30" i="3"/>
  <c r="AL30" i="3"/>
  <c r="AH30" i="3"/>
  <c r="AG30" i="3"/>
  <c r="AA30" i="3"/>
  <c r="AB30" i="3" s="1"/>
  <c r="U30" i="3"/>
  <c r="W30" i="3" s="1"/>
  <c r="O30" i="3"/>
  <c r="I30" i="3"/>
  <c r="CA29" i="3"/>
  <c r="BX29" i="3"/>
  <c r="BZ29" i="3" s="1"/>
  <c r="BU29" i="3"/>
  <c r="AT29" i="3"/>
  <c r="AV29" i="3" s="1"/>
  <c r="AQ29" i="3"/>
  <c r="AN29" i="3"/>
  <c r="AO29" i="3" s="1"/>
  <c r="AM29" i="3"/>
  <c r="AL29" i="3"/>
  <c r="AH29" i="3"/>
  <c r="AG29" i="3"/>
  <c r="AA29" i="3"/>
  <c r="U29" i="3"/>
  <c r="W29" i="3" s="1"/>
  <c r="O29" i="3"/>
  <c r="I29" i="3"/>
  <c r="J29" i="3" s="1"/>
  <c r="CA28" i="3"/>
  <c r="CC28" i="3" s="1"/>
  <c r="BX28" i="3"/>
  <c r="BU28" i="3"/>
  <c r="BV28" i="3" s="1"/>
  <c r="AT28" i="3"/>
  <c r="AQ28" i="3"/>
  <c r="AN28" i="3"/>
  <c r="AM28" i="3"/>
  <c r="AL28" i="3"/>
  <c r="AH28" i="3"/>
  <c r="AG28" i="3"/>
  <c r="AA28" i="3"/>
  <c r="U28" i="3"/>
  <c r="O28" i="3"/>
  <c r="I28" i="3"/>
  <c r="CA27" i="3"/>
  <c r="BX27" i="3"/>
  <c r="BY27" i="3" s="1"/>
  <c r="BU27" i="3"/>
  <c r="BW27" i="3" s="1"/>
  <c r="AT27" i="3"/>
  <c r="AU27" i="3" s="1"/>
  <c r="AQ27" i="3"/>
  <c r="AR27" i="3" s="1"/>
  <c r="AN27" i="3"/>
  <c r="AM27" i="3"/>
  <c r="AL27" i="3"/>
  <c r="AH27" i="3"/>
  <c r="AG27" i="3"/>
  <c r="AA27" i="3"/>
  <c r="U27" i="3"/>
  <c r="V27" i="3" s="1"/>
  <c r="O27" i="3"/>
  <c r="Q27" i="3" s="1"/>
  <c r="I27" i="3"/>
  <c r="K27" i="3" s="1"/>
  <c r="CA26" i="3"/>
  <c r="CB26" i="3" s="1"/>
  <c r="BX26" i="3"/>
  <c r="BZ26" i="3" s="1"/>
  <c r="BU26" i="3"/>
  <c r="BW26" i="3" s="1"/>
  <c r="AT26" i="3"/>
  <c r="AV26" i="3" s="1"/>
  <c r="AQ26" i="3"/>
  <c r="AN26" i="3"/>
  <c r="AM26" i="3"/>
  <c r="AL26" i="3"/>
  <c r="AH26" i="3"/>
  <c r="AG26" i="3"/>
  <c r="AA26" i="3"/>
  <c r="AB26" i="3" s="1"/>
  <c r="U26" i="3"/>
  <c r="W26" i="3" s="1"/>
  <c r="O26" i="3"/>
  <c r="Q26" i="3" s="1"/>
  <c r="I26" i="3"/>
  <c r="CA25" i="3"/>
  <c r="BX25" i="3"/>
  <c r="BZ25" i="3" s="1"/>
  <c r="BU25" i="3"/>
  <c r="AT25" i="3"/>
  <c r="AV25" i="3" s="1"/>
  <c r="AQ25" i="3"/>
  <c r="AN25" i="3"/>
  <c r="AO25" i="3" s="1"/>
  <c r="AM25" i="3"/>
  <c r="AL25" i="3"/>
  <c r="AH25" i="3"/>
  <c r="AG25" i="3"/>
  <c r="AA25" i="3"/>
  <c r="AC25" i="3" s="1"/>
  <c r="U25" i="3"/>
  <c r="O25" i="3"/>
  <c r="I25" i="3"/>
  <c r="J25" i="3" s="1"/>
  <c r="CA24" i="3"/>
  <c r="CC24" i="3" s="1"/>
  <c r="BX24" i="3"/>
  <c r="BU24" i="3"/>
  <c r="BV24" i="3" s="1"/>
  <c r="AT24" i="3"/>
  <c r="AQ24" i="3"/>
  <c r="AR24" i="3" s="1"/>
  <c r="AN24" i="3"/>
  <c r="AM24" i="3"/>
  <c r="AL24" i="3"/>
  <c r="AH24" i="3"/>
  <c r="AG24" i="3"/>
  <c r="AA24" i="3"/>
  <c r="AC24" i="3" s="1"/>
  <c r="U24" i="3"/>
  <c r="O24" i="3"/>
  <c r="P24" i="3" s="1"/>
  <c r="I24" i="3"/>
  <c r="K24" i="3" s="1"/>
  <c r="CA23" i="3"/>
  <c r="BX23" i="3"/>
  <c r="BY23" i="3" s="1"/>
  <c r="BU23" i="3"/>
  <c r="BV23" i="3" s="1"/>
  <c r="AT23" i="3"/>
  <c r="AU23" i="3" s="1"/>
  <c r="AQ23" i="3"/>
  <c r="AS23" i="3" s="1"/>
  <c r="AN23" i="3"/>
  <c r="AP23" i="3" s="1"/>
  <c r="AM23" i="3"/>
  <c r="AL23" i="3"/>
  <c r="AH23" i="3"/>
  <c r="AG23" i="3"/>
  <c r="AA23" i="3"/>
  <c r="U23" i="3"/>
  <c r="V23" i="3" s="1"/>
  <c r="O23" i="3"/>
  <c r="Q23" i="3" s="1"/>
  <c r="I23" i="3"/>
  <c r="K23" i="3" s="1"/>
  <c r="CA22" i="3"/>
  <c r="CB22" i="3" s="1"/>
  <c r="BX22" i="3"/>
  <c r="BZ22" i="3" s="1"/>
  <c r="BU22" i="3"/>
  <c r="BW22" i="3" s="1"/>
  <c r="AT22" i="3"/>
  <c r="AU22" i="3" s="1"/>
  <c r="AQ22" i="3"/>
  <c r="AN22" i="3"/>
  <c r="AM22" i="3"/>
  <c r="AL22" i="3"/>
  <c r="AH22" i="3"/>
  <c r="AG22" i="3"/>
  <c r="AA22" i="3"/>
  <c r="AB22" i="3" s="1"/>
  <c r="U22" i="3"/>
  <c r="W22" i="3" s="1"/>
  <c r="O22" i="3"/>
  <c r="Q22" i="3" s="1"/>
  <c r="I22" i="3"/>
  <c r="CA21" i="3"/>
  <c r="CC21" i="3" s="1"/>
  <c r="BX21" i="3"/>
  <c r="BU21" i="3"/>
  <c r="AT21" i="3"/>
  <c r="AV21" i="3" s="1"/>
  <c r="AQ21" i="3"/>
  <c r="AN21" i="3"/>
  <c r="AO21" i="3" s="1"/>
  <c r="AM21" i="3"/>
  <c r="AL21" i="3"/>
  <c r="AH21" i="3"/>
  <c r="AG21" i="3"/>
  <c r="AA21" i="3"/>
  <c r="AC21" i="3" s="1"/>
  <c r="U21" i="3"/>
  <c r="O21" i="3"/>
  <c r="I21" i="3"/>
  <c r="J21" i="3" s="1"/>
  <c r="CA20" i="3"/>
  <c r="CC20" i="3" s="1"/>
  <c r="BX20" i="3"/>
  <c r="BU20" i="3"/>
  <c r="BV20" i="3" s="1"/>
  <c r="AT20" i="3"/>
  <c r="AQ20" i="3"/>
  <c r="AR20" i="3" s="1"/>
  <c r="AN20" i="3"/>
  <c r="AP20" i="3" s="1"/>
  <c r="AM20" i="3"/>
  <c r="AL20" i="3"/>
  <c r="AH20" i="3"/>
  <c r="AG20" i="3"/>
  <c r="AA20" i="3"/>
  <c r="AC20" i="3" s="1"/>
  <c r="U20" i="3"/>
  <c r="O20" i="3"/>
  <c r="P20" i="3" s="1"/>
  <c r="I20" i="3"/>
  <c r="J20" i="3" s="1"/>
  <c r="CA19" i="3"/>
  <c r="BX19" i="3"/>
  <c r="BY19" i="3" s="1"/>
  <c r="BU19" i="3"/>
  <c r="AT19" i="3"/>
  <c r="AQ19" i="3"/>
  <c r="AS19" i="3" s="1"/>
  <c r="AN19" i="3"/>
  <c r="AP19" i="3" s="1"/>
  <c r="AM19" i="3"/>
  <c r="AL19" i="3"/>
  <c r="AH19" i="3"/>
  <c r="AG19" i="3"/>
  <c r="AA19" i="3"/>
  <c r="U19" i="3"/>
  <c r="V19" i="3" s="1"/>
  <c r="O19" i="3"/>
  <c r="Q19" i="3" s="1"/>
  <c r="I19" i="3"/>
  <c r="K19" i="3" s="1"/>
  <c r="CA18" i="3"/>
  <c r="CB18" i="3" s="1"/>
  <c r="BX18" i="3"/>
  <c r="BZ18" i="3" s="1"/>
  <c r="BU18" i="3"/>
  <c r="BW18" i="3" s="1"/>
  <c r="AT18" i="3"/>
  <c r="AV18" i="3" s="1"/>
  <c r="AQ18" i="3"/>
  <c r="AS18" i="3" s="1"/>
  <c r="AN18" i="3"/>
  <c r="AM18" i="3"/>
  <c r="AL18" i="3"/>
  <c r="AH18" i="3"/>
  <c r="AG18" i="3"/>
  <c r="AA18" i="3"/>
  <c r="AB18" i="3" s="1"/>
  <c r="U18" i="3"/>
  <c r="W18" i="3" s="1"/>
  <c r="O18" i="3"/>
  <c r="Q18" i="3" s="1"/>
  <c r="I18" i="3"/>
  <c r="CA17" i="3"/>
  <c r="CC17" i="3" s="1"/>
  <c r="BX17" i="3"/>
  <c r="BZ17" i="3" s="1"/>
  <c r="BU17" i="3"/>
  <c r="AT17" i="3"/>
  <c r="AV17" i="3" s="1"/>
  <c r="AQ17" i="3"/>
  <c r="AN17" i="3"/>
  <c r="AO17" i="3" s="1"/>
  <c r="AM17" i="3"/>
  <c r="AL17" i="3"/>
  <c r="AH17" i="3"/>
  <c r="AG17" i="3"/>
  <c r="AA17" i="3"/>
  <c r="AC17" i="3" s="1"/>
  <c r="U17" i="3"/>
  <c r="W17" i="3" s="1"/>
  <c r="O17" i="3"/>
  <c r="I17" i="3"/>
  <c r="J17" i="3" s="1"/>
  <c r="CA16" i="3"/>
  <c r="CC16" i="3" s="1"/>
  <c r="BX16" i="3"/>
  <c r="BU16" i="3"/>
  <c r="AT16" i="3"/>
  <c r="AQ16" i="3"/>
  <c r="AR16" i="3" s="1"/>
  <c r="AN16" i="3"/>
  <c r="AP16" i="3" s="1"/>
  <c r="AM16" i="3"/>
  <c r="AL16" i="3"/>
  <c r="AH16" i="3"/>
  <c r="AG16" i="3"/>
  <c r="AA16" i="3"/>
  <c r="AC16" i="3" s="1"/>
  <c r="U16" i="3"/>
  <c r="O16" i="3"/>
  <c r="P16" i="3" s="1"/>
  <c r="I16" i="3"/>
  <c r="K16" i="3" s="1"/>
  <c r="CA15" i="3"/>
  <c r="BX15" i="3"/>
  <c r="BY15" i="3" s="1"/>
  <c r="BU15" i="3"/>
  <c r="BW15" i="3" s="1"/>
  <c r="AT15" i="3"/>
  <c r="AU15" i="3" s="1"/>
  <c r="AQ15" i="3"/>
  <c r="AS15" i="3" s="1"/>
  <c r="AN15" i="3"/>
  <c r="AP15" i="3" s="1"/>
  <c r="AM15" i="3"/>
  <c r="AL15" i="3"/>
  <c r="AH15" i="3"/>
  <c r="AG15" i="3"/>
  <c r="AA15" i="3"/>
  <c r="U15" i="3"/>
  <c r="V15" i="3" s="1"/>
  <c r="O15" i="3"/>
  <c r="Q15" i="3" s="1"/>
  <c r="I15" i="3"/>
  <c r="K15" i="3" s="1"/>
  <c r="CA14" i="3"/>
  <c r="CB14" i="3" s="1"/>
  <c r="BX14" i="3"/>
  <c r="BU14" i="3"/>
  <c r="BW14" i="3" s="1"/>
  <c r="AT14" i="3"/>
  <c r="AV14" i="3" s="1"/>
  <c r="AQ14" i="3"/>
  <c r="AS14" i="3" s="1"/>
  <c r="AN14" i="3"/>
  <c r="AM14" i="3"/>
  <c r="AL14" i="3"/>
  <c r="AH14" i="3"/>
  <c r="AG14" i="3"/>
  <c r="AA14" i="3"/>
  <c r="AB14" i="3" s="1"/>
  <c r="U14" i="3"/>
  <c r="W14" i="3" s="1"/>
  <c r="O14" i="3"/>
  <c r="Q14" i="3" s="1"/>
  <c r="I14" i="3"/>
  <c r="CA13" i="3"/>
  <c r="CC13" i="3" s="1"/>
  <c r="BX13" i="3"/>
  <c r="BZ13" i="3" s="1"/>
  <c r="BU13" i="3"/>
  <c r="BW13" i="3" s="1"/>
  <c r="AT13" i="3"/>
  <c r="AU13" i="3" s="1"/>
  <c r="AQ13" i="3"/>
  <c r="AS13" i="3" s="1"/>
  <c r="AN13" i="3"/>
  <c r="AO13" i="3" s="1"/>
  <c r="AM13" i="3"/>
  <c r="AL13" i="3"/>
  <c r="AH13" i="3"/>
  <c r="AG13" i="3"/>
  <c r="AA13" i="3"/>
  <c r="AC13" i="3" s="1"/>
  <c r="U13" i="3"/>
  <c r="W13" i="3" s="1"/>
  <c r="O13" i="3"/>
  <c r="Q13" i="3" s="1"/>
  <c r="I13" i="3"/>
  <c r="J13" i="3" s="1"/>
  <c r="CA12" i="3"/>
  <c r="CB12" i="3" s="1"/>
  <c r="BX12" i="3"/>
  <c r="BZ12" i="3" s="1"/>
  <c r="BU12" i="3"/>
  <c r="BV12" i="3" s="1"/>
  <c r="AT12" i="3"/>
  <c r="AV12" i="3" s="1"/>
  <c r="AQ12" i="3"/>
  <c r="AR12" i="3" s="1"/>
  <c r="AN12" i="3"/>
  <c r="AP12" i="3" s="1"/>
  <c r="AM12" i="3"/>
  <c r="AL12" i="3"/>
  <c r="AH12" i="3"/>
  <c r="AG12" i="3"/>
  <c r="AA12" i="3"/>
  <c r="U12" i="3"/>
  <c r="W12" i="3" s="1"/>
  <c r="O12" i="3"/>
  <c r="P12" i="3" s="1"/>
  <c r="I12" i="3"/>
  <c r="CA11" i="3"/>
  <c r="CC11" i="3" s="1"/>
  <c r="BX11" i="3"/>
  <c r="BY11" i="3" s="1"/>
  <c r="BU11" i="3"/>
  <c r="BW11" i="3" s="1"/>
  <c r="AT11" i="3"/>
  <c r="AU11" i="3" s="1"/>
  <c r="AQ11" i="3"/>
  <c r="AS11" i="3" s="1"/>
  <c r="AN11" i="3"/>
  <c r="AP11" i="3" s="1"/>
  <c r="AM11" i="3"/>
  <c r="AL11" i="3"/>
  <c r="AH11" i="3"/>
  <c r="AG11" i="3"/>
  <c r="AA11" i="3"/>
  <c r="AC11" i="3" s="1"/>
  <c r="U11" i="3"/>
  <c r="V11" i="3" s="1"/>
  <c r="O11" i="3"/>
  <c r="P11" i="3" s="1"/>
  <c r="I11" i="3"/>
  <c r="J11" i="3" s="1"/>
  <c r="CA10" i="3"/>
  <c r="CB10" i="3" s="1"/>
  <c r="BX10" i="3"/>
  <c r="BZ10" i="3" s="1"/>
  <c r="BU10" i="3"/>
  <c r="BW10" i="3" s="1"/>
  <c r="AT10" i="3"/>
  <c r="AQ10" i="3"/>
  <c r="AR10" i="3" s="1"/>
  <c r="AN10" i="3"/>
  <c r="AP10" i="3" s="1"/>
  <c r="AM10" i="3"/>
  <c r="AL10" i="3"/>
  <c r="AH10" i="3"/>
  <c r="AG10" i="3"/>
  <c r="AA10" i="3"/>
  <c r="AB10" i="3" s="1"/>
  <c r="U10" i="3"/>
  <c r="W10" i="3" s="1"/>
  <c r="O10" i="3"/>
  <c r="Q10" i="3" s="1"/>
  <c r="I10" i="3"/>
  <c r="K10" i="3" s="1"/>
  <c r="CA9" i="3"/>
  <c r="CC9" i="3" s="1"/>
  <c r="BX9" i="3"/>
  <c r="BY9" i="3" s="1"/>
  <c r="BU9" i="3"/>
  <c r="BW9" i="3" s="1"/>
  <c r="AT9" i="3"/>
  <c r="AV9" i="3" s="1"/>
  <c r="AQ9" i="3"/>
  <c r="AS9" i="3" s="1"/>
  <c r="AN9" i="3"/>
  <c r="AO9" i="3" s="1"/>
  <c r="AM9" i="3"/>
  <c r="AL9" i="3"/>
  <c r="AH9" i="3"/>
  <c r="AG9" i="3"/>
  <c r="AA9" i="3"/>
  <c r="AC9" i="3" s="1"/>
  <c r="U9" i="3"/>
  <c r="V9" i="3" s="1"/>
  <c r="O9" i="3"/>
  <c r="Q9" i="3" s="1"/>
  <c r="I9" i="3"/>
  <c r="K9" i="3" s="1"/>
  <c r="CA8" i="3"/>
  <c r="CB8" i="3" s="1"/>
  <c r="BX8" i="3"/>
  <c r="BU8" i="3"/>
  <c r="BW8" i="3" s="1"/>
  <c r="AT8" i="3"/>
  <c r="AV8" i="3" s="1"/>
  <c r="AQ8" i="3"/>
  <c r="AS8" i="3" s="1"/>
  <c r="AN8" i="3"/>
  <c r="AP8" i="3" s="1"/>
  <c r="AM8" i="3"/>
  <c r="AL8" i="3"/>
  <c r="AH8" i="3"/>
  <c r="AG8" i="3"/>
  <c r="AA8" i="3"/>
  <c r="AB8" i="3" s="1"/>
  <c r="U8" i="3"/>
  <c r="W8" i="3" s="1"/>
  <c r="O8" i="3"/>
  <c r="Q8" i="3" s="1"/>
  <c r="I8" i="3"/>
  <c r="K8" i="3" s="1"/>
  <c r="CA7" i="3"/>
  <c r="CC7" i="3" s="1"/>
  <c r="BX7" i="3"/>
  <c r="BU7" i="3"/>
  <c r="BW7" i="3" s="1"/>
  <c r="AT7" i="3"/>
  <c r="AQ7" i="3"/>
  <c r="AN7" i="3"/>
  <c r="AM7" i="3"/>
  <c r="AL7" i="3"/>
  <c r="AH7" i="3"/>
  <c r="AG7" i="3"/>
  <c r="AA7" i="3"/>
  <c r="U7" i="3"/>
  <c r="O7" i="3"/>
  <c r="I7" i="3"/>
  <c r="BZ8" i="3" l="1"/>
  <c r="BY8" i="3"/>
  <c r="BJ8" i="3"/>
  <c r="BK8" i="3"/>
  <c r="BK9" i="3"/>
  <c r="BJ9" i="3"/>
  <c r="BJ10" i="3"/>
  <c r="BK10" i="3"/>
  <c r="BK11" i="3"/>
  <c r="BJ11" i="3"/>
  <c r="BJ12" i="3"/>
  <c r="BK12" i="3"/>
  <c r="BK13" i="3"/>
  <c r="BJ13" i="3"/>
  <c r="BJ14" i="3"/>
  <c r="BK14" i="3"/>
  <c r="BK15" i="3"/>
  <c r="BJ15" i="3"/>
  <c r="BJ16" i="3"/>
  <c r="BK16" i="3"/>
  <c r="BK17" i="3"/>
  <c r="BJ17" i="3"/>
  <c r="BJ18" i="3"/>
  <c r="BK18" i="3"/>
  <c r="BK19" i="3"/>
  <c r="BJ19" i="3"/>
  <c r="BJ20" i="3"/>
  <c r="BK20" i="3"/>
  <c r="BK21" i="3"/>
  <c r="BJ21" i="3"/>
  <c r="BJ22" i="3"/>
  <c r="BK22" i="3"/>
  <c r="BK23" i="3"/>
  <c r="BJ23" i="3"/>
  <c r="BJ24" i="3"/>
  <c r="BK24" i="3"/>
  <c r="BK25" i="3"/>
  <c r="BJ25" i="3"/>
  <c r="BJ26" i="3"/>
  <c r="BK26" i="3"/>
  <c r="BK27" i="3"/>
  <c r="BJ27" i="3"/>
  <c r="BJ28" i="3"/>
  <c r="BK28" i="3"/>
  <c r="BK29" i="3"/>
  <c r="BJ29" i="3"/>
  <c r="BJ30" i="3"/>
  <c r="BK30" i="3"/>
  <c r="BK31" i="3"/>
  <c r="BJ31" i="3"/>
  <c r="Q54" i="3"/>
  <c r="AS54" i="3"/>
  <c r="AU54" i="3"/>
  <c r="K28" i="3"/>
  <c r="J7" i="3"/>
  <c r="BJ32" i="3"/>
  <c r="BK32" i="3"/>
  <c r="BK34" i="3"/>
  <c r="BJ34" i="3"/>
  <c r="BJ35" i="3"/>
  <c r="BK35" i="3"/>
  <c r="BK36" i="3"/>
  <c r="BJ36" i="3"/>
  <c r="BJ37" i="3"/>
  <c r="BK37" i="3"/>
  <c r="BK38" i="3"/>
  <c r="BJ38" i="3"/>
  <c r="BJ39" i="3"/>
  <c r="BK39" i="3"/>
  <c r="BK40" i="3"/>
  <c r="BJ40" i="3"/>
  <c r="BJ41" i="3"/>
  <c r="BK41" i="3"/>
  <c r="BK42" i="3"/>
  <c r="BJ42" i="3"/>
  <c r="BJ43" i="3"/>
  <c r="BK43" i="3"/>
  <c r="BK44" i="3"/>
  <c r="BJ44" i="3"/>
  <c r="BJ45" i="3"/>
  <c r="BK45" i="3"/>
  <c r="BK46" i="3"/>
  <c r="BJ46" i="3"/>
  <c r="BJ47" i="3"/>
  <c r="BK47" i="3"/>
  <c r="BK48" i="3"/>
  <c r="BJ48" i="3"/>
  <c r="BJ49" i="3"/>
  <c r="BK49" i="3"/>
  <c r="BK50" i="3"/>
  <c r="BJ50" i="3"/>
  <c r="BJ51" i="3"/>
  <c r="BK51" i="3"/>
  <c r="BK52" i="3"/>
  <c r="BJ52" i="3"/>
  <c r="BJ53" i="3"/>
  <c r="BK53" i="3"/>
  <c r="AC54" i="3"/>
  <c r="BK54" i="3"/>
  <c r="BJ54" i="3"/>
  <c r="BJ55" i="3"/>
  <c r="BK55" i="3"/>
  <c r="BK56" i="3"/>
  <c r="BJ56" i="3"/>
  <c r="BJ57" i="3"/>
  <c r="BK57" i="3"/>
  <c r="BK58" i="3"/>
  <c r="BJ58" i="3"/>
  <c r="BJ59" i="3"/>
  <c r="BK59" i="3"/>
  <c r="BK60" i="3"/>
  <c r="BJ60" i="3"/>
  <c r="BJ61" i="3"/>
  <c r="BK61" i="3"/>
  <c r="BK62" i="3"/>
  <c r="BJ62" i="3"/>
  <c r="BJ63" i="3"/>
  <c r="BK63" i="3"/>
  <c r="BK64" i="3"/>
  <c r="BJ64" i="3"/>
  <c r="BJ65" i="3"/>
  <c r="BK65" i="3"/>
  <c r="BK66" i="3"/>
  <c r="BJ66" i="3"/>
  <c r="BJ67" i="3"/>
  <c r="BK67" i="3"/>
  <c r="BK68" i="3"/>
  <c r="BJ68" i="3"/>
  <c r="AO7" i="3"/>
  <c r="Q7" i="3"/>
  <c r="AS7" i="3"/>
  <c r="AP28" i="3"/>
  <c r="AC28" i="3"/>
  <c r="P28" i="3"/>
  <c r="AR28" i="3"/>
  <c r="W7" i="3"/>
  <c r="AV7" i="3"/>
  <c r="AC7" i="3"/>
  <c r="AV22" i="3"/>
  <c r="AC32" i="3"/>
  <c r="AS65" i="3"/>
  <c r="AU18" i="3"/>
  <c r="BV45" i="3"/>
  <c r="AC18" i="3"/>
  <c r="V65" i="3"/>
  <c r="W37" i="3"/>
  <c r="Q43" i="3"/>
  <c r="AB21" i="3"/>
  <c r="P27" i="3"/>
  <c r="V29" i="3"/>
  <c r="W68" i="3"/>
  <c r="AV15" i="3"/>
  <c r="AU44" i="3"/>
  <c r="AV46" i="3"/>
  <c r="AO28" i="3"/>
  <c r="AS49" i="3"/>
  <c r="CB24" i="3"/>
  <c r="BV15" i="3"/>
  <c r="K17" i="3"/>
  <c r="AB17" i="3"/>
  <c r="AU21" i="3"/>
  <c r="AS27" i="3"/>
  <c r="BY29" i="3"/>
  <c r="V34" i="3"/>
  <c r="V41" i="3"/>
  <c r="BW43" i="3"/>
  <c r="AC45" i="3"/>
  <c r="Q47" i="3"/>
  <c r="BV58" i="3"/>
  <c r="AB64" i="3"/>
  <c r="AU67" i="3"/>
  <c r="V10" i="3"/>
  <c r="Q11" i="3"/>
  <c r="AC14" i="3"/>
  <c r="AU14" i="3"/>
  <c r="BZ15" i="3"/>
  <c r="J16" i="3"/>
  <c r="W19" i="3"/>
  <c r="AR19" i="3"/>
  <c r="AR23" i="3"/>
  <c r="V26" i="3"/>
  <c r="AV34" i="3"/>
  <c r="AV38" i="3"/>
  <c r="BV38" i="3"/>
  <c r="P45" i="3"/>
  <c r="V48" i="3"/>
  <c r="BW49" i="3"/>
  <c r="BY61" i="3"/>
  <c r="AB62" i="3"/>
  <c r="AC63" i="3"/>
  <c r="BY64" i="3"/>
  <c r="P66" i="3"/>
  <c r="CC68" i="3"/>
  <c r="CB21" i="3"/>
  <c r="AB24" i="3"/>
  <c r="BY26" i="3"/>
  <c r="AU30" i="3"/>
  <c r="CB36" i="3"/>
  <c r="W46" i="3"/>
  <c r="J48" i="3"/>
  <c r="P62" i="3"/>
  <c r="J12" i="3"/>
  <c r="K12" i="3"/>
  <c r="BZ14" i="3"/>
  <c r="BY14" i="3"/>
  <c r="BW19" i="3"/>
  <c r="BV19" i="3"/>
  <c r="AS22" i="3"/>
  <c r="AR22" i="3"/>
  <c r="AP24" i="3"/>
  <c r="AO24" i="3"/>
  <c r="AP31" i="3"/>
  <c r="AO31" i="3"/>
  <c r="P35" i="3"/>
  <c r="Q35" i="3"/>
  <c r="K42" i="3"/>
  <c r="J42" i="3"/>
  <c r="CC43" i="3"/>
  <c r="CB43" i="3"/>
  <c r="BY46" i="3"/>
  <c r="BZ46" i="3"/>
  <c r="AR51" i="3"/>
  <c r="AS51" i="3"/>
  <c r="CB53" i="3"/>
  <c r="CC53" i="3"/>
  <c r="P55" i="3"/>
  <c r="Q55" i="3"/>
  <c r="BY56" i="3"/>
  <c r="BZ56" i="3"/>
  <c r="P65" i="3"/>
  <c r="Q65" i="3"/>
  <c r="AS66" i="3"/>
  <c r="AR66" i="3"/>
  <c r="AP67" i="3"/>
  <c r="AO67" i="3"/>
  <c r="AP7" i="3"/>
  <c r="AU19" i="3"/>
  <c r="AV19" i="3"/>
  <c r="K20" i="3"/>
  <c r="AB20" i="3"/>
  <c r="V22" i="3"/>
  <c r="W25" i="3"/>
  <c r="V25" i="3"/>
  <c r="AP27" i="3"/>
  <c r="AO27" i="3"/>
  <c r="AC29" i="3"/>
  <c r="AB29" i="3"/>
  <c r="BY30" i="3"/>
  <c r="AR43" i="3"/>
  <c r="AS43" i="3"/>
  <c r="AP46" i="3"/>
  <c r="AO46" i="3"/>
  <c r="AO50" i="3"/>
  <c r="AP50" i="3"/>
  <c r="W51" i="3"/>
  <c r="V51" i="3"/>
  <c r="AS52" i="3"/>
  <c r="AR52" i="3"/>
  <c r="CC54" i="3"/>
  <c r="CB54" i="3"/>
  <c r="BY57" i="3"/>
  <c r="BZ57" i="3"/>
  <c r="AP62" i="3"/>
  <c r="AO62" i="3"/>
  <c r="CC64" i="3"/>
  <c r="CB64" i="3"/>
  <c r="Q30" i="3"/>
  <c r="P30" i="3"/>
  <c r="BV39" i="3"/>
  <c r="BW39" i="3"/>
  <c r="CC40" i="3"/>
  <c r="CB40" i="3"/>
  <c r="CB45" i="3"/>
  <c r="CC45" i="3"/>
  <c r="CC47" i="3"/>
  <c r="CB47" i="3"/>
  <c r="K59" i="3"/>
  <c r="J59" i="3"/>
  <c r="BZ68" i="3"/>
  <c r="BY68" i="3"/>
  <c r="AV10" i="3"/>
  <c r="AU10" i="3"/>
  <c r="BV16" i="3"/>
  <c r="BW16" i="3"/>
  <c r="BZ21" i="3"/>
  <c r="BY21" i="3"/>
  <c r="AB12" i="3"/>
  <c r="AC12" i="3"/>
  <c r="W21" i="3"/>
  <c r="V21" i="3"/>
  <c r="BV22" i="3"/>
  <c r="CC25" i="3"/>
  <c r="CB25" i="3"/>
  <c r="AS26" i="3"/>
  <c r="AR26" i="3"/>
  <c r="CB29" i="3"/>
  <c r="CC29" i="3"/>
  <c r="AU36" i="3"/>
  <c r="AV36" i="3"/>
  <c r="W42" i="3"/>
  <c r="K44" i="3"/>
  <c r="AO44" i="3"/>
  <c r="AP44" i="3"/>
  <c r="AS47" i="3"/>
  <c r="AC49" i="3"/>
  <c r="AB49" i="3"/>
  <c r="AV50" i="3"/>
  <c r="AU50" i="3"/>
  <c r="W61" i="3"/>
  <c r="V61" i="3"/>
  <c r="AV64" i="3"/>
  <c r="AU64" i="3"/>
  <c r="AC48" i="3"/>
  <c r="AU48" i="3"/>
  <c r="CC48" i="3"/>
  <c r="P49" i="3"/>
  <c r="J50" i="3"/>
  <c r="V50" i="3"/>
  <c r="W56" i="3"/>
  <c r="AC59" i="3"/>
  <c r="AB60" i="3"/>
  <c r="AU61" i="3"/>
  <c r="BY65" i="3"/>
  <c r="BV66" i="3"/>
  <c r="V67" i="3"/>
  <c r="AU68" i="3"/>
  <c r="V8" i="3"/>
  <c r="W9" i="3"/>
  <c r="V18" i="3"/>
  <c r="P23" i="3"/>
  <c r="BW23" i="3"/>
  <c r="AU25" i="3"/>
  <c r="P26" i="3"/>
  <c r="J28" i="3"/>
  <c r="CB28" i="3"/>
  <c r="CC32" i="3"/>
  <c r="AR35" i="3"/>
  <c r="P36" i="3"/>
  <c r="AP36" i="3"/>
  <c r="BZ42" i="3"/>
  <c r="AB43" i="3"/>
  <c r="CB49" i="3"/>
  <c r="BY51" i="3"/>
  <c r="K52" i="3"/>
  <c r="J53" i="3"/>
  <c r="AC53" i="3"/>
  <c r="AB54" i="3"/>
  <c r="AV54" i="3"/>
  <c r="AU55" i="3"/>
  <c r="BW55" i="3"/>
  <c r="W57" i="3"/>
  <c r="AS57" i="3"/>
  <c r="CC59" i="3"/>
  <c r="J67" i="3"/>
  <c r="CB67" i="3"/>
  <c r="AB37" i="3"/>
  <c r="AC37" i="3"/>
  <c r="K46" i="3"/>
  <c r="J46" i="3"/>
  <c r="AV57" i="3"/>
  <c r="AU57" i="3"/>
  <c r="K7" i="3"/>
  <c r="AB7" i="3"/>
  <c r="AC8" i="3"/>
  <c r="AU8" i="3"/>
  <c r="AS10" i="3"/>
  <c r="BY10" i="3"/>
  <c r="BV11" i="3"/>
  <c r="AO20" i="3"/>
  <c r="CB20" i="3"/>
  <c r="P22" i="3"/>
  <c r="BY22" i="3"/>
  <c r="AO23" i="3"/>
  <c r="J24" i="3"/>
  <c r="AB25" i="3"/>
  <c r="BY25" i="3"/>
  <c r="AU26" i="3"/>
  <c r="J27" i="3"/>
  <c r="BV27" i="3"/>
  <c r="AB28" i="3"/>
  <c r="AU29" i="3"/>
  <c r="V30" i="3"/>
  <c r="BV30" i="3"/>
  <c r="CC37" i="3"/>
  <c r="P38" i="3"/>
  <c r="AR38" i="3"/>
  <c r="AS38" i="3"/>
  <c r="AV42" i="3"/>
  <c r="AS45" i="3"/>
  <c r="AR45" i="3"/>
  <c r="BY49" i="3"/>
  <c r="BZ49" i="3"/>
  <c r="BZ50" i="3"/>
  <c r="BY50" i="3"/>
  <c r="BV51" i="3"/>
  <c r="BW51" i="3"/>
  <c r="V54" i="3"/>
  <c r="W54" i="3"/>
  <c r="AR55" i="3"/>
  <c r="AS55" i="3"/>
  <c r="BW61" i="3"/>
  <c r="BV61" i="3"/>
  <c r="BW62" i="3"/>
  <c r="BV62" i="3"/>
  <c r="AP63" i="3"/>
  <c r="AO63" i="3"/>
  <c r="AV65" i="3"/>
  <c r="AU65" i="3"/>
  <c r="BZ67" i="3"/>
  <c r="BY67" i="3"/>
  <c r="BZ48" i="3"/>
  <c r="BY48" i="3"/>
  <c r="Q52" i="3"/>
  <c r="P52" i="3"/>
  <c r="AP53" i="3"/>
  <c r="AO53" i="3"/>
  <c r="BZ55" i="3"/>
  <c r="BY55" i="3"/>
  <c r="AS61" i="3"/>
  <c r="AR61" i="3"/>
  <c r="BW65" i="3"/>
  <c r="BV65" i="3"/>
  <c r="AS68" i="3"/>
  <c r="AR68" i="3"/>
  <c r="BZ9" i="3"/>
  <c r="CC12" i="3"/>
  <c r="AB13" i="3"/>
  <c r="V14" i="3"/>
  <c r="W15" i="3"/>
  <c r="AR15" i="3"/>
  <c r="AS16" i="3"/>
  <c r="CB17" i="3"/>
  <c r="CC18" i="3"/>
  <c r="P19" i="3"/>
  <c r="J23" i="3"/>
  <c r="BV26" i="3"/>
  <c r="AR30" i="3"/>
  <c r="BY34" i="3"/>
  <c r="CB35" i="3"/>
  <c r="CC35" i="3"/>
  <c r="AS39" i="3"/>
  <c r="CC41" i="3"/>
  <c r="AP42" i="3"/>
  <c r="AO42" i="3"/>
  <c r="BZ44" i="3"/>
  <c r="BY44" i="3"/>
  <c r="AC47" i="3"/>
  <c r="AB47" i="3"/>
  <c r="AV51" i="3"/>
  <c r="AU51" i="3"/>
  <c r="BW52" i="3"/>
  <c r="BV52" i="3"/>
  <c r="W55" i="3"/>
  <c r="V55" i="3"/>
  <c r="Q58" i="3"/>
  <c r="P58" i="3"/>
  <c r="K62" i="3"/>
  <c r="J62" i="3"/>
  <c r="W64" i="3"/>
  <c r="V64" i="3"/>
  <c r="K66" i="3"/>
  <c r="J66" i="3"/>
  <c r="Q68" i="3"/>
  <c r="P68" i="3"/>
  <c r="AV37" i="3"/>
  <c r="AU37" i="3"/>
  <c r="BW41" i="3"/>
  <c r="BV41" i="3"/>
  <c r="W44" i="3"/>
  <c r="V44" i="3"/>
  <c r="P51" i="3"/>
  <c r="Q51" i="3"/>
  <c r="AO52" i="3"/>
  <c r="AP52" i="3"/>
  <c r="BY54" i="3"/>
  <c r="BZ54" i="3"/>
  <c r="AC56" i="3"/>
  <c r="AB56" i="3"/>
  <c r="Q61" i="3"/>
  <c r="P61" i="3"/>
  <c r="AS62" i="3"/>
  <c r="AR62" i="3"/>
  <c r="K63" i="3"/>
  <c r="J63" i="3"/>
  <c r="AV63" i="3"/>
  <c r="AU63" i="3"/>
  <c r="AP66" i="3"/>
  <c r="AO66" i="3"/>
  <c r="BW35" i="3"/>
  <c r="Q39" i="3"/>
  <c r="AO39" i="3"/>
  <c r="AP40" i="3"/>
  <c r="CB63" i="3"/>
  <c r="BV64" i="3"/>
  <c r="AC67" i="3"/>
  <c r="AB68" i="3"/>
  <c r="BV68" i="3"/>
  <c r="CB7" i="3"/>
  <c r="CC8" i="3"/>
  <c r="P9" i="3"/>
  <c r="CB9" i="3"/>
  <c r="K11" i="3"/>
  <c r="AR11" i="3"/>
  <c r="AO12" i="3"/>
  <c r="AV13" i="3"/>
  <c r="CB13" i="3"/>
  <c r="CC14" i="3"/>
  <c r="P15" i="3"/>
  <c r="Q16" i="3"/>
  <c r="AO16" i="3"/>
  <c r="AP17" i="3"/>
  <c r="BY18" i="3"/>
  <c r="BZ19" i="3"/>
  <c r="Q20" i="3"/>
  <c r="AS20" i="3"/>
  <c r="BW20" i="3"/>
  <c r="K21" i="3"/>
  <c r="AP21" i="3"/>
  <c r="AC22" i="3"/>
  <c r="CC22" i="3"/>
  <c r="W23" i="3"/>
  <c r="AV23" i="3"/>
  <c r="BZ23" i="3"/>
  <c r="Q24" i="3"/>
  <c r="AS24" i="3"/>
  <c r="BW24" i="3"/>
  <c r="K25" i="3"/>
  <c r="AP25" i="3"/>
  <c r="AC26" i="3"/>
  <c r="CC26" i="3"/>
  <c r="W27" i="3"/>
  <c r="AV27" i="3"/>
  <c r="BZ27" i="3"/>
  <c r="Q28" i="3"/>
  <c r="AS28" i="3"/>
  <c r="BW28" i="3"/>
  <c r="K29" i="3"/>
  <c r="AP29" i="3"/>
  <c r="AC30" i="3"/>
  <c r="P31" i="3"/>
  <c r="AR31" i="3"/>
  <c r="BV31" i="3"/>
  <c r="J32" i="3"/>
  <c r="AO32" i="3"/>
  <c r="AB34" i="3"/>
  <c r="CB34" i="3"/>
  <c r="V35" i="3"/>
  <c r="AU35" i="3"/>
  <c r="AB36" i="3"/>
  <c r="BY37" i="3"/>
  <c r="BZ38" i="3"/>
  <c r="J39" i="3"/>
  <c r="K40" i="3"/>
  <c r="AB40" i="3"/>
  <c r="AC41" i="3"/>
  <c r="AU41" i="3"/>
  <c r="BY41" i="3"/>
  <c r="P42" i="3"/>
  <c r="AR42" i="3"/>
  <c r="BV42" i="3"/>
  <c r="J43" i="3"/>
  <c r="AO43" i="3"/>
  <c r="AB44" i="3"/>
  <c r="CB44" i="3"/>
  <c r="V45" i="3"/>
  <c r="AU45" i="3"/>
  <c r="BY45" i="3"/>
  <c r="P46" i="3"/>
  <c r="AR46" i="3"/>
  <c r="BV46" i="3"/>
  <c r="J47" i="3"/>
  <c r="AO47" i="3"/>
  <c r="BY47" i="3"/>
  <c r="Q48" i="3"/>
  <c r="AR48" i="3"/>
  <c r="BW48" i="3"/>
  <c r="J49" i="3"/>
  <c r="AV49" i="3"/>
  <c r="BW50" i="3"/>
  <c r="K51" i="3"/>
  <c r="AO51" i="3"/>
  <c r="AB52" i="3"/>
  <c r="CB52" i="3"/>
  <c r="V53" i="3"/>
  <c r="AU53" i="3"/>
  <c r="BY53" i="3"/>
  <c r="P54" i="3"/>
  <c r="AR54" i="3"/>
  <c r="BV54" i="3"/>
  <c r="J55" i="3"/>
  <c r="AO55" i="3"/>
  <c r="CB56" i="3"/>
  <c r="K58" i="3"/>
  <c r="AR58" i="3"/>
  <c r="AO59" i="3"/>
  <c r="AV60" i="3"/>
  <c r="CB60" i="3"/>
  <c r="J61" i="3"/>
  <c r="J31" i="3"/>
  <c r="W38" i="3"/>
  <c r="AV16" i="3"/>
  <c r="AU16" i="3"/>
  <c r="BZ16" i="3"/>
  <c r="BY16" i="3"/>
  <c r="Q17" i="3"/>
  <c r="P17" i="3"/>
  <c r="BW17" i="3"/>
  <c r="BV17" i="3"/>
  <c r="K18" i="3"/>
  <c r="J18" i="3"/>
  <c r="AP18" i="3"/>
  <c r="AO18" i="3"/>
  <c r="AC19" i="3"/>
  <c r="AB19" i="3"/>
  <c r="W20" i="3"/>
  <c r="V20" i="3"/>
  <c r="Q21" i="3"/>
  <c r="P21" i="3"/>
  <c r="BW21" i="3"/>
  <c r="BV21" i="3"/>
  <c r="AP22" i="3"/>
  <c r="AO22" i="3"/>
  <c r="AC23" i="3"/>
  <c r="AB23" i="3"/>
  <c r="W24" i="3"/>
  <c r="V24" i="3"/>
  <c r="AV24" i="3"/>
  <c r="AU24" i="3"/>
  <c r="AS25" i="3"/>
  <c r="AR25" i="3"/>
  <c r="K26" i="3"/>
  <c r="J26" i="3"/>
  <c r="AP26" i="3"/>
  <c r="AO26" i="3"/>
  <c r="W28" i="3"/>
  <c r="V28" i="3"/>
  <c r="Q29" i="3"/>
  <c r="P29" i="3"/>
  <c r="K30" i="3"/>
  <c r="J30" i="3"/>
  <c r="AV40" i="3"/>
  <c r="AU40" i="3"/>
  <c r="P50" i="3"/>
  <c r="Q50" i="3"/>
  <c r="BW57" i="3"/>
  <c r="BV57" i="3"/>
  <c r="BY58" i="3"/>
  <c r="BZ58" i="3"/>
  <c r="BZ59" i="3"/>
  <c r="BY59" i="3"/>
  <c r="K64" i="3"/>
  <c r="J64" i="3"/>
  <c r="V7" i="3"/>
  <c r="AU7" i="3"/>
  <c r="BY7" i="3"/>
  <c r="P8" i="3"/>
  <c r="AR8" i="3"/>
  <c r="BV8" i="3"/>
  <c r="J9" i="3"/>
  <c r="AP9" i="3"/>
  <c r="AU9" i="3"/>
  <c r="BV9" i="3"/>
  <c r="P10" i="3"/>
  <c r="AO10" i="3"/>
  <c r="BV10" i="3"/>
  <c r="W11" i="3"/>
  <c r="AO11" i="3"/>
  <c r="BZ11" i="3"/>
  <c r="V12" i="3"/>
  <c r="AS12" i="3"/>
  <c r="BY12" i="3"/>
  <c r="K13" i="3"/>
  <c r="V13" i="3"/>
  <c r="AR13" i="3"/>
  <c r="BY13" i="3"/>
  <c r="BW37" i="3"/>
  <c r="BV37" i="3"/>
  <c r="W40" i="3"/>
  <c r="V40" i="3"/>
  <c r="AS41" i="3"/>
  <c r="AR41" i="3"/>
  <c r="AP14" i="3"/>
  <c r="AO14" i="3"/>
  <c r="AC15" i="3"/>
  <c r="AB15" i="3"/>
  <c r="CC15" i="3"/>
  <c r="CB15" i="3"/>
  <c r="W16" i="3"/>
  <c r="V16" i="3"/>
  <c r="AS17" i="3"/>
  <c r="AR17" i="3"/>
  <c r="CC19" i="3"/>
  <c r="CB19" i="3"/>
  <c r="AV20" i="3"/>
  <c r="AU20" i="3"/>
  <c r="AS21" i="3"/>
  <c r="AR21" i="3"/>
  <c r="K22" i="3"/>
  <c r="J22" i="3"/>
  <c r="CC23" i="3"/>
  <c r="CB23" i="3"/>
  <c r="BZ24" i="3"/>
  <c r="BY24" i="3"/>
  <c r="BW25" i="3"/>
  <c r="BV25" i="3"/>
  <c r="AC27" i="3"/>
  <c r="AB27" i="3"/>
  <c r="CC27" i="3"/>
  <c r="CB27" i="3"/>
  <c r="AV28" i="3"/>
  <c r="AU28" i="3"/>
  <c r="AS29" i="3"/>
  <c r="AR29" i="3"/>
  <c r="AP30" i="3"/>
  <c r="AO30" i="3"/>
  <c r="AC39" i="3"/>
  <c r="AB39" i="3"/>
  <c r="AO56" i="3"/>
  <c r="AP56" i="3"/>
  <c r="AP57" i="3"/>
  <c r="AO57" i="3"/>
  <c r="W60" i="3"/>
  <c r="V60" i="3"/>
  <c r="K68" i="3"/>
  <c r="J68" i="3"/>
  <c r="P7" i="3"/>
  <c r="AR7" i="3"/>
  <c r="BV7" i="3"/>
  <c r="BZ7" i="3"/>
  <c r="J8" i="3"/>
  <c r="AO8" i="3"/>
  <c r="AB9" i="3"/>
  <c r="P14" i="3"/>
  <c r="AR14" i="3"/>
  <c r="BV14" i="3"/>
  <c r="J15" i="3"/>
  <c r="AO15" i="3"/>
  <c r="AB16" i="3"/>
  <c r="CB16" i="3"/>
  <c r="V17" i="3"/>
  <c r="AU17" i="3"/>
  <c r="BY17" i="3"/>
  <c r="P18" i="3"/>
  <c r="AR18" i="3"/>
  <c r="BV18" i="3"/>
  <c r="J19" i="3"/>
  <c r="AO19" i="3"/>
  <c r="AC31" i="3"/>
  <c r="AB31" i="3"/>
  <c r="CC31" i="3"/>
  <c r="CB31" i="3"/>
  <c r="W32" i="3"/>
  <c r="V32" i="3"/>
  <c r="AV32" i="3"/>
  <c r="AU32" i="3"/>
  <c r="BZ32" i="3"/>
  <c r="BY32" i="3"/>
  <c r="Q34" i="3"/>
  <c r="P34" i="3"/>
  <c r="AS34" i="3"/>
  <c r="AR34" i="3"/>
  <c r="BW34" i="3"/>
  <c r="BV34" i="3"/>
  <c r="K35" i="3"/>
  <c r="J35" i="3"/>
  <c r="AP35" i="3"/>
  <c r="AO35" i="3"/>
  <c r="AS37" i="3"/>
  <c r="AR37" i="3"/>
  <c r="CC39" i="3"/>
  <c r="CB39" i="3"/>
  <c r="Q41" i="3"/>
  <c r="P41" i="3"/>
  <c r="K14" i="3"/>
  <c r="J14" i="3"/>
  <c r="BZ20" i="3"/>
  <c r="BY20" i="3"/>
  <c r="Q25" i="3"/>
  <c r="P25" i="3"/>
  <c r="BZ28" i="3"/>
  <c r="BY28" i="3"/>
  <c r="BW29" i="3"/>
  <c r="BV29" i="3"/>
  <c r="BZ36" i="3"/>
  <c r="BY36" i="3"/>
  <c r="K38" i="3"/>
  <c r="J38" i="3"/>
  <c r="AR9" i="3"/>
  <c r="J10" i="3"/>
  <c r="AC10" i="3"/>
  <c r="CC10" i="3"/>
  <c r="AB11" i="3"/>
  <c r="AV11" i="3"/>
  <c r="CB11" i="3"/>
  <c r="Q12" i="3"/>
  <c r="AU12" i="3"/>
  <c r="BW12" i="3"/>
  <c r="P13" i="3"/>
  <c r="AP13" i="3"/>
  <c r="BV13" i="3"/>
  <c r="Q37" i="3"/>
  <c r="P37" i="3"/>
  <c r="AP38" i="3"/>
  <c r="AO38" i="3"/>
  <c r="BZ40" i="3"/>
  <c r="BY40" i="3"/>
  <c r="CB30" i="3"/>
  <c r="V31" i="3"/>
  <c r="AU31" i="3"/>
  <c r="BY31" i="3"/>
  <c r="AR32" i="3"/>
  <c r="BV32" i="3"/>
  <c r="J34" i="3"/>
  <c r="AO34" i="3"/>
  <c r="AB35" i="3"/>
  <c r="BY35" i="3"/>
  <c r="K36" i="3"/>
  <c r="V36" i="3"/>
  <c r="AR36" i="3"/>
  <c r="BW36" i="3"/>
  <c r="BV36" i="3"/>
  <c r="K37" i="3"/>
  <c r="J37" i="3"/>
  <c r="AP37" i="3"/>
  <c r="AO37" i="3"/>
  <c r="AC38" i="3"/>
  <c r="AB38" i="3"/>
  <c r="CC38" i="3"/>
  <c r="CB38" i="3"/>
  <c r="W39" i="3"/>
  <c r="V39" i="3"/>
  <c r="AV39" i="3"/>
  <c r="AU39" i="3"/>
  <c r="BZ39" i="3"/>
  <c r="BY39" i="3"/>
  <c r="Q40" i="3"/>
  <c r="P40" i="3"/>
  <c r="AS40" i="3"/>
  <c r="AR40" i="3"/>
  <c r="BW40" i="3"/>
  <c r="BV40" i="3"/>
  <c r="K41" i="3"/>
  <c r="J41" i="3"/>
  <c r="AP41" i="3"/>
  <c r="AO41" i="3"/>
  <c r="AC42" i="3"/>
  <c r="AB42" i="3"/>
  <c r="CC42" i="3"/>
  <c r="CB42" i="3"/>
  <c r="W43" i="3"/>
  <c r="V43" i="3"/>
  <c r="AV43" i="3"/>
  <c r="AU43" i="3"/>
  <c r="BZ43" i="3"/>
  <c r="BY43" i="3"/>
  <c r="Q44" i="3"/>
  <c r="P44" i="3"/>
  <c r="AS44" i="3"/>
  <c r="AR44" i="3"/>
  <c r="BW44" i="3"/>
  <c r="BV44" i="3"/>
  <c r="K45" i="3"/>
  <c r="J45" i="3"/>
  <c r="AP45" i="3"/>
  <c r="AO45" i="3"/>
  <c r="AC46" i="3"/>
  <c r="AB46" i="3"/>
  <c r="CC46" i="3"/>
  <c r="CB46" i="3"/>
  <c r="W47" i="3"/>
  <c r="V47" i="3"/>
  <c r="AV47" i="3"/>
  <c r="AU47" i="3"/>
  <c r="AB50" i="3"/>
  <c r="AC50" i="3"/>
  <c r="AC51" i="3"/>
  <c r="AB51" i="3"/>
  <c r="CC51" i="3"/>
  <c r="CB51" i="3"/>
  <c r="W52" i="3"/>
  <c r="V52" i="3"/>
  <c r="AV52" i="3"/>
  <c r="AU52" i="3"/>
  <c r="BZ52" i="3"/>
  <c r="BY52" i="3"/>
  <c r="Q53" i="3"/>
  <c r="P53" i="3"/>
  <c r="AS53" i="3"/>
  <c r="AR53" i="3"/>
  <c r="BW53" i="3"/>
  <c r="BV53" i="3"/>
  <c r="K54" i="3"/>
  <c r="J54" i="3"/>
  <c r="AP54" i="3"/>
  <c r="AO54" i="3"/>
  <c r="AC55" i="3"/>
  <c r="AB55" i="3"/>
  <c r="CC55" i="3"/>
  <c r="CB55" i="3"/>
  <c r="AP58" i="3"/>
  <c r="AO58" i="3"/>
  <c r="AR59" i="3"/>
  <c r="AS59" i="3"/>
  <c r="AS60" i="3"/>
  <c r="AR60" i="3"/>
  <c r="BZ60" i="3"/>
  <c r="BY60" i="3"/>
  <c r="BZ63" i="3"/>
  <c r="BY63" i="3"/>
  <c r="AC65" i="3"/>
  <c r="AB65" i="3"/>
  <c r="BV47" i="3"/>
  <c r="AO48" i="3"/>
  <c r="W49" i="3"/>
  <c r="AP49" i="3"/>
  <c r="AS50" i="3"/>
  <c r="CC50" i="3"/>
  <c r="CB50" i="3"/>
  <c r="Q56" i="3"/>
  <c r="P56" i="3"/>
  <c r="AV56" i="3"/>
  <c r="AU56" i="3"/>
  <c r="J60" i="3"/>
  <c r="K60" i="3"/>
  <c r="K65" i="3"/>
  <c r="J65" i="3"/>
  <c r="AV66" i="3"/>
  <c r="AU66" i="3"/>
  <c r="BW56" i="3"/>
  <c r="BV56" i="3"/>
  <c r="Q57" i="3"/>
  <c r="P57" i="3"/>
  <c r="V58" i="3"/>
  <c r="W58" i="3"/>
  <c r="W59" i="3"/>
  <c r="V59" i="3"/>
  <c r="AP61" i="3"/>
  <c r="AO61" i="3"/>
  <c r="BZ62" i="3"/>
  <c r="BY62" i="3"/>
  <c r="AC66" i="3"/>
  <c r="AB66" i="3"/>
  <c r="CC61" i="3"/>
  <c r="CB61" i="3"/>
  <c r="Q63" i="3"/>
  <c r="P63" i="3"/>
  <c r="AP64" i="3"/>
  <c r="AO64" i="3"/>
  <c r="BZ66" i="3"/>
  <c r="BY66" i="3"/>
  <c r="AP68" i="3"/>
  <c r="AO68" i="3"/>
  <c r="W62" i="3"/>
  <c r="V62" i="3"/>
  <c r="CB62" i="3"/>
  <c r="AS63" i="3"/>
  <c r="AR63" i="3"/>
  <c r="P64" i="3"/>
  <c r="AO65" i="3"/>
  <c r="CC65" i="3"/>
  <c r="CB65" i="3"/>
  <c r="Q67" i="3"/>
  <c r="P67" i="3"/>
  <c r="AS67" i="3"/>
  <c r="AR67" i="3"/>
  <c r="K56" i="3"/>
  <c r="AR56" i="3"/>
  <c r="J57" i="3"/>
  <c r="AC57" i="3"/>
  <c r="CC57" i="3"/>
  <c r="AB58" i="3"/>
  <c r="AV58" i="3"/>
  <c r="CB58" i="3"/>
  <c r="Q59" i="3"/>
  <c r="AU59" i="3"/>
  <c r="BW59" i="3"/>
  <c r="P60" i="3"/>
  <c r="AP60" i="3"/>
  <c r="BV60" i="3"/>
  <c r="AC61" i="3"/>
  <c r="AB61" i="3"/>
  <c r="AV62" i="3"/>
  <c r="AU62" i="3"/>
  <c r="V63" i="3"/>
  <c r="BW63" i="3"/>
  <c r="BV63" i="3"/>
  <c r="AR64" i="3"/>
  <c r="W66" i="3"/>
  <c r="V66" i="3"/>
  <c r="CB66" i="3"/>
  <c r="BW67" i="3"/>
  <c r="BV67" i="3"/>
  <c r="L410" i="2"/>
  <c r="L409" i="2"/>
  <c r="L408" i="2"/>
  <c r="L407" i="2"/>
  <c r="K406" i="2"/>
  <c r="J406" i="2"/>
  <c r="I406" i="2"/>
  <c r="H406" i="2"/>
  <c r="G406" i="2"/>
  <c r="F406" i="2"/>
  <c r="E406" i="2"/>
  <c r="L405" i="2"/>
  <c r="L404" i="2"/>
  <c r="L403" i="2"/>
  <c r="L402" i="2"/>
  <c r="L401" i="2"/>
  <c r="L400" i="2"/>
  <c r="K399" i="2"/>
  <c r="J399" i="2"/>
  <c r="I399" i="2"/>
  <c r="H399" i="2"/>
  <c r="G399" i="2"/>
  <c r="F399" i="2"/>
  <c r="E399" i="2"/>
  <c r="L398" i="2"/>
  <c r="L397" i="2"/>
  <c r="L396" i="2"/>
  <c r="L395" i="2"/>
  <c r="L394" i="2"/>
  <c r="L393" i="2"/>
  <c r="L392" i="2"/>
  <c r="L391" i="2"/>
  <c r="L390" i="2"/>
  <c r="L389" i="2"/>
  <c r="K388" i="2"/>
  <c r="J388" i="2"/>
  <c r="I388" i="2"/>
  <c r="H388" i="2"/>
  <c r="G388" i="2"/>
  <c r="F388" i="2"/>
  <c r="E388" i="2"/>
  <c r="L387" i="2"/>
  <c r="L386" i="2"/>
  <c r="L385" i="2"/>
  <c r="L384" i="2"/>
  <c r="K383" i="2"/>
  <c r="J383" i="2"/>
  <c r="I383" i="2"/>
  <c r="H383" i="2"/>
  <c r="G383" i="2"/>
  <c r="F383" i="2"/>
  <c r="E383" i="2"/>
  <c r="L382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K367" i="2"/>
  <c r="J367" i="2"/>
  <c r="I367" i="2"/>
  <c r="H367" i="2"/>
  <c r="G367" i="2"/>
  <c r="F367" i="2"/>
  <c r="E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K353" i="2"/>
  <c r="J353" i="2"/>
  <c r="I353" i="2"/>
  <c r="H353" i="2"/>
  <c r="G353" i="2"/>
  <c r="F353" i="2"/>
  <c r="E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K271" i="2"/>
  <c r="J271" i="2"/>
  <c r="I271" i="2"/>
  <c r="H271" i="2"/>
  <c r="G271" i="2"/>
  <c r="F271" i="2"/>
  <c r="E271" i="2"/>
  <c r="L270" i="2"/>
  <c r="L269" i="2"/>
  <c r="L268" i="2"/>
  <c r="L267" i="2"/>
  <c r="L266" i="2"/>
  <c r="L265" i="2"/>
  <c r="L264" i="2"/>
  <c r="K263" i="2"/>
  <c r="J263" i="2"/>
  <c r="I263" i="2"/>
  <c r="H263" i="2"/>
  <c r="G263" i="2"/>
  <c r="F263" i="2"/>
  <c r="E263" i="2"/>
  <c r="L262" i="2"/>
  <c r="L261" i="2"/>
  <c r="L260" i="2"/>
  <c r="L259" i="2"/>
  <c r="L258" i="2"/>
  <c r="L257" i="2"/>
  <c r="L256" i="2"/>
  <c r="L255" i="2"/>
  <c r="L254" i="2"/>
  <c r="L253" i="2" s="1"/>
  <c r="K253" i="2"/>
  <c r="J253" i="2"/>
  <c r="I253" i="2"/>
  <c r="H253" i="2"/>
  <c r="G253" i="2"/>
  <c r="F253" i="2"/>
  <c r="E253" i="2"/>
  <c r="L252" i="2"/>
  <c r="L251" i="2"/>
  <c r="L250" i="2"/>
  <c r="K249" i="2"/>
  <c r="J249" i="2"/>
  <c r="I249" i="2"/>
  <c r="H249" i="2"/>
  <c r="G249" i="2"/>
  <c r="F249" i="2"/>
  <c r="E249" i="2"/>
  <c r="L248" i="2"/>
  <c r="L247" i="2"/>
  <c r="L246" i="2"/>
  <c r="L245" i="2"/>
  <c r="L244" i="2"/>
  <c r="L243" i="2"/>
  <c r="L242" i="2"/>
  <c r="L241" i="2"/>
  <c r="K240" i="2"/>
  <c r="J240" i="2"/>
  <c r="I240" i="2"/>
  <c r="H240" i="2"/>
  <c r="G240" i="2"/>
  <c r="F240" i="2"/>
  <c r="E240" i="2"/>
  <c r="L239" i="2"/>
  <c r="L238" i="2"/>
  <c r="L237" i="2"/>
  <c r="L236" i="2"/>
  <c r="L235" i="2" s="1"/>
  <c r="K235" i="2"/>
  <c r="J235" i="2"/>
  <c r="I235" i="2"/>
  <c r="H235" i="2"/>
  <c r="G235" i="2"/>
  <c r="F235" i="2"/>
  <c r="E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K190" i="2"/>
  <c r="J190" i="2"/>
  <c r="I190" i="2"/>
  <c r="H190" i="2"/>
  <c r="G190" i="2"/>
  <c r="F190" i="2"/>
  <c r="E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K171" i="2"/>
  <c r="J171" i="2"/>
  <c r="I171" i="2"/>
  <c r="H171" i="2"/>
  <c r="G171" i="2"/>
  <c r="F171" i="2"/>
  <c r="E171" i="2"/>
  <c r="L170" i="2"/>
  <c r="L169" i="2"/>
  <c r="L168" i="2"/>
  <c r="L167" i="2"/>
  <c r="L166" i="2"/>
  <c r="L165" i="2" s="1"/>
  <c r="K165" i="2"/>
  <c r="J165" i="2"/>
  <c r="I165" i="2"/>
  <c r="H165" i="2"/>
  <c r="G165" i="2"/>
  <c r="F165" i="2"/>
  <c r="E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K150" i="2"/>
  <c r="J150" i="2"/>
  <c r="I150" i="2"/>
  <c r="H150" i="2"/>
  <c r="G150" i="2"/>
  <c r="F150" i="2"/>
  <c r="E150" i="2"/>
  <c r="L149" i="2"/>
  <c r="L148" i="2"/>
  <c r="L147" i="2"/>
  <c r="L146" i="2"/>
  <c r="L145" i="2"/>
  <c r="L144" i="2"/>
  <c r="K143" i="2"/>
  <c r="J143" i="2"/>
  <c r="I143" i="2"/>
  <c r="H143" i="2"/>
  <c r="G143" i="2"/>
  <c r="F143" i="2"/>
  <c r="E143" i="2"/>
  <c r="L142" i="2"/>
  <c r="L141" i="2"/>
  <c r="L140" i="2"/>
  <c r="L139" i="2"/>
  <c r="L138" i="2"/>
  <c r="L137" i="2"/>
  <c r="K136" i="2"/>
  <c r="J136" i="2"/>
  <c r="I136" i="2"/>
  <c r="H136" i="2"/>
  <c r="G136" i="2"/>
  <c r="F136" i="2"/>
  <c r="E136" i="2"/>
  <c r="L135" i="2"/>
  <c r="L134" i="2"/>
  <c r="L133" i="2"/>
  <c r="L132" i="2"/>
  <c r="L131" i="2"/>
  <c r="L130" i="2"/>
  <c r="L129" i="2"/>
  <c r="K128" i="2"/>
  <c r="J128" i="2"/>
  <c r="I128" i="2"/>
  <c r="H128" i="2"/>
  <c r="G128" i="2"/>
  <c r="F128" i="2"/>
  <c r="E128" i="2"/>
  <c r="L127" i="2"/>
  <c r="L126" i="2"/>
  <c r="L125" i="2"/>
  <c r="L124" i="2"/>
  <c r="L123" i="2"/>
  <c r="K122" i="2"/>
  <c r="J122" i="2"/>
  <c r="I122" i="2"/>
  <c r="H122" i="2"/>
  <c r="G122" i="2"/>
  <c r="F122" i="2"/>
  <c r="E122" i="2"/>
  <c r="L121" i="2"/>
  <c r="L120" i="2"/>
  <c r="L119" i="2"/>
  <c r="L118" i="2"/>
  <c r="L117" i="2"/>
  <c r="L116" i="2"/>
  <c r="L115" i="2"/>
  <c r="K114" i="2"/>
  <c r="J114" i="2"/>
  <c r="I114" i="2"/>
  <c r="H114" i="2"/>
  <c r="G114" i="2"/>
  <c r="F114" i="2"/>
  <c r="E114" i="2"/>
  <c r="L113" i="2"/>
  <c r="L112" i="2"/>
  <c r="L111" i="2"/>
  <c r="L110" i="2"/>
  <c r="K109" i="2"/>
  <c r="J109" i="2"/>
  <c r="I109" i="2"/>
  <c r="H109" i="2"/>
  <c r="G109" i="2"/>
  <c r="F109" i="2"/>
  <c r="E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K96" i="2"/>
  <c r="J96" i="2"/>
  <c r="I96" i="2"/>
  <c r="H96" i="2"/>
  <c r="G96" i="2"/>
  <c r="F96" i="2"/>
  <c r="E96" i="2"/>
  <c r="L95" i="2"/>
  <c r="L94" i="2"/>
  <c r="L93" i="2" s="1"/>
  <c r="K93" i="2"/>
  <c r="J93" i="2"/>
  <c r="I93" i="2"/>
  <c r="H93" i="2"/>
  <c r="H7" i="2" s="1"/>
  <c r="G93" i="2"/>
  <c r="F93" i="2"/>
  <c r="E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K79" i="2"/>
  <c r="J79" i="2"/>
  <c r="I79" i="2"/>
  <c r="I7" i="2" s="1"/>
  <c r="H79" i="2"/>
  <c r="G79" i="2"/>
  <c r="F79" i="2"/>
  <c r="E79" i="2"/>
  <c r="E7" i="2" s="1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K53" i="2"/>
  <c r="J53" i="2"/>
  <c r="I53" i="2"/>
  <c r="H53" i="2"/>
  <c r="G53" i="2"/>
  <c r="F53" i="2"/>
  <c r="E53" i="2"/>
  <c r="L52" i="2"/>
  <c r="L51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0" i="2"/>
  <c r="L29" i="2"/>
  <c r="L28" i="2"/>
  <c r="L27" i="2"/>
  <c r="L26" i="2"/>
  <c r="L25" i="2"/>
  <c r="L24" i="2"/>
  <c r="L23" i="2"/>
  <c r="K22" i="2"/>
  <c r="J22" i="2"/>
  <c r="J7" i="2" s="1"/>
  <c r="I22" i="2"/>
  <c r="H22" i="2"/>
  <c r="G22" i="2"/>
  <c r="F22" i="2"/>
  <c r="F7" i="2" s="1"/>
  <c r="E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K8" i="2"/>
  <c r="J8" i="2"/>
  <c r="I8" i="2"/>
  <c r="H8" i="2"/>
  <c r="G8" i="2"/>
  <c r="F8" i="2"/>
  <c r="E8" i="2"/>
  <c r="K7" i="2"/>
  <c r="G7" i="2"/>
  <c r="L263" i="2" l="1"/>
  <c r="L96" i="2"/>
  <c r="L399" i="2"/>
  <c r="L406" i="2"/>
  <c r="L114" i="2"/>
  <c r="L143" i="2"/>
  <c r="L22" i="2"/>
  <c r="L109" i="2"/>
  <c r="L136" i="2"/>
  <c r="L171" i="2"/>
  <c r="L240" i="2"/>
  <c r="L8" i="2"/>
  <c r="L388" i="2"/>
  <c r="L128" i="2"/>
  <c r="L79" i="2"/>
  <c r="L122" i="2"/>
  <c r="L150" i="2"/>
  <c r="L190" i="2"/>
  <c r="L383" i="2"/>
  <c r="L53" i="2"/>
  <c r="L249" i="2"/>
  <c r="L271" i="2"/>
  <c r="L353" i="2"/>
  <c r="L367" i="2"/>
  <c r="L7" i="2"/>
  <c r="BZ68" i="1"/>
  <c r="CB68" i="1" s="1"/>
  <c r="BY68" i="1"/>
  <c r="BW68" i="1"/>
  <c r="BX68" i="1" s="1"/>
  <c r="BV68" i="1"/>
  <c r="BU68" i="1"/>
  <c r="BT68" i="1"/>
  <c r="BQ68" i="1"/>
  <c r="BH68" i="1"/>
  <c r="BJ68" i="1" s="1"/>
  <c r="BG68" i="1"/>
  <c r="BF68" i="1"/>
  <c r="BE68" i="1"/>
  <c r="AU68" i="1"/>
  <c r="AT68" i="1"/>
  <c r="AS68" i="1"/>
  <c r="AP68" i="1"/>
  <c r="AM68" i="1"/>
  <c r="AO68" i="1" s="1"/>
  <c r="AL68" i="1"/>
  <c r="AK68" i="1"/>
  <c r="AG68" i="1"/>
  <c r="AF68" i="1"/>
  <c r="AB68" i="1"/>
  <c r="AA68" i="1"/>
  <c r="Z68" i="1"/>
  <c r="V68" i="1"/>
  <c r="U68" i="1"/>
  <c r="T68" i="1"/>
  <c r="N68" i="1"/>
  <c r="H68" i="1"/>
  <c r="J68" i="1" s="1"/>
  <c r="CB67" i="1"/>
  <c r="CA67" i="1"/>
  <c r="BZ67" i="1"/>
  <c r="BY67" i="1"/>
  <c r="BX67" i="1"/>
  <c r="BW67" i="1"/>
  <c r="BT67" i="1"/>
  <c r="BQ67" i="1"/>
  <c r="BS67" i="1" s="1"/>
  <c r="BJ67" i="1"/>
  <c r="BI67" i="1"/>
  <c r="BH67" i="1"/>
  <c r="BG67" i="1"/>
  <c r="BF67" i="1"/>
  <c r="BE67" i="1"/>
  <c r="AS67" i="1"/>
  <c r="AP67" i="1"/>
  <c r="AR67" i="1" s="1"/>
  <c r="AM67" i="1"/>
  <c r="AN67" i="1" s="1"/>
  <c r="AL67" i="1"/>
  <c r="AK67" i="1"/>
  <c r="AK6" i="1" s="1"/>
  <c r="AG67" i="1"/>
  <c r="AF67" i="1"/>
  <c r="AB67" i="1"/>
  <c r="AA67" i="1"/>
  <c r="Z67" i="1"/>
  <c r="T67" i="1"/>
  <c r="N67" i="1"/>
  <c r="P67" i="1" s="1"/>
  <c r="J67" i="1"/>
  <c r="H67" i="1"/>
  <c r="I67" i="1" s="1"/>
  <c r="CB66" i="1"/>
  <c r="CA66" i="1"/>
  <c r="BZ66" i="1"/>
  <c r="BW66" i="1"/>
  <c r="BT66" i="1"/>
  <c r="BV66" i="1" s="1"/>
  <c r="BS66" i="1"/>
  <c r="BQ66" i="1"/>
  <c r="BR66" i="1" s="1"/>
  <c r="BJ66" i="1"/>
  <c r="BI66" i="1"/>
  <c r="BH66" i="1"/>
  <c r="BE66" i="1"/>
  <c r="AS66" i="1"/>
  <c r="AU66" i="1" s="1"/>
  <c r="AR66" i="1"/>
  <c r="AP66" i="1"/>
  <c r="AQ66" i="1" s="1"/>
  <c r="AN66" i="1"/>
  <c r="AM66" i="1"/>
  <c r="AO66" i="1" s="1"/>
  <c r="AL66" i="1"/>
  <c r="AK66" i="1"/>
  <c r="AG66" i="1"/>
  <c r="AF66" i="1"/>
  <c r="Z66" i="1"/>
  <c r="T66" i="1"/>
  <c r="V66" i="1" s="1"/>
  <c r="P66" i="1"/>
  <c r="N66" i="1"/>
  <c r="O66" i="1" s="1"/>
  <c r="J66" i="1"/>
  <c r="I66" i="1"/>
  <c r="H66" i="1"/>
  <c r="BZ65" i="1"/>
  <c r="BW65" i="1"/>
  <c r="BY65" i="1" s="1"/>
  <c r="BV65" i="1"/>
  <c r="BT65" i="1"/>
  <c r="BU65" i="1" s="1"/>
  <c r="BS65" i="1"/>
  <c r="BR65" i="1"/>
  <c r="BQ65" i="1"/>
  <c r="BH65" i="1"/>
  <c r="BE65" i="1"/>
  <c r="BG65" i="1" s="1"/>
  <c r="AU65" i="1"/>
  <c r="AS65" i="1"/>
  <c r="AT65" i="1" s="1"/>
  <c r="AR65" i="1"/>
  <c r="AQ65" i="1"/>
  <c r="AP65" i="1"/>
  <c r="AM65" i="1"/>
  <c r="AL65" i="1"/>
  <c r="AK65" i="1"/>
  <c r="AG65" i="1"/>
  <c r="AF65" i="1"/>
  <c r="Z65" i="1"/>
  <c r="AB65" i="1" s="1"/>
  <c r="V65" i="1"/>
  <c r="T65" i="1"/>
  <c r="U65" i="1" s="1"/>
  <c r="P65" i="1"/>
  <c r="O65" i="1"/>
  <c r="N65" i="1"/>
  <c r="H65" i="1"/>
  <c r="BZ64" i="1"/>
  <c r="CB64" i="1" s="1"/>
  <c r="BY64" i="1"/>
  <c r="BW64" i="1"/>
  <c r="BX64" i="1" s="1"/>
  <c r="BV64" i="1"/>
  <c r="BU64" i="1"/>
  <c r="BT64" i="1"/>
  <c r="BQ64" i="1"/>
  <c r="BH64" i="1"/>
  <c r="BJ64" i="1" s="1"/>
  <c r="BG64" i="1"/>
  <c r="BE64" i="1"/>
  <c r="BF64" i="1" s="1"/>
  <c r="AU64" i="1"/>
  <c r="AT64" i="1"/>
  <c r="AS64" i="1"/>
  <c r="AP64" i="1"/>
  <c r="AM64" i="1"/>
  <c r="AO64" i="1" s="1"/>
  <c r="AL64" i="1"/>
  <c r="AK64" i="1"/>
  <c r="AG64" i="1"/>
  <c r="AF64" i="1"/>
  <c r="AB64" i="1"/>
  <c r="Z64" i="1"/>
  <c r="AA64" i="1" s="1"/>
  <c r="V64" i="1"/>
  <c r="U64" i="1"/>
  <c r="T64" i="1"/>
  <c r="N64" i="1"/>
  <c r="H64" i="1"/>
  <c r="J64" i="1" s="1"/>
  <c r="CB63" i="1"/>
  <c r="BZ63" i="1"/>
  <c r="CA63" i="1" s="1"/>
  <c r="BY63" i="1"/>
  <c r="BX63" i="1"/>
  <c r="BW63" i="1"/>
  <c r="BT63" i="1"/>
  <c r="BQ63" i="1"/>
  <c r="BS63" i="1" s="1"/>
  <c r="BJ63" i="1"/>
  <c r="BH63" i="1"/>
  <c r="BI63" i="1" s="1"/>
  <c r="BG63" i="1"/>
  <c r="BF63" i="1"/>
  <c r="BE63" i="1"/>
  <c r="AS63" i="1"/>
  <c r="AP63" i="1"/>
  <c r="AR63" i="1" s="1"/>
  <c r="AO63" i="1"/>
  <c r="AM63" i="1"/>
  <c r="AN63" i="1" s="1"/>
  <c r="AL63" i="1"/>
  <c r="AK63" i="1"/>
  <c r="AG63" i="1"/>
  <c r="AF63" i="1"/>
  <c r="AB63" i="1"/>
  <c r="AA63" i="1"/>
  <c r="Z63" i="1"/>
  <c r="T63" i="1"/>
  <c r="N63" i="1"/>
  <c r="P63" i="1" s="1"/>
  <c r="J63" i="1"/>
  <c r="H63" i="1"/>
  <c r="I63" i="1" s="1"/>
  <c r="CB62" i="1"/>
  <c r="CA62" i="1"/>
  <c r="BZ62" i="1"/>
  <c r="BW62" i="1"/>
  <c r="BT62" i="1"/>
  <c r="BV62" i="1" s="1"/>
  <c r="BS62" i="1"/>
  <c r="BQ62" i="1"/>
  <c r="BR62" i="1" s="1"/>
  <c r="BJ62" i="1"/>
  <c r="BI62" i="1"/>
  <c r="BH62" i="1"/>
  <c r="BE62" i="1"/>
  <c r="AS62" i="1"/>
  <c r="AU62" i="1" s="1"/>
  <c r="AR62" i="1"/>
  <c r="AP62" i="1"/>
  <c r="AQ62" i="1" s="1"/>
  <c r="AN62" i="1"/>
  <c r="AM62" i="1"/>
  <c r="AO62" i="1" s="1"/>
  <c r="AL62" i="1"/>
  <c r="AK62" i="1"/>
  <c r="AG62" i="1"/>
  <c r="AF62" i="1"/>
  <c r="Z62" i="1"/>
  <c r="T62" i="1"/>
  <c r="V62" i="1" s="1"/>
  <c r="P62" i="1"/>
  <c r="N62" i="1"/>
  <c r="O62" i="1" s="1"/>
  <c r="J62" i="1"/>
  <c r="I62" i="1"/>
  <c r="H62" i="1"/>
  <c r="BZ61" i="1"/>
  <c r="BW61" i="1"/>
  <c r="BY61" i="1" s="1"/>
  <c r="BV61" i="1"/>
  <c r="BT61" i="1"/>
  <c r="BU61" i="1" s="1"/>
  <c r="BS61" i="1"/>
  <c r="BR61" i="1"/>
  <c r="BQ61" i="1"/>
  <c r="BH61" i="1"/>
  <c r="BE61" i="1"/>
  <c r="BG61" i="1" s="1"/>
  <c r="AU61" i="1"/>
  <c r="AS61" i="1"/>
  <c r="AT61" i="1" s="1"/>
  <c r="AR61" i="1"/>
  <c r="AQ61" i="1"/>
  <c r="AP61" i="1"/>
  <c r="AM61" i="1"/>
  <c r="AL61" i="1"/>
  <c r="AK61" i="1"/>
  <c r="AG61" i="1"/>
  <c r="AF61" i="1"/>
  <c r="Z61" i="1"/>
  <c r="AB61" i="1" s="1"/>
  <c r="V61" i="1"/>
  <c r="T61" i="1"/>
  <c r="U61" i="1" s="1"/>
  <c r="P61" i="1"/>
  <c r="O61" i="1"/>
  <c r="N61" i="1"/>
  <c r="H61" i="1"/>
  <c r="BZ60" i="1"/>
  <c r="CB60" i="1" s="1"/>
  <c r="BY60" i="1"/>
  <c r="BW60" i="1"/>
  <c r="BX60" i="1" s="1"/>
  <c r="BV60" i="1"/>
  <c r="BU60" i="1"/>
  <c r="BT60" i="1"/>
  <c r="BQ60" i="1"/>
  <c r="BH60" i="1"/>
  <c r="BG60" i="1"/>
  <c r="BE60" i="1"/>
  <c r="BF60" i="1" s="1"/>
  <c r="AU60" i="1"/>
  <c r="AT60" i="1"/>
  <c r="AS60" i="1"/>
  <c r="AQ60" i="1"/>
  <c r="AP60" i="1"/>
  <c r="AR60" i="1" s="1"/>
  <c r="AM60" i="1"/>
  <c r="AL60" i="1"/>
  <c r="AK60" i="1"/>
  <c r="AG60" i="1"/>
  <c r="AF60" i="1"/>
  <c r="AB60" i="1"/>
  <c r="AA60" i="1"/>
  <c r="Z60" i="1"/>
  <c r="V60" i="1"/>
  <c r="U60" i="1"/>
  <c r="T60" i="1"/>
  <c r="O60" i="1"/>
  <c r="N60" i="1"/>
  <c r="P60" i="1" s="1"/>
  <c r="H60" i="1"/>
  <c r="CB59" i="1"/>
  <c r="CA59" i="1"/>
  <c r="BZ59" i="1"/>
  <c r="BY59" i="1"/>
  <c r="BX59" i="1"/>
  <c r="BW59" i="1"/>
  <c r="BT59" i="1"/>
  <c r="BV59" i="1" s="1"/>
  <c r="BQ59" i="1"/>
  <c r="BJ59" i="1"/>
  <c r="BI59" i="1"/>
  <c r="BH59" i="1"/>
  <c r="BG59" i="1"/>
  <c r="BF59" i="1"/>
  <c r="BE59" i="1"/>
  <c r="AS59" i="1"/>
  <c r="AP59" i="1"/>
  <c r="AO59" i="1"/>
  <c r="AN59" i="1"/>
  <c r="AM59" i="1"/>
  <c r="AL59" i="1"/>
  <c r="AK59" i="1"/>
  <c r="AG59" i="1"/>
  <c r="AF59" i="1"/>
  <c r="AB59" i="1"/>
  <c r="AA59" i="1"/>
  <c r="Z59" i="1"/>
  <c r="U59" i="1"/>
  <c r="T59" i="1"/>
  <c r="V59" i="1" s="1"/>
  <c r="N59" i="1"/>
  <c r="J59" i="1"/>
  <c r="I59" i="1"/>
  <c r="H59" i="1"/>
  <c r="CB58" i="1"/>
  <c r="CA58" i="1"/>
  <c r="BZ58" i="1"/>
  <c r="BX58" i="1"/>
  <c r="BW58" i="1"/>
  <c r="BY58" i="1" s="1"/>
  <c r="BT58" i="1"/>
  <c r="BS58" i="1"/>
  <c r="BR58" i="1"/>
  <c r="BQ58" i="1"/>
  <c r="BJ58" i="1"/>
  <c r="BI58" i="1"/>
  <c r="BH58" i="1"/>
  <c r="BE58" i="1"/>
  <c r="BG58" i="1" s="1"/>
  <c r="AS58" i="1"/>
  <c r="AR58" i="1"/>
  <c r="AQ58" i="1"/>
  <c r="AP58" i="1"/>
  <c r="AM58" i="1"/>
  <c r="AO58" i="1" s="1"/>
  <c r="AL58" i="1"/>
  <c r="AK58" i="1"/>
  <c r="AG58" i="1"/>
  <c r="AF58" i="1"/>
  <c r="Z58" i="1"/>
  <c r="T58" i="1"/>
  <c r="P58" i="1"/>
  <c r="O58" i="1"/>
  <c r="N58" i="1"/>
  <c r="J58" i="1"/>
  <c r="I58" i="1"/>
  <c r="H58" i="1"/>
  <c r="CA57" i="1"/>
  <c r="BZ57" i="1"/>
  <c r="CB57" i="1" s="1"/>
  <c r="BW57" i="1"/>
  <c r="BV57" i="1"/>
  <c r="BU57" i="1"/>
  <c r="BT57" i="1"/>
  <c r="BS57" i="1"/>
  <c r="BR57" i="1"/>
  <c r="BQ57" i="1"/>
  <c r="BI57" i="1"/>
  <c r="BH57" i="1"/>
  <c r="BJ57" i="1" s="1"/>
  <c r="BE57" i="1"/>
  <c r="AU57" i="1"/>
  <c r="AT57" i="1"/>
  <c r="AS57" i="1"/>
  <c r="AR57" i="1"/>
  <c r="AQ57" i="1"/>
  <c r="AP57" i="1"/>
  <c r="AM57" i="1"/>
  <c r="AO57" i="1" s="1"/>
  <c r="AL57" i="1"/>
  <c r="AK57" i="1"/>
  <c r="AG57" i="1"/>
  <c r="AF57" i="1"/>
  <c r="Z57" i="1"/>
  <c r="V57" i="1"/>
  <c r="U57" i="1"/>
  <c r="T57" i="1"/>
  <c r="P57" i="1"/>
  <c r="O57" i="1"/>
  <c r="N57" i="1"/>
  <c r="H57" i="1"/>
  <c r="BZ56" i="1"/>
  <c r="BY56" i="1"/>
  <c r="BX56" i="1"/>
  <c r="BW56" i="1"/>
  <c r="BV56" i="1"/>
  <c r="BU56" i="1"/>
  <c r="BT56" i="1"/>
  <c r="BR56" i="1"/>
  <c r="BQ56" i="1"/>
  <c r="BS56" i="1" s="1"/>
  <c r="BH56" i="1"/>
  <c r="BG56" i="1"/>
  <c r="BF56" i="1"/>
  <c r="BE56" i="1"/>
  <c r="AS56" i="1"/>
  <c r="AQ56" i="1"/>
  <c r="AP56" i="1"/>
  <c r="AR56" i="1" s="1"/>
  <c r="AM56" i="1"/>
  <c r="AL56" i="1"/>
  <c r="AK56" i="1"/>
  <c r="AG56" i="1"/>
  <c r="AF56" i="1"/>
  <c r="AB56" i="1"/>
  <c r="AA56" i="1"/>
  <c r="Z56" i="1"/>
  <c r="V56" i="1"/>
  <c r="U56" i="1"/>
  <c r="T56" i="1"/>
  <c r="N56" i="1"/>
  <c r="J56" i="1"/>
  <c r="H56" i="1"/>
  <c r="I56" i="1" s="1"/>
  <c r="CA55" i="1"/>
  <c r="BZ55" i="1"/>
  <c r="CB55" i="1" s="1"/>
  <c r="BW55" i="1"/>
  <c r="BV55" i="1"/>
  <c r="BT55" i="1"/>
  <c r="BU55" i="1" s="1"/>
  <c r="BS55" i="1"/>
  <c r="BR55" i="1"/>
  <c r="BQ55" i="1"/>
  <c r="BI55" i="1"/>
  <c r="BH55" i="1"/>
  <c r="BJ55" i="1" s="1"/>
  <c r="BE55" i="1"/>
  <c r="AU55" i="1"/>
  <c r="AS55" i="1"/>
  <c r="AT55" i="1" s="1"/>
  <c r="AR55" i="1"/>
  <c r="AQ55" i="1"/>
  <c r="AP55" i="1"/>
  <c r="AM55" i="1"/>
  <c r="AO55" i="1" s="1"/>
  <c r="AL55" i="1"/>
  <c r="AK55" i="1"/>
  <c r="AG55" i="1"/>
  <c r="AF55" i="1"/>
  <c r="Z55" i="1"/>
  <c r="V55" i="1"/>
  <c r="T55" i="1"/>
  <c r="U55" i="1" s="1"/>
  <c r="P55" i="1"/>
  <c r="O55" i="1"/>
  <c r="N55" i="1"/>
  <c r="I55" i="1"/>
  <c r="H55" i="1"/>
  <c r="J55" i="1" s="1"/>
  <c r="BZ54" i="1"/>
  <c r="BY54" i="1"/>
  <c r="BW54" i="1"/>
  <c r="BX54" i="1" s="1"/>
  <c r="BV54" i="1"/>
  <c r="BU54" i="1"/>
  <c r="BT54" i="1"/>
  <c r="BR54" i="1"/>
  <c r="BQ54" i="1"/>
  <c r="BS54" i="1" s="1"/>
  <c r="BH54" i="1"/>
  <c r="BG54" i="1"/>
  <c r="BE54" i="1"/>
  <c r="BF54" i="1" s="1"/>
  <c r="AU54" i="1"/>
  <c r="AT54" i="1"/>
  <c r="AS54" i="1"/>
  <c r="AQ54" i="1"/>
  <c r="AP54" i="1"/>
  <c r="AR54" i="1" s="1"/>
  <c r="AM54" i="1"/>
  <c r="AL54" i="1"/>
  <c r="AK54" i="1"/>
  <c r="AG54" i="1"/>
  <c r="AF54" i="1"/>
  <c r="AB54" i="1"/>
  <c r="Z54" i="1"/>
  <c r="AA54" i="1" s="1"/>
  <c r="V54" i="1"/>
  <c r="U54" i="1"/>
  <c r="T54" i="1"/>
  <c r="O54" i="1"/>
  <c r="N54" i="1"/>
  <c r="P54" i="1" s="1"/>
  <c r="H54" i="1"/>
  <c r="CB53" i="1"/>
  <c r="BZ53" i="1"/>
  <c r="CA53" i="1" s="1"/>
  <c r="BY53" i="1"/>
  <c r="BX53" i="1"/>
  <c r="BW53" i="1"/>
  <c r="BU53" i="1"/>
  <c r="BT53" i="1"/>
  <c r="BV53" i="1" s="1"/>
  <c r="BQ53" i="1"/>
  <c r="BJ53" i="1"/>
  <c r="BH53" i="1"/>
  <c r="BI53" i="1" s="1"/>
  <c r="BG53" i="1"/>
  <c r="BF53" i="1"/>
  <c r="BE53" i="1"/>
  <c r="AT53" i="1"/>
  <c r="AS53" i="1"/>
  <c r="AU53" i="1" s="1"/>
  <c r="AP53" i="1"/>
  <c r="AO53" i="1"/>
  <c r="AM53" i="1"/>
  <c r="AN53" i="1" s="1"/>
  <c r="AL53" i="1"/>
  <c r="AK53" i="1"/>
  <c r="AG53" i="1"/>
  <c r="AF53" i="1"/>
  <c r="AB53" i="1"/>
  <c r="AA53" i="1"/>
  <c r="Z53" i="1"/>
  <c r="U53" i="1"/>
  <c r="T53" i="1"/>
  <c r="V53" i="1" s="1"/>
  <c r="N53" i="1"/>
  <c r="J53" i="1"/>
  <c r="H53" i="1"/>
  <c r="I53" i="1" s="1"/>
  <c r="CB52" i="1"/>
  <c r="CA52" i="1"/>
  <c r="BZ52" i="1"/>
  <c r="BX52" i="1"/>
  <c r="BW52" i="1"/>
  <c r="BY52" i="1" s="1"/>
  <c r="BT52" i="1"/>
  <c r="BS52" i="1"/>
  <c r="BQ52" i="1"/>
  <c r="BR52" i="1" s="1"/>
  <c r="BJ52" i="1"/>
  <c r="BI52" i="1"/>
  <c r="BH52" i="1"/>
  <c r="BF52" i="1"/>
  <c r="BE52" i="1"/>
  <c r="BG52" i="1" s="1"/>
  <c r="AS52" i="1"/>
  <c r="AR52" i="1"/>
  <c r="AP52" i="1"/>
  <c r="AQ52" i="1" s="1"/>
  <c r="AO52" i="1"/>
  <c r="AN52" i="1"/>
  <c r="AM52" i="1"/>
  <c r="AL52" i="1"/>
  <c r="AK52" i="1"/>
  <c r="AG52" i="1"/>
  <c r="AF52" i="1"/>
  <c r="AA52" i="1"/>
  <c r="Z52" i="1"/>
  <c r="AB52" i="1" s="1"/>
  <c r="T52" i="1"/>
  <c r="P52" i="1"/>
  <c r="N52" i="1"/>
  <c r="O52" i="1" s="1"/>
  <c r="J52" i="1"/>
  <c r="I52" i="1"/>
  <c r="H52" i="1"/>
  <c r="CA51" i="1"/>
  <c r="BZ51" i="1"/>
  <c r="CB51" i="1" s="1"/>
  <c r="BW51" i="1"/>
  <c r="BV51" i="1"/>
  <c r="BT51" i="1"/>
  <c r="BU51" i="1" s="1"/>
  <c r="BS51" i="1"/>
  <c r="BR51" i="1"/>
  <c r="BQ51" i="1"/>
  <c r="BI51" i="1"/>
  <c r="BH51" i="1"/>
  <c r="BJ51" i="1" s="1"/>
  <c r="BE51" i="1"/>
  <c r="AU51" i="1"/>
  <c r="AS51" i="1"/>
  <c r="AT51" i="1" s="1"/>
  <c r="AR51" i="1"/>
  <c r="AQ51" i="1"/>
  <c r="AP51" i="1"/>
  <c r="AM51" i="1"/>
  <c r="AO51" i="1" s="1"/>
  <c r="AL51" i="1"/>
  <c r="AK51" i="1"/>
  <c r="AG51" i="1"/>
  <c r="AF51" i="1"/>
  <c r="Z51" i="1"/>
  <c r="V51" i="1"/>
  <c r="T51" i="1"/>
  <c r="U51" i="1" s="1"/>
  <c r="P51" i="1"/>
  <c r="M51" i="1"/>
  <c r="N51" i="1" s="1"/>
  <c r="O51" i="1" s="1"/>
  <c r="J51" i="1"/>
  <c r="I51" i="1"/>
  <c r="H51" i="1"/>
  <c r="CA50" i="1"/>
  <c r="BZ50" i="1"/>
  <c r="CB50" i="1" s="1"/>
  <c r="BW50" i="1"/>
  <c r="BV50" i="1"/>
  <c r="BT50" i="1"/>
  <c r="BU50" i="1" s="1"/>
  <c r="BS50" i="1"/>
  <c r="BR50" i="1"/>
  <c r="BQ50" i="1"/>
  <c r="BI50" i="1"/>
  <c r="BH50" i="1"/>
  <c r="BJ50" i="1" s="1"/>
  <c r="BE50" i="1"/>
  <c r="AU50" i="1"/>
  <c r="AS50" i="1"/>
  <c r="AT50" i="1" s="1"/>
  <c r="AR50" i="1"/>
  <c r="AQ50" i="1"/>
  <c r="AP50" i="1"/>
  <c r="AN50" i="1"/>
  <c r="AM50" i="1"/>
  <c r="AO50" i="1" s="1"/>
  <c r="AL50" i="1"/>
  <c r="AK50" i="1"/>
  <c r="AG50" i="1"/>
  <c r="AF50" i="1"/>
  <c r="Z50" i="1"/>
  <c r="V50" i="1"/>
  <c r="T50" i="1"/>
  <c r="U50" i="1" s="1"/>
  <c r="P50" i="1"/>
  <c r="O50" i="1"/>
  <c r="N50" i="1"/>
  <c r="I50" i="1"/>
  <c r="H50" i="1"/>
  <c r="J50" i="1" s="1"/>
  <c r="BZ49" i="1"/>
  <c r="BY49" i="1"/>
  <c r="BW49" i="1"/>
  <c r="BX49" i="1" s="1"/>
  <c r="BV49" i="1"/>
  <c r="BU49" i="1"/>
  <c r="BT49" i="1"/>
  <c r="BR49" i="1"/>
  <c r="BQ49" i="1"/>
  <c r="BS49" i="1" s="1"/>
  <c r="BH49" i="1"/>
  <c r="BG49" i="1"/>
  <c r="BE49" i="1"/>
  <c r="BF49" i="1" s="1"/>
  <c r="AU49" i="1"/>
  <c r="AT49" i="1"/>
  <c r="AS49" i="1"/>
  <c r="AP49" i="1"/>
  <c r="AM49" i="1"/>
  <c r="AL49" i="1"/>
  <c r="AK49" i="1"/>
  <c r="AG49" i="1"/>
  <c r="AF49" i="1"/>
  <c r="AB49" i="1"/>
  <c r="Z49" i="1"/>
  <c r="AA49" i="1" s="1"/>
  <c r="V49" i="1"/>
  <c r="U49" i="1"/>
  <c r="T49" i="1"/>
  <c r="N49" i="1"/>
  <c r="H49" i="1"/>
  <c r="CB48" i="1"/>
  <c r="BZ48" i="1"/>
  <c r="CA48" i="1" s="1"/>
  <c r="BY48" i="1"/>
  <c r="BX48" i="1"/>
  <c r="BW48" i="1"/>
  <c r="BT48" i="1"/>
  <c r="BQ48" i="1"/>
  <c r="BJ48" i="1"/>
  <c r="BH48" i="1"/>
  <c r="BI48" i="1" s="1"/>
  <c r="BG48" i="1"/>
  <c r="BF48" i="1"/>
  <c r="BE48" i="1"/>
  <c r="AS48" i="1"/>
  <c r="AP48" i="1"/>
  <c r="AM48" i="1"/>
  <c r="AN48" i="1" s="1"/>
  <c r="AL48" i="1"/>
  <c r="AK48" i="1"/>
  <c r="AG48" i="1"/>
  <c r="AF48" i="1"/>
  <c r="AB48" i="1"/>
  <c r="AA48" i="1"/>
  <c r="Z48" i="1"/>
  <c r="T48" i="1"/>
  <c r="N48" i="1"/>
  <c r="J48" i="1"/>
  <c r="H48" i="1"/>
  <c r="I48" i="1" s="1"/>
  <c r="CB47" i="1"/>
  <c r="CA47" i="1"/>
  <c r="BZ47" i="1"/>
  <c r="BW47" i="1"/>
  <c r="BT47" i="1"/>
  <c r="BS47" i="1"/>
  <c r="BQ47" i="1"/>
  <c r="BR47" i="1" s="1"/>
  <c r="BJ47" i="1"/>
  <c r="BI47" i="1"/>
  <c r="BH47" i="1"/>
  <c r="BE47" i="1"/>
  <c r="AS47" i="1"/>
  <c r="AR47" i="1"/>
  <c r="AP47" i="1"/>
  <c r="AQ47" i="1" s="1"/>
  <c r="AM47" i="1"/>
  <c r="AO47" i="1" s="1"/>
  <c r="AL47" i="1"/>
  <c r="AK47" i="1"/>
  <c r="AG47" i="1"/>
  <c r="AF47" i="1"/>
  <c r="Z47" i="1"/>
  <c r="T47" i="1"/>
  <c r="P47" i="1"/>
  <c r="N47" i="1"/>
  <c r="O47" i="1" s="1"/>
  <c r="J47" i="1"/>
  <c r="I47" i="1"/>
  <c r="H47" i="1"/>
  <c r="BZ46" i="1"/>
  <c r="BW46" i="1"/>
  <c r="BV46" i="1"/>
  <c r="BT46" i="1"/>
  <c r="BU46" i="1" s="1"/>
  <c r="BS46" i="1"/>
  <c r="BR46" i="1"/>
  <c r="BQ46" i="1"/>
  <c r="BH46" i="1"/>
  <c r="BE46" i="1"/>
  <c r="AU46" i="1"/>
  <c r="AS46" i="1"/>
  <c r="AT46" i="1" s="1"/>
  <c r="AR46" i="1"/>
  <c r="AQ46" i="1"/>
  <c r="AP46" i="1"/>
  <c r="AM46" i="1"/>
  <c r="AL46" i="1"/>
  <c r="AK46" i="1"/>
  <c r="AG46" i="1"/>
  <c r="AF46" i="1"/>
  <c r="Z46" i="1"/>
  <c r="V46" i="1"/>
  <c r="T46" i="1"/>
  <c r="U46" i="1" s="1"/>
  <c r="P46" i="1"/>
  <c r="O46" i="1"/>
  <c r="N46" i="1"/>
  <c r="H46" i="1"/>
  <c r="BZ45" i="1"/>
  <c r="BY45" i="1"/>
  <c r="BW45" i="1"/>
  <c r="BX45" i="1" s="1"/>
  <c r="BV45" i="1"/>
  <c r="BU45" i="1"/>
  <c r="BT45" i="1"/>
  <c r="BQ45" i="1"/>
  <c r="BH45" i="1"/>
  <c r="BG45" i="1"/>
  <c r="BE45" i="1"/>
  <c r="BF45" i="1" s="1"/>
  <c r="AU45" i="1"/>
  <c r="AT45" i="1"/>
  <c r="AS45" i="1"/>
  <c r="AP45" i="1"/>
  <c r="AM45" i="1"/>
  <c r="AL45" i="1"/>
  <c r="AK45" i="1"/>
  <c r="AG45" i="1"/>
  <c r="AF45" i="1"/>
  <c r="AB45" i="1"/>
  <c r="Z45" i="1"/>
  <c r="AA45" i="1" s="1"/>
  <c r="V45" i="1"/>
  <c r="U45" i="1"/>
  <c r="T45" i="1"/>
  <c r="N45" i="1"/>
  <c r="H45" i="1"/>
  <c r="CB44" i="1"/>
  <c r="BZ44" i="1"/>
  <c r="CA44" i="1" s="1"/>
  <c r="BY44" i="1"/>
  <c r="BX44" i="1"/>
  <c r="BW44" i="1"/>
  <c r="BT44" i="1"/>
  <c r="BQ44" i="1"/>
  <c r="BJ44" i="1"/>
  <c r="BH44" i="1"/>
  <c r="BI44" i="1" s="1"/>
  <c r="BG44" i="1"/>
  <c r="BF44" i="1"/>
  <c r="BE44" i="1"/>
  <c r="AS44" i="1"/>
  <c r="AQ44" i="1"/>
  <c r="AP44" i="1"/>
  <c r="AR44" i="1" s="1"/>
  <c r="AM44" i="1"/>
  <c r="AL44" i="1"/>
  <c r="AK44" i="1"/>
  <c r="AG44" i="1"/>
  <c r="AF44" i="1"/>
  <c r="AB44" i="1"/>
  <c r="AA44" i="1"/>
  <c r="Z44" i="1"/>
  <c r="V44" i="1"/>
  <c r="U44" i="1"/>
  <c r="T44" i="1"/>
  <c r="O44" i="1"/>
  <c r="N44" i="1"/>
  <c r="P44" i="1" s="1"/>
  <c r="H44" i="1"/>
  <c r="CB43" i="1"/>
  <c r="CA43" i="1"/>
  <c r="BZ43" i="1"/>
  <c r="BY43" i="1"/>
  <c r="BX43" i="1"/>
  <c r="BW43" i="1"/>
  <c r="BU43" i="1"/>
  <c r="BT43" i="1"/>
  <c r="BV43" i="1" s="1"/>
  <c r="BQ43" i="1"/>
  <c r="BJ43" i="1"/>
  <c r="BI43" i="1"/>
  <c r="BH43" i="1"/>
  <c r="BG43" i="1"/>
  <c r="BF43" i="1"/>
  <c r="BE43" i="1"/>
  <c r="AT43" i="1"/>
  <c r="AS43" i="1"/>
  <c r="AU43" i="1" s="1"/>
  <c r="AP43" i="1"/>
  <c r="AN43" i="1"/>
  <c r="AM43" i="1"/>
  <c r="AO43" i="1" s="1"/>
  <c r="AL43" i="1"/>
  <c r="AK43" i="1"/>
  <c r="AG43" i="1"/>
  <c r="AF43" i="1"/>
  <c r="AB43" i="1"/>
  <c r="AA43" i="1"/>
  <c r="Z43" i="1"/>
  <c r="U43" i="1"/>
  <c r="T43" i="1"/>
  <c r="V43" i="1" s="1"/>
  <c r="N43" i="1"/>
  <c r="J43" i="1"/>
  <c r="I43" i="1"/>
  <c r="H43" i="1"/>
  <c r="CB42" i="1"/>
  <c r="CA42" i="1"/>
  <c r="BZ42" i="1"/>
  <c r="BX42" i="1"/>
  <c r="BW42" i="1"/>
  <c r="BY42" i="1" s="1"/>
  <c r="BT42" i="1"/>
  <c r="BS42" i="1"/>
  <c r="BR42" i="1"/>
  <c r="BQ42" i="1"/>
  <c r="BJ42" i="1"/>
  <c r="BI42" i="1"/>
  <c r="BH42" i="1"/>
  <c r="BF42" i="1"/>
  <c r="BE42" i="1"/>
  <c r="BG42" i="1" s="1"/>
  <c r="AS42" i="1"/>
  <c r="AR42" i="1"/>
  <c r="AQ42" i="1"/>
  <c r="AP42" i="1"/>
  <c r="AO42" i="1"/>
  <c r="AM42" i="1"/>
  <c r="AN42" i="1" s="1"/>
  <c r="AL42" i="1"/>
  <c r="AK42" i="1"/>
  <c r="AG42" i="1"/>
  <c r="AF42" i="1"/>
  <c r="AA42" i="1"/>
  <c r="Z42" i="1"/>
  <c r="AB42" i="1" s="1"/>
  <c r="T42" i="1"/>
  <c r="P42" i="1"/>
  <c r="O42" i="1"/>
  <c r="N42" i="1"/>
  <c r="J42" i="1"/>
  <c r="I42" i="1"/>
  <c r="H42" i="1"/>
  <c r="CA41" i="1"/>
  <c r="BZ41" i="1"/>
  <c r="CB41" i="1" s="1"/>
  <c r="BW41" i="1"/>
  <c r="BV41" i="1"/>
  <c r="BU41" i="1"/>
  <c r="BT41" i="1"/>
  <c r="BS41" i="1"/>
  <c r="BR41" i="1"/>
  <c r="BQ41" i="1"/>
  <c r="BI41" i="1"/>
  <c r="BH41" i="1"/>
  <c r="BJ41" i="1" s="1"/>
  <c r="BE41" i="1"/>
  <c r="AU41" i="1"/>
  <c r="AT41" i="1"/>
  <c r="AS41" i="1"/>
  <c r="AR41" i="1"/>
  <c r="AQ41" i="1"/>
  <c r="AP41" i="1"/>
  <c r="AM41" i="1"/>
  <c r="AO41" i="1" s="1"/>
  <c r="AL41" i="1"/>
  <c r="AK41" i="1"/>
  <c r="AG41" i="1"/>
  <c r="AF41" i="1"/>
  <c r="Z41" i="1"/>
  <c r="V41" i="1"/>
  <c r="U41" i="1"/>
  <c r="T41" i="1"/>
  <c r="P41" i="1"/>
  <c r="O41" i="1"/>
  <c r="N41" i="1"/>
  <c r="I41" i="1"/>
  <c r="H41" i="1"/>
  <c r="J41" i="1" s="1"/>
  <c r="BZ40" i="1"/>
  <c r="BW40" i="1"/>
  <c r="BY40" i="1" s="1"/>
  <c r="BV40" i="1"/>
  <c r="BT40" i="1"/>
  <c r="BU40" i="1" s="1"/>
  <c r="BQ40" i="1"/>
  <c r="BS40" i="1" s="1"/>
  <c r="BH40" i="1"/>
  <c r="BE40" i="1"/>
  <c r="BG40" i="1" s="1"/>
  <c r="AS40" i="1"/>
  <c r="AU40" i="1" s="1"/>
  <c r="AQ40" i="1"/>
  <c r="AP40" i="1"/>
  <c r="AR40" i="1" s="1"/>
  <c r="AM40" i="1"/>
  <c r="AL40" i="1"/>
  <c r="AK40" i="1"/>
  <c r="AG40" i="1"/>
  <c r="AF40" i="1"/>
  <c r="AB40" i="1"/>
  <c r="AA40" i="1"/>
  <c r="Z40" i="1"/>
  <c r="T40" i="1"/>
  <c r="V40" i="1" s="1"/>
  <c r="O40" i="1"/>
  <c r="N40" i="1"/>
  <c r="P40" i="1" s="1"/>
  <c r="H40" i="1"/>
  <c r="CB39" i="1"/>
  <c r="CA39" i="1"/>
  <c r="BZ39" i="1"/>
  <c r="BY39" i="1"/>
  <c r="BX39" i="1"/>
  <c r="BW39" i="1"/>
  <c r="BT39" i="1"/>
  <c r="BV39" i="1" s="1"/>
  <c r="BQ39" i="1"/>
  <c r="BH39" i="1"/>
  <c r="BJ39" i="1" s="1"/>
  <c r="BG39" i="1"/>
  <c r="BF39" i="1"/>
  <c r="BE39" i="1"/>
  <c r="AS39" i="1"/>
  <c r="AU39" i="1" s="1"/>
  <c r="AP39" i="1"/>
  <c r="AM39" i="1"/>
  <c r="AO39" i="1" s="1"/>
  <c r="AL39" i="1"/>
  <c r="AK39" i="1"/>
  <c r="AG39" i="1"/>
  <c r="AF39" i="1"/>
  <c r="Z39" i="1"/>
  <c r="AB39" i="1" s="1"/>
  <c r="U39" i="1"/>
  <c r="T39" i="1"/>
  <c r="V39" i="1" s="1"/>
  <c r="N39" i="1"/>
  <c r="J39" i="1"/>
  <c r="I39" i="1"/>
  <c r="H39" i="1"/>
  <c r="BZ38" i="1"/>
  <c r="CB38" i="1" s="1"/>
  <c r="BX38" i="1"/>
  <c r="BW38" i="1"/>
  <c r="BY38" i="1" s="1"/>
  <c r="BT38" i="1"/>
  <c r="BS38" i="1"/>
  <c r="BR38" i="1"/>
  <c r="BQ38" i="1"/>
  <c r="BJ38" i="1"/>
  <c r="BI38" i="1"/>
  <c r="BH38" i="1"/>
  <c r="BE38" i="1"/>
  <c r="BG38" i="1" s="1"/>
  <c r="AS38" i="1"/>
  <c r="AP38" i="1"/>
  <c r="AR38" i="1" s="1"/>
  <c r="AN38" i="1"/>
  <c r="AM38" i="1"/>
  <c r="AO38" i="1" s="1"/>
  <c r="AL38" i="1"/>
  <c r="AK38" i="1"/>
  <c r="AG38" i="1"/>
  <c r="AF38" i="1"/>
  <c r="Z38" i="1"/>
  <c r="AB38" i="1" s="1"/>
  <c r="T38" i="1"/>
  <c r="N38" i="1"/>
  <c r="P38" i="1" s="1"/>
  <c r="H38" i="1"/>
  <c r="J38" i="1" s="1"/>
  <c r="CA37" i="1"/>
  <c r="BZ37" i="1"/>
  <c r="CB37" i="1" s="1"/>
  <c r="BW37" i="1"/>
  <c r="BV37" i="1"/>
  <c r="BU37" i="1"/>
  <c r="BT37" i="1"/>
  <c r="BQ37" i="1"/>
  <c r="BR37" i="1" s="1"/>
  <c r="BI37" i="1"/>
  <c r="BH37" i="1"/>
  <c r="BJ37" i="1" s="1"/>
  <c r="BE37" i="1"/>
  <c r="AU37" i="1"/>
  <c r="AT37" i="1"/>
  <c r="AS37" i="1"/>
  <c r="AR37" i="1"/>
  <c r="AQ37" i="1"/>
  <c r="AP37" i="1"/>
  <c r="AM37" i="1"/>
  <c r="AO37" i="1" s="1"/>
  <c r="AL37" i="1"/>
  <c r="AK37" i="1"/>
  <c r="AG37" i="1"/>
  <c r="AF37" i="1"/>
  <c r="Z37" i="1"/>
  <c r="T37" i="1"/>
  <c r="V37" i="1" s="1"/>
  <c r="P37" i="1"/>
  <c r="O37" i="1"/>
  <c r="N37" i="1"/>
  <c r="H37" i="1"/>
  <c r="J37" i="1" s="1"/>
  <c r="BZ36" i="1"/>
  <c r="BW36" i="1"/>
  <c r="BY36" i="1" s="1"/>
  <c r="BT36" i="1"/>
  <c r="BV36" i="1" s="1"/>
  <c r="BR36" i="1"/>
  <c r="BQ36" i="1"/>
  <c r="BS36" i="1" s="1"/>
  <c r="BH36" i="1"/>
  <c r="BG36" i="1"/>
  <c r="BF36" i="1"/>
  <c r="BE36" i="1"/>
  <c r="AS36" i="1"/>
  <c r="AT36" i="1" s="1"/>
  <c r="AQ36" i="1"/>
  <c r="AP36" i="1"/>
  <c r="AR36" i="1" s="1"/>
  <c r="AM36" i="1"/>
  <c r="AL36" i="1"/>
  <c r="AK36" i="1"/>
  <c r="AG36" i="1"/>
  <c r="AF36" i="1"/>
  <c r="AB36" i="1"/>
  <c r="AA36" i="1"/>
  <c r="Z36" i="1"/>
  <c r="V36" i="1"/>
  <c r="U36" i="1"/>
  <c r="T36" i="1"/>
  <c r="N36" i="1"/>
  <c r="P36" i="1" s="1"/>
  <c r="H36" i="1"/>
  <c r="BZ35" i="1"/>
  <c r="CB35" i="1" s="1"/>
  <c r="BY35" i="1"/>
  <c r="BX35" i="1"/>
  <c r="BW35" i="1"/>
  <c r="BT35" i="1"/>
  <c r="BV35" i="1" s="1"/>
  <c r="BQ35" i="1"/>
  <c r="BH35" i="1"/>
  <c r="BJ35" i="1" s="1"/>
  <c r="BE35" i="1"/>
  <c r="BG35" i="1" s="1"/>
  <c r="AT35" i="1"/>
  <c r="AS35" i="1"/>
  <c r="AU35" i="1" s="1"/>
  <c r="AP35" i="1"/>
  <c r="AO35" i="1"/>
  <c r="AM35" i="1"/>
  <c r="AN35" i="1" s="1"/>
  <c r="AL35" i="1"/>
  <c r="AK35" i="1"/>
  <c r="AG35" i="1"/>
  <c r="AF35" i="1"/>
  <c r="Z35" i="1"/>
  <c r="AB35" i="1" s="1"/>
  <c r="U35" i="1"/>
  <c r="T35" i="1"/>
  <c r="V35" i="1" s="1"/>
  <c r="N35" i="1"/>
  <c r="J35" i="1"/>
  <c r="I35" i="1"/>
  <c r="H35" i="1"/>
  <c r="CB34" i="1"/>
  <c r="CA34" i="1"/>
  <c r="BZ34" i="1"/>
  <c r="BW34" i="1"/>
  <c r="BY34" i="1" s="1"/>
  <c r="BT34" i="1"/>
  <c r="BQ34" i="1"/>
  <c r="BS34" i="1" s="1"/>
  <c r="BJ34" i="1"/>
  <c r="BI34" i="1"/>
  <c r="BH34" i="1"/>
  <c r="BE34" i="1"/>
  <c r="BG34" i="1" s="1"/>
  <c r="AS34" i="1"/>
  <c r="AP34" i="1"/>
  <c r="AR34" i="1" s="1"/>
  <c r="AM34" i="1"/>
  <c r="AO34" i="1" s="1"/>
  <c r="AL34" i="1"/>
  <c r="AK34" i="1"/>
  <c r="AG34" i="1"/>
  <c r="AF34" i="1"/>
  <c r="AA34" i="1"/>
  <c r="Z34" i="1"/>
  <c r="AB34" i="1" s="1"/>
  <c r="T34" i="1"/>
  <c r="P34" i="1"/>
  <c r="O34" i="1"/>
  <c r="N34" i="1"/>
  <c r="H34" i="1"/>
  <c r="J34" i="1" s="1"/>
  <c r="AL33" i="1"/>
  <c r="AK33" i="1"/>
  <c r="AG33" i="1"/>
  <c r="AF33" i="1"/>
  <c r="CA32" i="1"/>
  <c r="BZ32" i="1"/>
  <c r="CB32" i="1" s="1"/>
  <c r="BW32" i="1"/>
  <c r="BV32" i="1"/>
  <c r="BU32" i="1"/>
  <c r="BT32" i="1"/>
  <c r="BS32" i="1"/>
  <c r="BR32" i="1"/>
  <c r="BQ32" i="1"/>
  <c r="BH32" i="1"/>
  <c r="BJ32" i="1" s="1"/>
  <c r="BE32" i="1"/>
  <c r="AS32" i="1"/>
  <c r="AU32" i="1" s="1"/>
  <c r="AR32" i="1"/>
  <c r="AQ32" i="1"/>
  <c r="AP32" i="1"/>
  <c r="AM32" i="1"/>
  <c r="AO32" i="1" s="1"/>
  <c r="AL32" i="1"/>
  <c r="AK32" i="1"/>
  <c r="AG32" i="1"/>
  <c r="AF32" i="1"/>
  <c r="Z32" i="1"/>
  <c r="T32" i="1"/>
  <c r="U32" i="1" s="1"/>
  <c r="N32" i="1"/>
  <c r="P32" i="1" s="1"/>
  <c r="I32" i="1"/>
  <c r="H32" i="1"/>
  <c r="J32" i="1" s="1"/>
  <c r="BZ31" i="1"/>
  <c r="BY31" i="1"/>
  <c r="BX31" i="1"/>
  <c r="BW31" i="1"/>
  <c r="BT31" i="1"/>
  <c r="BV31" i="1" s="1"/>
  <c r="BR31" i="1"/>
  <c r="BQ31" i="1"/>
  <c r="BS31" i="1" s="1"/>
  <c r="BH31" i="1"/>
  <c r="BG31" i="1"/>
  <c r="BF31" i="1"/>
  <c r="BE31" i="1"/>
  <c r="AU31" i="1"/>
  <c r="AT31" i="1"/>
  <c r="AS31" i="1"/>
  <c r="AP31" i="1"/>
  <c r="AR31" i="1" s="1"/>
  <c r="AM31" i="1"/>
  <c r="AL31" i="1"/>
  <c r="AK31" i="1"/>
  <c r="AG31" i="1"/>
  <c r="AF31" i="1"/>
  <c r="Z31" i="1"/>
  <c r="AB31" i="1" s="1"/>
  <c r="V31" i="1"/>
  <c r="U31" i="1"/>
  <c r="T31" i="1"/>
  <c r="N31" i="1"/>
  <c r="P31" i="1" s="1"/>
  <c r="H31" i="1"/>
  <c r="BZ30" i="1"/>
  <c r="CA30" i="1" s="1"/>
  <c r="BW30" i="1"/>
  <c r="BY30" i="1" s="1"/>
  <c r="BU30" i="1"/>
  <c r="BT30" i="1"/>
  <c r="BV30" i="1" s="1"/>
  <c r="BQ30" i="1"/>
  <c r="BJ30" i="1"/>
  <c r="BI30" i="1"/>
  <c r="BH30" i="1"/>
  <c r="BE30" i="1"/>
  <c r="BG30" i="1" s="1"/>
  <c r="AT30" i="1"/>
  <c r="AS30" i="1"/>
  <c r="AU30" i="1" s="1"/>
  <c r="AP30" i="1"/>
  <c r="AM30" i="1"/>
  <c r="AO30" i="1" s="1"/>
  <c r="AL30" i="1"/>
  <c r="AK30" i="1"/>
  <c r="AK5" i="1" s="1"/>
  <c r="AG30" i="1"/>
  <c r="AF30" i="1"/>
  <c r="AB30" i="1"/>
  <c r="AA30" i="1"/>
  <c r="Z30" i="1"/>
  <c r="T30" i="1"/>
  <c r="V30" i="1" s="1"/>
  <c r="N30" i="1"/>
  <c r="H30" i="1"/>
  <c r="J30" i="1" s="1"/>
  <c r="CB29" i="1"/>
  <c r="CA29" i="1"/>
  <c r="BZ29" i="1"/>
  <c r="BW29" i="1"/>
  <c r="BY29" i="1" s="1"/>
  <c r="BT29" i="1"/>
  <c r="BQ29" i="1"/>
  <c r="BS29" i="1" s="1"/>
  <c r="BH29" i="1"/>
  <c r="BJ29" i="1" s="1"/>
  <c r="BF29" i="1"/>
  <c r="BE29" i="1"/>
  <c r="BG29" i="1" s="1"/>
  <c r="AS29" i="1"/>
  <c r="AR29" i="1"/>
  <c r="AQ29" i="1"/>
  <c r="AP29" i="1"/>
  <c r="AM29" i="1"/>
  <c r="AN29" i="1" s="1"/>
  <c r="AL29" i="1"/>
  <c r="AK29" i="1"/>
  <c r="AG29" i="1"/>
  <c r="AF29" i="1"/>
  <c r="Z29" i="1"/>
  <c r="AB29" i="1" s="1"/>
  <c r="T29" i="1"/>
  <c r="P29" i="1"/>
  <c r="O29" i="1"/>
  <c r="N29" i="1"/>
  <c r="H29" i="1"/>
  <c r="J29" i="1" s="1"/>
  <c r="BZ28" i="1"/>
  <c r="CB28" i="1" s="1"/>
  <c r="BW28" i="1"/>
  <c r="BV28" i="1"/>
  <c r="BU28" i="1"/>
  <c r="BT28" i="1"/>
  <c r="BS28" i="1"/>
  <c r="BR28" i="1"/>
  <c r="BQ28" i="1"/>
  <c r="BI28" i="1"/>
  <c r="BH28" i="1"/>
  <c r="BJ28" i="1" s="1"/>
  <c r="BE28" i="1"/>
  <c r="AU28" i="1"/>
  <c r="AT28" i="1"/>
  <c r="AS28" i="1"/>
  <c r="AR28" i="1"/>
  <c r="AQ28" i="1"/>
  <c r="AP28" i="1"/>
  <c r="AN28" i="1"/>
  <c r="AM28" i="1"/>
  <c r="AO28" i="1" s="1"/>
  <c r="AL28" i="1"/>
  <c r="AK28" i="1"/>
  <c r="AG28" i="1"/>
  <c r="AF28" i="1"/>
  <c r="Z28" i="1"/>
  <c r="V28" i="1"/>
  <c r="U28" i="1"/>
  <c r="T28" i="1"/>
  <c r="P28" i="1"/>
  <c r="O28" i="1"/>
  <c r="N28" i="1"/>
  <c r="I28" i="1"/>
  <c r="H28" i="1"/>
  <c r="J28" i="1" s="1"/>
  <c r="BZ27" i="1"/>
  <c r="BY27" i="1"/>
  <c r="BX27" i="1"/>
  <c r="BW27" i="1"/>
  <c r="BV27" i="1"/>
  <c r="BU27" i="1"/>
  <c r="BT27" i="1"/>
  <c r="BQ27" i="1"/>
  <c r="BS27" i="1" s="1"/>
  <c r="BH27" i="1"/>
  <c r="BG27" i="1"/>
  <c r="BF27" i="1"/>
  <c r="BE27" i="1"/>
  <c r="AU27" i="1"/>
  <c r="AT27" i="1"/>
  <c r="AS27" i="1"/>
  <c r="AQ27" i="1"/>
  <c r="AP27" i="1"/>
  <c r="AR27" i="1" s="1"/>
  <c r="AM27" i="1"/>
  <c r="AL27" i="1"/>
  <c r="AK27" i="1"/>
  <c r="AG27" i="1"/>
  <c r="AF27" i="1"/>
  <c r="AB27" i="1"/>
  <c r="AA27" i="1"/>
  <c r="Z27" i="1"/>
  <c r="V27" i="1"/>
  <c r="U27" i="1"/>
  <c r="T27" i="1"/>
  <c r="O27" i="1"/>
  <c r="N27" i="1"/>
  <c r="P27" i="1" s="1"/>
  <c r="H27" i="1"/>
  <c r="CB26" i="1"/>
  <c r="CA26" i="1"/>
  <c r="BZ26" i="1"/>
  <c r="BY26" i="1"/>
  <c r="BX26" i="1"/>
  <c r="BW26" i="1"/>
  <c r="BU26" i="1"/>
  <c r="BT26" i="1"/>
  <c r="BV26" i="1" s="1"/>
  <c r="BQ26" i="1"/>
  <c r="BJ26" i="1"/>
  <c r="BI26" i="1"/>
  <c r="BH26" i="1"/>
  <c r="BG26" i="1"/>
  <c r="BF26" i="1"/>
  <c r="BE26" i="1"/>
  <c r="AS26" i="1"/>
  <c r="AU26" i="1" s="1"/>
  <c r="AP26" i="1"/>
  <c r="AO26" i="1"/>
  <c r="AN26" i="1"/>
  <c r="AM26" i="1"/>
  <c r="AL26" i="1"/>
  <c r="AK26" i="1"/>
  <c r="AG26" i="1"/>
  <c r="AF26" i="1"/>
  <c r="AB26" i="1"/>
  <c r="AA26" i="1"/>
  <c r="Z26" i="1"/>
  <c r="U26" i="1"/>
  <c r="T26" i="1"/>
  <c r="V26" i="1" s="1"/>
  <c r="N26" i="1"/>
  <c r="J26" i="1"/>
  <c r="I26" i="1"/>
  <c r="H26" i="1"/>
  <c r="CB25" i="1"/>
  <c r="CA25" i="1"/>
  <c r="BZ25" i="1"/>
  <c r="BX25" i="1"/>
  <c r="BW25" i="1"/>
  <c r="BY25" i="1" s="1"/>
  <c r="BT25" i="1"/>
  <c r="BS25" i="1"/>
  <c r="BR25" i="1"/>
  <c r="BQ25" i="1"/>
  <c r="BJ25" i="1"/>
  <c r="BI25" i="1"/>
  <c r="BH25" i="1"/>
  <c r="BF25" i="1"/>
  <c r="BE25" i="1"/>
  <c r="BG25" i="1" s="1"/>
  <c r="AS25" i="1"/>
  <c r="AR25" i="1"/>
  <c r="AQ25" i="1"/>
  <c r="AP25" i="1"/>
  <c r="AM25" i="1"/>
  <c r="AO25" i="1" s="1"/>
  <c r="AL25" i="1"/>
  <c r="AK25" i="1"/>
  <c r="AG25" i="1"/>
  <c r="AF25" i="1"/>
  <c r="Z25" i="1"/>
  <c r="AB25" i="1" s="1"/>
  <c r="T25" i="1"/>
  <c r="P25" i="1"/>
  <c r="O25" i="1"/>
  <c r="N25" i="1"/>
  <c r="J25" i="1"/>
  <c r="I25" i="1"/>
  <c r="H25" i="1"/>
  <c r="CA24" i="1"/>
  <c r="BZ24" i="1"/>
  <c r="CB24" i="1" s="1"/>
  <c r="BW24" i="1"/>
  <c r="BV24" i="1"/>
  <c r="BU24" i="1"/>
  <c r="BT24" i="1"/>
  <c r="BS24" i="1"/>
  <c r="BR24" i="1"/>
  <c r="BQ24" i="1"/>
  <c r="BI24" i="1"/>
  <c r="BH24" i="1"/>
  <c r="BJ24" i="1" s="1"/>
  <c r="BE24" i="1"/>
  <c r="AU24" i="1"/>
  <c r="AT24" i="1"/>
  <c r="AS24" i="1"/>
  <c r="AR24" i="1"/>
  <c r="AQ24" i="1"/>
  <c r="AP24" i="1"/>
  <c r="AM24" i="1"/>
  <c r="AO24" i="1" s="1"/>
  <c r="AL24" i="1"/>
  <c r="AK24" i="1"/>
  <c r="AG24" i="1"/>
  <c r="AF24" i="1"/>
  <c r="Z24" i="1"/>
  <c r="V24" i="1"/>
  <c r="U24" i="1"/>
  <c r="T24" i="1"/>
  <c r="P24" i="1"/>
  <c r="O24" i="1"/>
  <c r="N24" i="1"/>
  <c r="H24" i="1"/>
  <c r="J24" i="1" s="1"/>
  <c r="CB23" i="1"/>
  <c r="BZ23" i="1"/>
  <c r="CA23" i="1" s="1"/>
  <c r="BY23" i="1"/>
  <c r="BX23" i="1"/>
  <c r="BW23" i="1"/>
  <c r="BT23" i="1"/>
  <c r="BV23" i="1" s="1"/>
  <c r="BR23" i="1"/>
  <c r="BQ23" i="1"/>
  <c r="BS23" i="1" s="1"/>
  <c r="BH23" i="1"/>
  <c r="BI23" i="1" s="1"/>
  <c r="BG23" i="1"/>
  <c r="BF23" i="1"/>
  <c r="BE23" i="1"/>
  <c r="AU23" i="1"/>
  <c r="AT23" i="1"/>
  <c r="AS23" i="1"/>
  <c r="AP23" i="1"/>
  <c r="AR23" i="1" s="1"/>
  <c r="AO23" i="1"/>
  <c r="AM23" i="1"/>
  <c r="AN23" i="1" s="1"/>
  <c r="AL23" i="1"/>
  <c r="AK23" i="1"/>
  <c r="AG23" i="1"/>
  <c r="AF23" i="1"/>
  <c r="AB23" i="1"/>
  <c r="AA23" i="1"/>
  <c r="Z23" i="1"/>
  <c r="T23" i="1"/>
  <c r="V23" i="1" s="1"/>
  <c r="O23" i="1"/>
  <c r="N23" i="1"/>
  <c r="P23" i="1" s="1"/>
  <c r="H23" i="1"/>
  <c r="I23" i="1" s="1"/>
  <c r="CB22" i="1"/>
  <c r="CA22" i="1"/>
  <c r="BZ22" i="1"/>
  <c r="BY22" i="1"/>
  <c r="BX22" i="1"/>
  <c r="BW22" i="1"/>
  <c r="BT22" i="1"/>
  <c r="BV22" i="1" s="1"/>
  <c r="BS22" i="1"/>
  <c r="BQ22" i="1"/>
  <c r="BR22" i="1" s="1"/>
  <c r="BJ22" i="1"/>
  <c r="BI22" i="1"/>
  <c r="BH22" i="1"/>
  <c r="BE22" i="1"/>
  <c r="BG22" i="1" s="1"/>
  <c r="AT22" i="1"/>
  <c r="AS22" i="1"/>
  <c r="AU22" i="1" s="1"/>
  <c r="AP22" i="1"/>
  <c r="AQ22" i="1" s="1"/>
  <c r="AM22" i="1"/>
  <c r="AO22" i="1" s="1"/>
  <c r="AL22" i="1"/>
  <c r="AK22" i="1"/>
  <c r="AG22" i="1"/>
  <c r="AF22" i="1"/>
  <c r="AB22" i="1"/>
  <c r="AA22" i="1"/>
  <c r="Z22" i="1"/>
  <c r="T22" i="1"/>
  <c r="V22" i="1" s="1"/>
  <c r="P22" i="1"/>
  <c r="N22" i="1"/>
  <c r="O22" i="1" s="1"/>
  <c r="J22" i="1"/>
  <c r="I22" i="1"/>
  <c r="H22" i="1"/>
  <c r="BZ21" i="1"/>
  <c r="CB21" i="1" s="1"/>
  <c r="BX21" i="1"/>
  <c r="BW21" i="1"/>
  <c r="BY21" i="1" s="1"/>
  <c r="BT21" i="1"/>
  <c r="BU21" i="1" s="1"/>
  <c r="BS21" i="1"/>
  <c r="BR21" i="1"/>
  <c r="BQ21" i="1"/>
  <c r="BJ21" i="1"/>
  <c r="BI21" i="1"/>
  <c r="BH21" i="1"/>
  <c r="BE21" i="1"/>
  <c r="BG21" i="1" s="1"/>
  <c r="AU21" i="1"/>
  <c r="AS21" i="1"/>
  <c r="AT21" i="1" s="1"/>
  <c r="AR21" i="1"/>
  <c r="AQ21" i="1"/>
  <c r="AP21" i="1"/>
  <c r="AM21" i="1"/>
  <c r="AO21" i="1" s="1"/>
  <c r="AL21" i="1"/>
  <c r="AK21" i="1"/>
  <c r="AG21" i="1"/>
  <c r="AF21" i="1"/>
  <c r="AA21" i="1"/>
  <c r="Z21" i="1"/>
  <c r="AB21" i="1" s="1"/>
  <c r="T21" i="1"/>
  <c r="U21" i="1" s="1"/>
  <c r="P21" i="1"/>
  <c r="O21" i="1"/>
  <c r="N21" i="1"/>
  <c r="J21" i="1"/>
  <c r="I21" i="1"/>
  <c r="H21" i="1"/>
  <c r="BZ20" i="1"/>
  <c r="CB20" i="1" s="1"/>
  <c r="BY20" i="1"/>
  <c r="BW20" i="1"/>
  <c r="BX20" i="1" s="1"/>
  <c r="BU20" i="1"/>
  <c r="BT20" i="1"/>
  <c r="BV20" i="1" s="1"/>
  <c r="BQ20" i="1"/>
  <c r="BS20" i="1" s="1"/>
  <c r="BJ20" i="1"/>
  <c r="BI20" i="1"/>
  <c r="BH20" i="1"/>
  <c r="BG20" i="1"/>
  <c r="BF20" i="1"/>
  <c r="BE20" i="1"/>
  <c r="AT20" i="1"/>
  <c r="AS20" i="1"/>
  <c r="AU20" i="1" s="1"/>
  <c r="AP20" i="1"/>
  <c r="AR20" i="1" s="1"/>
  <c r="AM20" i="1"/>
  <c r="AO20" i="1" s="1"/>
  <c r="AL20" i="1"/>
  <c r="AK20" i="1"/>
  <c r="AG20" i="1"/>
  <c r="AF20" i="1"/>
  <c r="AB20" i="1"/>
  <c r="AA20" i="1"/>
  <c r="Z20" i="1"/>
  <c r="U20" i="1"/>
  <c r="T20" i="1"/>
  <c r="V20" i="1" s="1"/>
  <c r="N20" i="1"/>
  <c r="P20" i="1" s="1"/>
  <c r="J20" i="1"/>
  <c r="I20" i="1"/>
  <c r="H20" i="1"/>
  <c r="CB19" i="1"/>
  <c r="CA19" i="1"/>
  <c r="BZ19" i="1"/>
  <c r="BX19" i="1"/>
  <c r="BW19" i="1"/>
  <c r="BY19" i="1" s="1"/>
  <c r="BT19" i="1"/>
  <c r="BV19" i="1" s="1"/>
  <c r="BS19" i="1"/>
  <c r="BR19" i="1"/>
  <c r="BQ19" i="1"/>
  <c r="BJ19" i="1"/>
  <c r="BI19" i="1"/>
  <c r="BH19" i="1"/>
  <c r="BF19" i="1"/>
  <c r="BE19" i="1"/>
  <c r="BG19" i="1" s="1"/>
  <c r="AS19" i="1"/>
  <c r="AU19" i="1" s="1"/>
  <c r="AR19" i="1"/>
  <c r="AQ19" i="1"/>
  <c r="AP19" i="1"/>
  <c r="AO19" i="1"/>
  <c r="AN19" i="1"/>
  <c r="AM19" i="1"/>
  <c r="AL19" i="1"/>
  <c r="AK19" i="1"/>
  <c r="AG19" i="1"/>
  <c r="AF19" i="1"/>
  <c r="AA19" i="1"/>
  <c r="Z19" i="1"/>
  <c r="AB19" i="1" s="1"/>
  <c r="T19" i="1"/>
  <c r="V19" i="1" s="1"/>
  <c r="P19" i="1"/>
  <c r="O19" i="1"/>
  <c r="N19" i="1"/>
  <c r="J19" i="1"/>
  <c r="I19" i="1"/>
  <c r="H19" i="1"/>
  <c r="CA18" i="1"/>
  <c r="BZ18" i="1"/>
  <c r="CB18" i="1" s="1"/>
  <c r="BW18" i="1"/>
  <c r="BY18" i="1" s="1"/>
  <c r="BV18" i="1"/>
  <c r="BU18" i="1"/>
  <c r="BT18" i="1"/>
  <c r="BS18" i="1"/>
  <c r="BR18" i="1"/>
  <c r="BQ18" i="1"/>
  <c r="BI18" i="1"/>
  <c r="BH18" i="1"/>
  <c r="BJ18" i="1" s="1"/>
  <c r="BE18" i="1"/>
  <c r="BG18" i="1" s="1"/>
  <c r="AU18" i="1"/>
  <c r="AT18" i="1"/>
  <c r="AS18" i="1"/>
  <c r="AR18" i="1"/>
  <c r="AQ18" i="1"/>
  <c r="AP18" i="1"/>
  <c r="AM18" i="1"/>
  <c r="AO18" i="1" s="1"/>
  <c r="AL18" i="1"/>
  <c r="AK18" i="1"/>
  <c r="AG18" i="1"/>
  <c r="AF18" i="1"/>
  <c r="Z18" i="1"/>
  <c r="AB18" i="1" s="1"/>
  <c r="V18" i="1"/>
  <c r="U18" i="1"/>
  <c r="T18" i="1"/>
  <c r="P18" i="1"/>
  <c r="O18" i="1"/>
  <c r="N18" i="1"/>
  <c r="I18" i="1"/>
  <c r="H18" i="1"/>
  <c r="J18" i="1" s="1"/>
  <c r="BZ17" i="1"/>
  <c r="CB17" i="1" s="1"/>
  <c r="BY17" i="1"/>
  <c r="BX17" i="1"/>
  <c r="BW17" i="1"/>
  <c r="BV17" i="1"/>
  <c r="BU17" i="1"/>
  <c r="BT17" i="1"/>
  <c r="BR17" i="1"/>
  <c r="BQ17" i="1"/>
  <c r="BS17" i="1" s="1"/>
  <c r="BH17" i="1"/>
  <c r="BJ17" i="1" s="1"/>
  <c r="BG17" i="1"/>
  <c r="BF17" i="1"/>
  <c r="BE17" i="1"/>
  <c r="AU17" i="1"/>
  <c r="AT17" i="1"/>
  <c r="AS17" i="1"/>
  <c r="AQ17" i="1"/>
  <c r="AP17" i="1"/>
  <c r="AR17" i="1" s="1"/>
  <c r="AM17" i="1"/>
  <c r="AO17" i="1" s="1"/>
  <c r="AL17" i="1"/>
  <c r="AK17" i="1"/>
  <c r="AG17" i="1"/>
  <c r="AF17" i="1"/>
  <c r="AB17" i="1"/>
  <c r="AA17" i="1"/>
  <c r="Z17" i="1"/>
  <c r="V17" i="1"/>
  <c r="U17" i="1"/>
  <c r="T17" i="1"/>
  <c r="O17" i="1"/>
  <c r="N17" i="1"/>
  <c r="P17" i="1" s="1"/>
  <c r="H17" i="1"/>
  <c r="J17" i="1" s="1"/>
  <c r="CB16" i="1"/>
  <c r="CA16" i="1"/>
  <c r="BZ16" i="1"/>
  <c r="BY16" i="1"/>
  <c r="BX16" i="1"/>
  <c r="BW16" i="1"/>
  <c r="BU16" i="1"/>
  <c r="BT16" i="1"/>
  <c r="BV16" i="1" s="1"/>
  <c r="BQ16" i="1"/>
  <c r="BS16" i="1" s="1"/>
  <c r="BJ16" i="1"/>
  <c r="BI16" i="1"/>
  <c r="BH16" i="1"/>
  <c r="BG16" i="1"/>
  <c r="BF16" i="1"/>
  <c r="BE16" i="1"/>
  <c r="AT16" i="1"/>
  <c r="AS16" i="1"/>
  <c r="AU16" i="1" s="1"/>
  <c r="AP16" i="1"/>
  <c r="AR16" i="1" s="1"/>
  <c r="AO16" i="1"/>
  <c r="AN16" i="1"/>
  <c r="AM16" i="1"/>
  <c r="AL16" i="1"/>
  <c r="AK16" i="1"/>
  <c r="AG16" i="1"/>
  <c r="AF16" i="1"/>
  <c r="AB16" i="1"/>
  <c r="AA16" i="1"/>
  <c r="Z16" i="1"/>
  <c r="U16" i="1"/>
  <c r="T16" i="1"/>
  <c r="V16" i="1" s="1"/>
  <c r="N16" i="1"/>
  <c r="P16" i="1" s="1"/>
  <c r="J16" i="1"/>
  <c r="I16" i="1"/>
  <c r="H16" i="1"/>
  <c r="CB15" i="1"/>
  <c r="CA15" i="1"/>
  <c r="BZ15" i="1"/>
  <c r="BX15" i="1"/>
  <c r="BW15" i="1"/>
  <c r="BY15" i="1" s="1"/>
  <c r="BT15" i="1"/>
  <c r="BV15" i="1" s="1"/>
  <c r="BS15" i="1"/>
  <c r="BR15" i="1"/>
  <c r="BQ15" i="1"/>
  <c r="BJ15" i="1"/>
  <c r="BI15" i="1"/>
  <c r="BH15" i="1"/>
  <c r="BF15" i="1"/>
  <c r="BE15" i="1"/>
  <c r="BG15" i="1" s="1"/>
  <c r="AS15" i="1"/>
  <c r="AU15" i="1" s="1"/>
  <c r="AR15" i="1"/>
  <c r="AQ15" i="1"/>
  <c r="AP15" i="1"/>
  <c r="AM15" i="1"/>
  <c r="AO15" i="1" s="1"/>
  <c r="AL15" i="1"/>
  <c r="AK15" i="1"/>
  <c r="AG15" i="1"/>
  <c r="AF15" i="1"/>
  <c r="AA15" i="1"/>
  <c r="Z15" i="1"/>
  <c r="AB15" i="1" s="1"/>
  <c r="T15" i="1"/>
  <c r="V15" i="1" s="1"/>
  <c r="P15" i="1"/>
  <c r="O15" i="1"/>
  <c r="N15" i="1"/>
  <c r="J15" i="1"/>
  <c r="I15" i="1"/>
  <c r="H15" i="1"/>
  <c r="CA14" i="1"/>
  <c r="BZ14" i="1"/>
  <c r="CB14" i="1" s="1"/>
  <c r="BW14" i="1"/>
  <c r="BY14" i="1" s="1"/>
  <c r="BV14" i="1"/>
  <c r="BU14" i="1"/>
  <c r="BT14" i="1"/>
  <c r="BS14" i="1"/>
  <c r="BR14" i="1"/>
  <c r="BQ14" i="1"/>
  <c r="BI14" i="1"/>
  <c r="BH14" i="1"/>
  <c r="BJ14" i="1" s="1"/>
  <c r="BE14" i="1"/>
  <c r="BG14" i="1" s="1"/>
  <c r="AU14" i="1"/>
  <c r="AT14" i="1"/>
  <c r="AS14" i="1"/>
  <c r="AR14" i="1"/>
  <c r="AQ14" i="1"/>
  <c r="AP14" i="1"/>
  <c r="AM14" i="1"/>
  <c r="AO14" i="1" s="1"/>
  <c r="AL14" i="1"/>
  <c r="AK14" i="1"/>
  <c r="AG14" i="1"/>
  <c r="AF14" i="1"/>
  <c r="Z14" i="1"/>
  <c r="AB14" i="1" s="1"/>
  <c r="V14" i="1"/>
  <c r="U14" i="1"/>
  <c r="T14" i="1"/>
  <c r="P14" i="1"/>
  <c r="O14" i="1"/>
  <c r="N14" i="1"/>
  <c r="I14" i="1"/>
  <c r="H14" i="1"/>
  <c r="J14" i="1" s="1"/>
  <c r="BZ13" i="1"/>
  <c r="CB13" i="1" s="1"/>
  <c r="BY13" i="1"/>
  <c r="BX13" i="1"/>
  <c r="BW13" i="1"/>
  <c r="BV13" i="1"/>
  <c r="BU13" i="1"/>
  <c r="BT13" i="1"/>
  <c r="BR13" i="1"/>
  <c r="BQ13" i="1"/>
  <c r="BS13" i="1" s="1"/>
  <c r="BH13" i="1"/>
  <c r="BJ13" i="1" s="1"/>
  <c r="BG13" i="1"/>
  <c r="BF13" i="1"/>
  <c r="BE13" i="1"/>
  <c r="AU13" i="1"/>
  <c r="AT13" i="1"/>
  <c r="AS13" i="1"/>
  <c r="AQ13" i="1"/>
  <c r="AP13" i="1"/>
  <c r="AR13" i="1" s="1"/>
  <c r="AM13" i="1"/>
  <c r="AO13" i="1" s="1"/>
  <c r="AL13" i="1"/>
  <c r="AK13" i="1"/>
  <c r="AG13" i="1"/>
  <c r="AF13" i="1"/>
  <c r="AB13" i="1"/>
  <c r="AA13" i="1"/>
  <c r="Z13" i="1"/>
  <c r="V13" i="1"/>
  <c r="U13" i="1"/>
  <c r="T13" i="1"/>
  <c r="O13" i="1"/>
  <c r="N13" i="1"/>
  <c r="P13" i="1" s="1"/>
  <c r="H13" i="1"/>
  <c r="J13" i="1" s="1"/>
  <c r="CB12" i="1"/>
  <c r="CA12" i="1"/>
  <c r="BZ12" i="1"/>
  <c r="BY12" i="1"/>
  <c r="BX12" i="1"/>
  <c r="BW12" i="1"/>
  <c r="BU12" i="1"/>
  <c r="BT12" i="1"/>
  <c r="BV12" i="1" s="1"/>
  <c r="BQ12" i="1"/>
  <c r="BS12" i="1" s="1"/>
  <c r="BJ12" i="1"/>
  <c r="BI12" i="1"/>
  <c r="BH12" i="1"/>
  <c r="BG12" i="1"/>
  <c r="BF12" i="1"/>
  <c r="BE12" i="1"/>
  <c r="AT12" i="1"/>
  <c r="AS12" i="1"/>
  <c r="AU12" i="1" s="1"/>
  <c r="AP12" i="1"/>
  <c r="AR12" i="1" s="1"/>
  <c r="AO12" i="1"/>
  <c r="AN12" i="1"/>
  <c r="AM12" i="1"/>
  <c r="AL12" i="1"/>
  <c r="AK12" i="1"/>
  <c r="AG12" i="1"/>
  <c r="AF12" i="1"/>
  <c r="AB12" i="1"/>
  <c r="AA12" i="1"/>
  <c r="Z12" i="1"/>
  <c r="U12" i="1"/>
  <c r="T12" i="1"/>
  <c r="V12" i="1" s="1"/>
  <c r="N12" i="1"/>
  <c r="P12" i="1" s="1"/>
  <c r="J12" i="1"/>
  <c r="I12" i="1"/>
  <c r="H12" i="1"/>
  <c r="CB11" i="1"/>
  <c r="CA11" i="1"/>
  <c r="BZ11" i="1"/>
  <c r="BX11" i="1"/>
  <c r="BW11" i="1"/>
  <c r="BY11" i="1" s="1"/>
  <c r="BT11" i="1"/>
  <c r="BV11" i="1" s="1"/>
  <c r="BS11" i="1"/>
  <c r="BR11" i="1"/>
  <c r="BQ11" i="1"/>
  <c r="BJ11" i="1"/>
  <c r="BI11" i="1"/>
  <c r="BH11" i="1"/>
  <c r="BF11" i="1"/>
  <c r="BE11" i="1"/>
  <c r="BG11" i="1" s="1"/>
  <c r="AS11" i="1"/>
  <c r="AU11" i="1" s="1"/>
  <c r="AR11" i="1"/>
  <c r="AQ11" i="1"/>
  <c r="AP11" i="1"/>
  <c r="AM11" i="1"/>
  <c r="AO11" i="1" s="1"/>
  <c r="AL11" i="1"/>
  <c r="AK11" i="1"/>
  <c r="AG11" i="1"/>
  <c r="AF11" i="1"/>
  <c r="AA11" i="1"/>
  <c r="Z11" i="1"/>
  <c r="AB11" i="1" s="1"/>
  <c r="T11" i="1"/>
  <c r="V11" i="1" s="1"/>
  <c r="P11" i="1"/>
  <c r="O11" i="1"/>
  <c r="N11" i="1"/>
  <c r="J11" i="1"/>
  <c r="I11" i="1"/>
  <c r="H11" i="1"/>
  <c r="CA10" i="1"/>
  <c r="BZ10" i="1"/>
  <c r="CB10" i="1" s="1"/>
  <c r="BW10" i="1"/>
  <c r="BY10" i="1" s="1"/>
  <c r="BV10" i="1"/>
  <c r="BU10" i="1"/>
  <c r="BT10" i="1"/>
  <c r="BS10" i="1"/>
  <c r="BR10" i="1"/>
  <c r="BQ10" i="1"/>
  <c r="BI10" i="1"/>
  <c r="BH10" i="1"/>
  <c r="BJ10" i="1" s="1"/>
  <c r="BE10" i="1"/>
  <c r="BG10" i="1" s="1"/>
  <c r="AU10" i="1"/>
  <c r="AT10" i="1"/>
  <c r="AS10" i="1"/>
  <c r="AR10" i="1"/>
  <c r="AQ10" i="1"/>
  <c r="AP10" i="1"/>
  <c r="AN10" i="1"/>
  <c r="AM10" i="1"/>
  <c r="AO10" i="1" s="1"/>
  <c r="AL10" i="1"/>
  <c r="AK10" i="1"/>
  <c r="AG10" i="1"/>
  <c r="AF10" i="1"/>
  <c r="Z10" i="1"/>
  <c r="AB10" i="1" s="1"/>
  <c r="V10" i="1"/>
  <c r="U10" i="1"/>
  <c r="T10" i="1"/>
  <c r="P10" i="1"/>
  <c r="O10" i="1"/>
  <c r="N10" i="1"/>
  <c r="I10" i="1"/>
  <c r="H10" i="1"/>
  <c r="J10" i="1" s="1"/>
  <c r="BZ9" i="1"/>
  <c r="BY9" i="1"/>
  <c r="BX9" i="1"/>
  <c r="BW9" i="1"/>
  <c r="BV9" i="1"/>
  <c r="BU9" i="1"/>
  <c r="BT9" i="1"/>
  <c r="BR9" i="1"/>
  <c r="BQ9" i="1"/>
  <c r="BS9" i="1" s="1"/>
  <c r="BH9" i="1"/>
  <c r="BJ9" i="1" s="1"/>
  <c r="BG9" i="1"/>
  <c r="BF9" i="1"/>
  <c r="BE9" i="1"/>
  <c r="AU9" i="1"/>
  <c r="AT9" i="1"/>
  <c r="AS9" i="1"/>
  <c r="AQ9" i="1"/>
  <c r="AP9" i="1"/>
  <c r="AR9" i="1" s="1"/>
  <c r="AM9" i="1"/>
  <c r="AO9" i="1" s="1"/>
  <c r="AL9" i="1"/>
  <c r="AK9" i="1"/>
  <c r="AG9" i="1"/>
  <c r="AF9" i="1"/>
  <c r="AB9" i="1"/>
  <c r="AA9" i="1"/>
  <c r="Z9" i="1"/>
  <c r="V9" i="1"/>
  <c r="U9" i="1"/>
  <c r="T9" i="1"/>
  <c r="O9" i="1"/>
  <c r="N9" i="1"/>
  <c r="P9" i="1" s="1"/>
  <c r="H9" i="1"/>
  <c r="J9" i="1" s="1"/>
  <c r="BZ8" i="1"/>
  <c r="CB8" i="1" s="1"/>
  <c r="BY8" i="1"/>
  <c r="BX8" i="1"/>
  <c r="BW8" i="1"/>
  <c r="BT8" i="1"/>
  <c r="BV8" i="1" s="1"/>
  <c r="BQ8" i="1"/>
  <c r="BS8" i="1" s="1"/>
  <c r="BH8" i="1"/>
  <c r="BJ8" i="1" s="1"/>
  <c r="BG8" i="1"/>
  <c r="BE8" i="1"/>
  <c r="BF8" i="1" s="1"/>
  <c r="AT8" i="1"/>
  <c r="AS8" i="1"/>
  <c r="AU8" i="1" s="1"/>
  <c r="AP8" i="1"/>
  <c r="AR8" i="1" s="1"/>
  <c r="AM8" i="1"/>
  <c r="AO8" i="1" s="1"/>
  <c r="AL8" i="1"/>
  <c r="AK8" i="1"/>
  <c r="AG8" i="1"/>
  <c r="AF8" i="1"/>
  <c r="Z8" i="1"/>
  <c r="AB8" i="1" s="1"/>
  <c r="U8" i="1"/>
  <c r="T8" i="1"/>
  <c r="V8" i="1" s="1"/>
  <c r="N8" i="1"/>
  <c r="P8" i="1" s="1"/>
  <c r="J8" i="1"/>
  <c r="I8" i="1"/>
  <c r="H8" i="1"/>
  <c r="CA7" i="1"/>
  <c r="BZ7" i="1"/>
  <c r="CB7" i="1" s="1"/>
  <c r="BX7" i="1"/>
  <c r="BW7" i="1"/>
  <c r="BY7" i="1" s="1"/>
  <c r="BT7" i="1"/>
  <c r="BS7" i="1"/>
  <c r="BR7" i="1"/>
  <c r="BQ7" i="1"/>
  <c r="BJ7" i="1"/>
  <c r="BI7" i="1"/>
  <c r="BH7" i="1"/>
  <c r="BE7" i="1"/>
  <c r="AS7" i="1"/>
  <c r="AU7" i="1" s="1"/>
  <c r="AP7" i="1"/>
  <c r="AR7" i="1" s="1"/>
  <c r="AM7" i="1"/>
  <c r="AO7" i="1" s="1"/>
  <c r="AL7" i="1"/>
  <c r="AK7" i="1"/>
  <c r="AK4" i="1" s="1"/>
  <c r="AG7" i="1"/>
  <c r="AF7" i="1"/>
  <c r="AA7" i="1"/>
  <c r="Z7" i="1"/>
  <c r="AB7" i="1" s="1"/>
  <c r="T7" i="1"/>
  <c r="V7" i="1" s="1"/>
  <c r="O7" i="1"/>
  <c r="N7" i="1"/>
  <c r="P7" i="1" s="1"/>
  <c r="H7" i="1"/>
  <c r="J7" i="1" s="1"/>
  <c r="BZ6" i="1"/>
  <c r="BW6" i="1"/>
  <c r="BT6" i="1"/>
  <c r="BQ6" i="1"/>
  <c r="BP6" i="1"/>
  <c r="BO6" i="1"/>
  <c r="BN6" i="1"/>
  <c r="BM6" i="1"/>
  <c r="BL6" i="1"/>
  <c r="BK6" i="1"/>
  <c r="BD6" i="1"/>
  <c r="BC6" i="1"/>
  <c r="BB6" i="1"/>
  <c r="BA6" i="1"/>
  <c r="AZ6" i="1"/>
  <c r="AY6" i="1"/>
  <c r="AX6" i="1"/>
  <c r="BE6" i="1" s="1"/>
  <c r="AW6" i="1"/>
  <c r="AV6" i="1"/>
  <c r="AP6" i="1"/>
  <c r="AR6" i="1" s="1"/>
  <c r="AL6" i="1"/>
  <c r="AJ6" i="1"/>
  <c r="AI6" i="1"/>
  <c r="AH6" i="1"/>
  <c r="AE6" i="1"/>
  <c r="AM6" i="1" s="1"/>
  <c r="AD6" i="1"/>
  <c r="AC6" i="1"/>
  <c r="Y6" i="1"/>
  <c r="X6" i="1"/>
  <c r="W6" i="1"/>
  <c r="S6" i="1"/>
  <c r="T6" i="1" s="1"/>
  <c r="R6" i="1"/>
  <c r="Q6" i="1"/>
  <c r="M6" i="1"/>
  <c r="L6" i="1"/>
  <c r="K6" i="1"/>
  <c r="G6" i="1"/>
  <c r="Z6" i="1" s="1"/>
  <c r="F6" i="1"/>
  <c r="E6" i="1"/>
  <c r="D6" i="1"/>
  <c r="B6" i="1"/>
  <c r="BP5" i="1"/>
  <c r="BO5" i="1"/>
  <c r="BN5" i="1"/>
  <c r="BM5" i="1"/>
  <c r="BL5" i="1"/>
  <c r="BK5" i="1"/>
  <c r="BD5" i="1"/>
  <c r="BC5" i="1"/>
  <c r="BB5" i="1"/>
  <c r="BA5" i="1"/>
  <c r="AZ5" i="1"/>
  <c r="AY5" i="1"/>
  <c r="AX5" i="1"/>
  <c r="AW5" i="1"/>
  <c r="BH5" i="1" s="1"/>
  <c r="AV5" i="1"/>
  <c r="AJ5" i="1"/>
  <c r="AS5" i="1" s="1"/>
  <c r="AU5" i="1" s="1"/>
  <c r="AI5" i="1"/>
  <c r="AH5" i="1"/>
  <c r="AE5" i="1"/>
  <c r="AD5" i="1"/>
  <c r="AC5" i="1"/>
  <c r="Y5" i="1"/>
  <c r="Z5" i="1" s="1"/>
  <c r="X5" i="1"/>
  <c r="W5" i="1"/>
  <c r="S5" i="1"/>
  <c r="T5" i="1" s="1"/>
  <c r="V5" i="1" s="1"/>
  <c r="R5" i="1"/>
  <c r="Q5" i="1"/>
  <c r="M5" i="1"/>
  <c r="L5" i="1"/>
  <c r="K5" i="1"/>
  <c r="G5" i="1"/>
  <c r="N5" i="1" s="1"/>
  <c r="F5" i="1"/>
  <c r="E5" i="1"/>
  <c r="D5" i="1"/>
  <c r="H5" i="1" s="1"/>
  <c r="B5" i="1"/>
  <c r="BW4" i="1"/>
  <c r="BP4" i="1"/>
  <c r="BO4" i="1"/>
  <c r="BN4" i="1"/>
  <c r="BM4" i="1"/>
  <c r="BL4" i="1"/>
  <c r="BK4" i="1"/>
  <c r="BD4" i="1"/>
  <c r="BC4" i="1"/>
  <c r="BB4" i="1"/>
  <c r="BA4" i="1"/>
  <c r="AZ4" i="1"/>
  <c r="AY4" i="1"/>
  <c r="AX4" i="1"/>
  <c r="AW4" i="1"/>
  <c r="AV4" i="1"/>
  <c r="AJ4" i="1"/>
  <c r="AI4" i="1"/>
  <c r="AH4" i="1"/>
  <c r="AE4" i="1"/>
  <c r="AD4" i="1"/>
  <c r="AC4" i="1"/>
  <c r="Y4" i="1"/>
  <c r="X4" i="1"/>
  <c r="W4" i="1"/>
  <c r="S4" i="1"/>
  <c r="T4" i="1" s="1"/>
  <c r="R4" i="1"/>
  <c r="Q4" i="1"/>
  <c r="M4" i="1"/>
  <c r="L4" i="1"/>
  <c r="K4" i="1"/>
  <c r="G4" i="1"/>
  <c r="F4" i="1"/>
  <c r="E4" i="1"/>
  <c r="D4" i="1"/>
  <c r="AP4" i="1" s="1"/>
  <c r="AR4" i="1" s="1"/>
  <c r="B4" i="1"/>
  <c r="BP3" i="1"/>
  <c r="BO3" i="1"/>
  <c r="BN3" i="1"/>
  <c r="BM3" i="1"/>
  <c r="BL3" i="1"/>
  <c r="BK3" i="1"/>
  <c r="BD3" i="1"/>
  <c r="BC3" i="1"/>
  <c r="BB3" i="1"/>
  <c r="BA3" i="1"/>
  <c r="AZ3" i="1"/>
  <c r="AY3" i="1"/>
  <c r="AX3" i="1"/>
  <c r="AW3" i="1"/>
  <c r="AV3" i="1"/>
  <c r="AJ3" i="1"/>
  <c r="AI3" i="1"/>
  <c r="AH3" i="1"/>
  <c r="AE3" i="1"/>
  <c r="AD3" i="1"/>
  <c r="AC3" i="1"/>
  <c r="Y3" i="1"/>
  <c r="X3" i="1"/>
  <c r="W3" i="1"/>
  <c r="S3" i="1"/>
  <c r="R3" i="1"/>
  <c r="Q3" i="1"/>
  <c r="M3" i="1"/>
  <c r="L3" i="1"/>
  <c r="K3" i="1"/>
  <c r="G3" i="1"/>
  <c r="F3" i="1"/>
  <c r="E3" i="1"/>
  <c r="D3" i="1"/>
  <c r="B3" i="1"/>
  <c r="AN14" i="1" l="1"/>
  <c r="AN20" i="1"/>
  <c r="AG3" i="1"/>
  <c r="AN30" i="1"/>
  <c r="AN41" i="1"/>
  <c r="AN47" i="1"/>
  <c r="AO48" i="1"/>
  <c r="AN58" i="1"/>
  <c r="AN7" i="1"/>
  <c r="AN8" i="1"/>
  <c r="AN11" i="1"/>
  <c r="AN15" i="1"/>
  <c r="AN18" i="1"/>
  <c r="AN22" i="1"/>
  <c r="AN24" i="1"/>
  <c r="AN25" i="1"/>
  <c r="AG5" i="1"/>
  <c r="AN51" i="1"/>
  <c r="AN55" i="1"/>
  <c r="AO67" i="1"/>
  <c r="AG6" i="1"/>
  <c r="AF6" i="1"/>
  <c r="N3" i="1"/>
  <c r="P3" i="1" s="1"/>
  <c r="I29" i="1"/>
  <c r="BR29" i="1"/>
  <c r="BF30" i="1"/>
  <c r="O31" i="1"/>
  <c r="BU31" i="1"/>
  <c r="AN32" i="1"/>
  <c r="I34" i="1"/>
  <c r="AQ34" i="1"/>
  <c r="AA35" i="1"/>
  <c r="BI35" i="1"/>
  <c r="AF5" i="1"/>
  <c r="BX36" i="1"/>
  <c r="O38" i="1"/>
  <c r="AA38" i="1"/>
  <c r="CA38" i="1"/>
  <c r="AN39" i="1"/>
  <c r="U40" i="1"/>
  <c r="BF40" i="1"/>
  <c r="BR40" i="1"/>
  <c r="H3" i="1"/>
  <c r="I3" i="1" s="1"/>
  <c r="Z3" i="1"/>
  <c r="AK3" i="1"/>
  <c r="BQ3" i="1"/>
  <c r="BQ5" i="1"/>
  <c r="BT3" i="1"/>
  <c r="AO29" i="1"/>
  <c r="BI29" i="1"/>
  <c r="I30" i="1"/>
  <c r="U30" i="1"/>
  <c r="BX30" i="1"/>
  <c r="CB30" i="1"/>
  <c r="AA31" i="1"/>
  <c r="AQ31" i="1"/>
  <c r="O32" i="1"/>
  <c r="V32" i="1"/>
  <c r="AT32" i="1"/>
  <c r="BI32" i="1"/>
  <c r="AN34" i="1"/>
  <c r="BR34" i="1"/>
  <c r="BX34" i="1"/>
  <c r="BF35" i="1"/>
  <c r="CA35" i="1"/>
  <c r="O36" i="1"/>
  <c r="AU36" i="1"/>
  <c r="BU36" i="1"/>
  <c r="U37" i="1"/>
  <c r="AN37" i="1"/>
  <c r="BS37" i="1"/>
  <c r="I38" i="1"/>
  <c r="AQ38" i="1"/>
  <c r="BF38" i="1"/>
  <c r="AA39" i="1"/>
  <c r="BI39" i="1"/>
  <c r="BU39" i="1"/>
  <c r="AT40" i="1"/>
  <c r="BX40" i="1"/>
  <c r="AS3" i="1"/>
  <c r="AU3" i="1" s="1"/>
  <c r="BX29" i="1"/>
  <c r="AL5" i="1"/>
  <c r="BF34" i="1"/>
  <c r="BU35" i="1"/>
  <c r="I37" i="1"/>
  <c r="AT39" i="1"/>
  <c r="T3" i="1"/>
  <c r="V3" i="1" s="1"/>
  <c r="U5" i="1"/>
  <c r="BE4" i="1"/>
  <c r="I7" i="1"/>
  <c r="AQ7" i="1"/>
  <c r="BF7" i="1"/>
  <c r="AA8" i="1"/>
  <c r="BI8" i="1"/>
  <c r="BU8" i="1"/>
  <c r="AF3" i="1"/>
  <c r="AQ4" i="1"/>
  <c r="Z4" i="1"/>
  <c r="AA4" i="1" s="1"/>
  <c r="AM4" i="1"/>
  <c r="AO4" i="1" s="1"/>
  <c r="AL4" i="1"/>
  <c r="CA8" i="1"/>
  <c r="AG4" i="1"/>
  <c r="BH3" i="1"/>
  <c r="BJ3" i="1" s="1"/>
  <c r="AQ6" i="1"/>
  <c r="BZ4" i="1"/>
  <c r="AB5" i="1"/>
  <c r="AA5" i="1"/>
  <c r="AB4" i="1"/>
  <c r="BF4" i="1"/>
  <c r="BG4" i="1"/>
  <c r="V6" i="1"/>
  <c r="U6" i="1"/>
  <c r="P5" i="1"/>
  <c r="O5" i="1"/>
  <c r="AB6" i="1"/>
  <c r="AA6" i="1"/>
  <c r="AO6" i="1"/>
  <c r="AN6" i="1"/>
  <c r="BF6" i="1"/>
  <c r="BG6" i="1"/>
  <c r="AB3" i="1"/>
  <c r="AA3" i="1"/>
  <c r="V4" i="1"/>
  <c r="U4" i="1"/>
  <c r="I5" i="1"/>
  <c r="J5" i="1"/>
  <c r="BI5" i="1"/>
  <c r="BJ5" i="1"/>
  <c r="BE3" i="1"/>
  <c r="AB24" i="1"/>
  <c r="AA24" i="1"/>
  <c r="CB27" i="1"/>
  <c r="CA27" i="1"/>
  <c r="V29" i="1"/>
  <c r="U29" i="1"/>
  <c r="P35" i="1"/>
  <c r="O35" i="1"/>
  <c r="AO36" i="1"/>
  <c r="AN36" i="1"/>
  <c r="J40" i="1"/>
  <c r="I40" i="1"/>
  <c r="AB41" i="1"/>
  <c r="AA41" i="1"/>
  <c r="AU42" i="1"/>
  <c r="AT42" i="1"/>
  <c r="J46" i="1"/>
  <c r="I46" i="1"/>
  <c r="P64" i="1"/>
  <c r="O64" i="1"/>
  <c r="AO65" i="1"/>
  <c r="AN65" i="1"/>
  <c r="AL3" i="1"/>
  <c r="AP3" i="1"/>
  <c r="AT3" i="1"/>
  <c r="BZ3" i="1"/>
  <c r="H4" i="1"/>
  <c r="AF4" i="1"/>
  <c r="BH4" i="1"/>
  <c r="BT4" i="1"/>
  <c r="CB4" i="1"/>
  <c r="AP5" i="1"/>
  <c r="AT5" i="1"/>
  <c r="BZ5" i="1"/>
  <c r="H6" i="1"/>
  <c r="BH6" i="1"/>
  <c r="U7" i="1"/>
  <c r="AT7" i="1"/>
  <c r="BU7" i="1"/>
  <c r="O8" i="1"/>
  <c r="AQ8" i="1"/>
  <c r="BR8" i="1"/>
  <c r="I9" i="1"/>
  <c r="AN9" i="1"/>
  <c r="BI9" i="1"/>
  <c r="CA9" i="1"/>
  <c r="AA10" i="1"/>
  <c r="BF10" i="1"/>
  <c r="BX10" i="1"/>
  <c r="U11" i="1"/>
  <c r="AT11" i="1"/>
  <c r="BU11" i="1"/>
  <c r="O12" i="1"/>
  <c r="AQ12" i="1"/>
  <c r="BR12" i="1"/>
  <c r="I13" i="1"/>
  <c r="AN13" i="1"/>
  <c r="BI13" i="1"/>
  <c r="CA13" i="1"/>
  <c r="AA14" i="1"/>
  <c r="BF14" i="1"/>
  <c r="BX14" i="1"/>
  <c r="U15" i="1"/>
  <c r="AT15" i="1"/>
  <c r="BU15" i="1"/>
  <c r="O16" i="1"/>
  <c r="AQ16" i="1"/>
  <c r="BR16" i="1"/>
  <c r="I17" i="1"/>
  <c r="AN17" i="1"/>
  <c r="BI17" i="1"/>
  <c r="CA17" i="1"/>
  <c r="AA18" i="1"/>
  <c r="BF18" i="1"/>
  <c r="BX18" i="1"/>
  <c r="U19" i="1"/>
  <c r="AT19" i="1"/>
  <c r="BU19" i="1"/>
  <c r="O20" i="1"/>
  <c r="AQ20" i="1"/>
  <c r="BR20" i="1"/>
  <c r="CA20" i="1"/>
  <c r="V21" i="1"/>
  <c r="AN21" i="1"/>
  <c r="BF21" i="1"/>
  <c r="BV21" i="1"/>
  <c r="CA21" i="1"/>
  <c r="U22" i="1"/>
  <c r="AR22" i="1"/>
  <c r="BF22" i="1"/>
  <c r="BU22" i="1"/>
  <c r="J23" i="1"/>
  <c r="U23" i="1"/>
  <c r="AQ23" i="1"/>
  <c r="BJ23" i="1"/>
  <c r="BU23" i="1"/>
  <c r="I24" i="1"/>
  <c r="BG24" i="1"/>
  <c r="BF24" i="1"/>
  <c r="AA25" i="1"/>
  <c r="BV25" i="1"/>
  <c r="BU25" i="1"/>
  <c r="AT26" i="1"/>
  <c r="J27" i="1"/>
  <c r="I27" i="1"/>
  <c r="BR27" i="1"/>
  <c r="AB28" i="1"/>
  <c r="AA28" i="1"/>
  <c r="CA28" i="1"/>
  <c r="AU29" i="1"/>
  <c r="AT29" i="1"/>
  <c r="BS30" i="1"/>
  <c r="BR30" i="1"/>
  <c r="CB31" i="1"/>
  <c r="CA31" i="1"/>
  <c r="V34" i="1"/>
  <c r="U34" i="1"/>
  <c r="AR35" i="1"/>
  <c r="AQ35" i="1"/>
  <c r="BJ36" i="1"/>
  <c r="BI36" i="1"/>
  <c r="BY37" i="1"/>
  <c r="BX37" i="1"/>
  <c r="P39" i="1"/>
  <c r="O39" i="1"/>
  <c r="AO40" i="1"/>
  <c r="AN40" i="1"/>
  <c r="BG41" i="1"/>
  <c r="BF41" i="1"/>
  <c r="BV42" i="1"/>
  <c r="BU42" i="1"/>
  <c r="J44" i="1"/>
  <c r="I44" i="1"/>
  <c r="AU44" i="1"/>
  <c r="AT44" i="1"/>
  <c r="BS45" i="1"/>
  <c r="BR45" i="1"/>
  <c r="CB46" i="1"/>
  <c r="CA46" i="1"/>
  <c r="V48" i="1"/>
  <c r="U48" i="1"/>
  <c r="AR49" i="1"/>
  <c r="AQ49" i="1"/>
  <c r="BE5" i="1"/>
  <c r="AR30" i="1"/>
  <c r="AQ30" i="1"/>
  <c r="BJ31" i="1"/>
  <c r="BI31" i="1"/>
  <c r="BY32" i="1"/>
  <c r="BX32" i="1"/>
  <c r="BG37" i="1"/>
  <c r="BF37" i="1"/>
  <c r="BV38" i="1"/>
  <c r="BU38" i="1"/>
  <c r="BS43" i="1"/>
  <c r="BR43" i="1"/>
  <c r="BV44" i="1"/>
  <c r="BU44" i="1"/>
  <c r="AB47" i="1"/>
  <c r="AA47" i="1"/>
  <c r="AU48" i="1"/>
  <c r="AT48" i="1"/>
  <c r="AU56" i="1"/>
  <c r="AT56" i="1"/>
  <c r="AB58" i="1"/>
  <c r="AA58" i="1"/>
  <c r="BJ61" i="1"/>
  <c r="BI61" i="1"/>
  <c r="BY62" i="1"/>
  <c r="BX62" i="1"/>
  <c r="BG66" i="1"/>
  <c r="BF66" i="1"/>
  <c r="AM3" i="1"/>
  <c r="BW3" i="1"/>
  <c r="AS4" i="1"/>
  <c r="BQ4" i="1"/>
  <c r="AM5" i="1"/>
  <c r="BW5" i="1"/>
  <c r="AS6" i="1"/>
  <c r="BV7" i="1"/>
  <c r="CB9" i="1"/>
  <c r="BY24" i="1"/>
  <c r="BY4" i="1" s="1"/>
  <c r="BX24" i="1"/>
  <c r="P26" i="1"/>
  <c r="O26" i="1"/>
  <c r="AO27" i="1"/>
  <c r="AN27" i="1"/>
  <c r="BG28" i="1"/>
  <c r="BF28" i="1"/>
  <c r="AA29" i="1"/>
  <c r="BV29" i="1"/>
  <c r="BV5" i="1" s="1"/>
  <c r="BU29" i="1"/>
  <c r="J31" i="1"/>
  <c r="I31" i="1"/>
  <c r="AB32" i="1"/>
  <c r="AA32" i="1"/>
  <c r="AU34" i="1"/>
  <c r="AT34" i="1"/>
  <c r="BS35" i="1"/>
  <c r="BR35" i="1"/>
  <c r="CB36" i="1"/>
  <c r="CA36" i="1"/>
  <c r="V38" i="1"/>
  <c r="U38" i="1"/>
  <c r="AR39" i="1"/>
  <c r="AQ39" i="1"/>
  <c r="BJ40" i="1"/>
  <c r="BI40" i="1"/>
  <c r="BY41" i="1"/>
  <c r="BX41" i="1"/>
  <c r="P43" i="1"/>
  <c r="O43" i="1"/>
  <c r="AN44" i="1"/>
  <c r="AO44" i="1"/>
  <c r="AR45" i="1"/>
  <c r="AQ45" i="1"/>
  <c r="BJ46" i="1"/>
  <c r="BI46" i="1"/>
  <c r="BY47" i="1"/>
  <c r="BY3" i="1" s="1"/>
  <c r="BX47" i="1"/>
  <c r="P49" i="1"/>
  <c r="O49" i="1"/>
  <c r="AU25" i="1"/>
  <c r="AT25" i="1"/>
  <c r="BS26" i="1"/>
  <c r="BR26" i="1"/>
  <c r="N4" i="1"/>
  <c r="BT5" i="1"/>
  <c r="N6" i="1"/>
  <c r="V25" i="1"/>
  <c r="U25" i="1"/>
  <c r="AR26" i="1"/>
  <c r="AQ26" i="1"/>
  <c r="BJ27" i="1"/>
  <c r="BI27" i="1"/>
  <c r="BY28" i="1"/>
  <c r="BX28" i="1"/>
  <c r="P30" i="1"/>
  <c r="O30" i="1"/>
  <c r="AO31" i="1"/>
  <c r="AN31" i="1"/>
  <c r="BG32" i="1"/>
  <c r="BF32" i="1"/>
  <c r="BV34" i="1"/>
  <c r="BU34" i="1"/>
  <c r="J36" i="1"/>
  <c r="I36" i="1"/>
  <c r="AB37" i="1"/>
  <c r="AA37" i="1"/>
  <c r="AU38" i="1"/>
  <c r="AT38" i="1"/>
  <c r="BS39" i="1"/>
  <c r="BR39" i="1"/>
  <c r="CB40" i="1"/>
  <c r="CA40" i="1"/>
  <c r="V42" i="1"/>
  <c r="U42" i="1"/>
  <c r="AR43" i="1"/>
  <c r="AQ43" i="1"/>
  <c r="P45" i="1"/>
  <c r="O45" i="1"/>
  <c r="AO46" i="1"/>
  <c r="AN46" i="1"/>
  <c r="BG47" i="1"/>
  <c r="BF47" i="1"/>
  <c r="BV48" i="1"/>
  <c r="BU48" i="1"/>
  <c r="AB51" i="1"/>
  <c r="AA51" i="1"/>
  <c r="BG51" i="1"/>
  <c r="BF51" i="1"/>
  <c r="BY51" i="1"/>
  <c r="BX51" i="1"/>
  <c r="V52" i="1"/>
  <c r="U52" i="1"/>
  <c r="AU52" i="1"/>
  <c r="AT52" i="1"/>
  <c r="BV52" i="1"/>
  <c r="BU52" i="1"/>
  <c r="P53" i="1"/>
  <c r="O53" i="1"/>
  <c r="AR53" i="1"/>
  <c r="AQ53" i="1"/>
  <c r="BS53" i="1"/>
  <c r="BR53" i="1"/>
  <c r="J54" i="1"/>
  <c r="I54" i="1"/>
  <c r="AO54" i="1"/>
  <c r="AN54" i="1"/>
  <c r="BJ54" i="1"/>
  <c r="BI54" i="1"/>
  <c r="CB54" i="1"/>
  <c r="CA54" i="1"/>
  <c r="AB55" i="1"/>
  <c r="AA55" i="1"/>
  <c r="BG55" i="1"/>
  <c r="BF55" i="1"/>
  <c r="BY55" i="1"/>
  <c r="BX55" i="1"/>
  <c r="BX6" i="1" s="1"/>
  <c r="AN56" i="1"/>
  <c r="AO56" i="1"/>
  <c r="AB57" i="1"/>
  <c r="AA57" i="1"/>
  <c r="BS59" i="1"/>
  <c r="BR59" i="1"/>
  <c r="P56" i="1"/>
  <c r="O56" i="1"/>
  <c r="J57" i="1"/>
  <c r="I57" i="1"/>
  <c r="AU59" i="1"/>
  <c r="AT59" i="1"/>
  <c r="BS44" i="1"/>
  <c r="BR44" i="1"/>
  <c r="J45" i="1"/>
  <c r="I45" i="1"/>
  <c r="AO45" i="1"/>
  <c r="AN45" i="1"/>
  <c r="BJ45" i="1"/>
  <c r="BI45" i="1"/>
  <c r="CB45" i="1"/>
  <c r="CA45" i="1"/>
  <c r="AB46" i="1"/>
  <c r="AA46" i="1"/>
  <c r="BG46" i="1"/>
  <c r="BF46" i="1"/>
  <c r="BY46" i="1"/>
  <c r="BX46" i="1"/>
  <c r="V47" i="1"/>
  <c r="U47" i="1"/>
  <c r="AU47" i="1"/>
  <c r="AT47" i="1"/>
  <c r="BV47" i="1"/>
  <c r="BU47" i="1"/>
  <c r="P48" i="1"/>
  <c r="O48" i="1"/>
  <c r="AR48" i="1"/>
  <c r="AQ48" i="1"/>
  <c r="BS48" i="1"/>
  <c r="BR48" i="1"/>
  <c r="J49" i="1"/>
  <c r="I49" i="1"/>
  <c r="AO49" i="1"/>
  <c r="AN49" i="1"/>
  <c r="BJ49" i="1"/>
  <c r="BI49" i="1"/>
  <c r="CB49" i="1"/>
  <c r="CA49" i="1"/>
  <c r="AB50" i="1"/>
  <c r="AA50" i="1"/>
  <c r="BG50" i="1"/>
  <c r="BF50" i="1"/>
  <c r="BY50" i="1"/>
  <c r="BX50" i="1"/>
  <c r="AU58" i="1"/>
  <c r="AT58" i="1"/>
  <c r="BG57" i="1"/>
  <c r="BF57" i="1"/>
  <c r="BV58" i="1"/>
  <c r="BU58" i="1"/>
  <c r="J60" i="1"/>
  <c r="I60" i="1"/>
  <c r="AO61" i="1"/>
  <c r="AN61" i="1"/>
  <c r="BG62" i="1"/>
  <c r="BF62" i="1"/>
  <c r="BV63" i="1"/>
  <c r="BU63" i="1"/>
  <c r="J65" i="1"/>
  <c r="I65" i="1"/>
  <c r="AB66" i="1"/>
  <c r="AA66" i="1"/>
  <c r="AU67" i="1"/>
  <c r="AT67" i="1"/>
  <c r="BV67" i="1"/>
  <c r="BU67" i="1"/>
  <c r="P68" i="1"/>
  <c r="O68" i="1"/>
  <c r="AR68" i="1"/>
  <c r="AQ68" i="1"/>
  <c r="BS68" i="1"/>
  <c r="BR68" i="1"/>
  <c r="BJ56" i="1"/>
  <c r="BI56" i="1"/>
  <c r="AN57" i="1"/>
  <c r="BY57" i="1"/>
  <c r="BX57" i="1"/>
  <c r="BF58" i="1"/>
  <c r="P59" i="1"/>
  <c r="O59" i="1"/>
  <c r="BU59" i="1"/>
  <c r="AO60" i="1"/>
  <c r="AN60" i="1"/>
  <c r="BJ60" i="1"/>
  <c r="BI60" i="1"/>
  <c r="J61" i="1"/>
  <c r="I61" i="1"/>
  <c r="AB62" i="1"/>
  <c r="AA62" i="1"/>
  <c r="AU63" i="1"/>
  <c r="AT63" i="1"/>
  <c r="BS64" i="1"/>
  <c r="BR64" i="1"/>
  <c r="CB65" i="1"/>
  <c r="CA65" i="1"/>
  <c r="V67" i="1"/>
  <c r="U67" i="1"/>
  <c r="CB56" i="1"/>
  <c r="CA56" i="1"/>
  <c r="V58" i="1"/>
  <c r="U58" i="1"/>
  <c r="AR59" i="1"/>
  <c r="AQ59" i="1"/>
  <c r="BS60" i="1"/>
  <c r="BR60" i="1"/>
  <c r="CB61" i="1"/>
  <c r="CA61" i="1"/>
  <c r="V63" i="1"/>
  <c r="U63" i="1"/>
  <c r="AR64" i="1"/>
  <c r="AQ64" i="1"/>
  <c r="BJ65" i="1"/>
  <c r="BI65" i="1"/>
  <c r="BY66" i="1"/>
  <c r="BX66" i="1"/>
  <c r="CA60" i="1"/>
  <c r="AA61" i="1"/>
  <c r="BF61" i="1"/>
  <c r="BX61" i="1"/>
  <c r="U62" i="1"/>
  <c r="AT62" i="1"/>
  <c r="BU62" i="1"/>
  <c r="O63" i="1"/>
  <c r="AQ63" i="1"/>
  <c r="BR63" i="1"/>
  <c r="I64" i="1"/>
  <c r="AN64" i="1"/>
  <c r="BI64" i="1"/>
  <c r="CA64" i="1"/>
  <c r="AA65" i="1"/>
  <c r="BF65" i="1"/>
  <c r="BX65" i="1"/>
  <c r="U66" i="1"/>
  <c r="AT66" i="1"/>
  <c r="BU66" i="1"/>
  <c r="O67" i="1"/>
  <c r="AQ67" i="1"/>
  <c r="BR67" i="1"/>
  <c r="I68" i="1"/>
  <c r="AN68" i="1"/>
  <c r="BI68" i="1"/>
  <c r="CA68" i="1"/>
  <c r="J3" i="1" l="1"/>
  <c r="U3" i="1"/>
  <c r="O3" i="1"/>
  <c r="CB3" i="1"/>
  <c r="BX3" i="1"/>
  <c r="CB5" i="1"/>
  <c r="BS3" i="1"/>
  <c r="BI3" i="1"/>
  <c r="AN4" i="1"/>
  <c r="O4" i="1"/>
  <c r="P4" i="1"/>
  <c r="BU4" i="1"/>
  <c r="BU3" i="1"/>
  <c r="AR3" i="1"/>
  <c r="AQ3" i="1"/>
  <c r="BG3" i="1"/>
  <c r="BF3" i="1"/>
  <c r="BV6" i="1"/>
  <c r="BY6" i="1"/>
  <c r="CA4" i="1"/>
  <c r="CA3" i="1"/>
  <c r="BR4" i="1"/>
  <c r="BR3" i="1"/>
  <c r="BX4" i="1"/>
  <c r="J4" i="1"/>
  <c r="I4" i="1"/>
  <c r="BU6" i="1"/>
  <c r="AT6" i="1"/>
  <c r="AU6" i="1"/>
  <c r="J6" i="1"/>
  <c r="I6" i="1"/>
  <c r="BR6" i="1"/>
  <c r="CA6" i="1"/>
  <c r="BX5" i="1"/>
  <c r="O6" i="1"/>
  <c r="P6" i="1"/>
  <c r="AN5" i="1"/>
  <c r="AO5" i="1"/>
  <c r="AN3" i="1"/>
  <c r="AO3" i="1"/>
  <c r="BR5" i="1"/>
  <c r="CA5" i="1"/>
  <c r="BS4" i="1"/>
  <c r="AT4" i="1"/>
  <c r="AU4" i="1"/>
  <c r="BS6" i="1"/>
  <c r="CB6" i="1"/>
  <c r="BY5" i="1"/>
  <c r="BU5" i="1"/>
  <c r="BV4" i="1"/>
  <c r="BV3" i="1"/>
  <c r="BG5" i="1"/>
  <c r="BF5" i="1"/>
  <c r="BS5" i="1"/>
  <c r="BJ6" i="1"/>
  <c r="BI6" i="1"/>
  <c r="AR5" i="1"/>
  <c r="AQ5" i="1"/>
  <c r="BJ4" i="1"/>
  <c r="BI4" i="1"/>
</calcChain>
</file>

<file path=xl/comments1.xml><?xml version="1.0" encoding="utf-8"?>
<comments xmlns="http://schemas.openxmlformats.org/spreadsheetml/2006/main">
  <authors>
    <author>Cvetelina Todorova</author>
  </authors>
  <commentList>
    <comment ref="L6" authorId="0" shapeId="0">
      <text>
        <r>
          <rPr>
            <b/>
            <sz val="9"/>
            <color indexed="81"/>
            <rFont val="Times New Roman"/>
            <family val="1"/>
            <charset val="204"/>
          </rPr>
          <t xml:space="preserve">Лекарствени продукти за лечение на злокачествени заболявания и лекарствени продукти при животозастрашаващи кръвоизливи и спешни оперативни и инвазивни интервенции при пациенти с вродени коагулопатии,  в условията на болнична медицинска помощ, които НЗОК заплаща извън стойността на оказваните медицински услуги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6" authorId="0" shapeId="0">
      <text>
        <r>
          <rPr>
            <b/>
            <sz val="9"/>
            <color indexed="81"/>
            <rFont val="Times New Roman"/>
            <family val="1"/>
            <charset val="204"/>
          </rPr>
          <t xml:space="preserve">Лекарствени продукти за лечение на злокачествени заболявания и лекарствени продукти при животозастрашаващи кръвоизливи и спешни оперативни и инвазивни интервенции при пациенти с вродени коагулопатии,  в условията на болнична медицинска помощ, които НЗОК заплаща извън стойността на оказваните медицински услуги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6" authorId="0" shapeId="0">
      <text>
        <r>
          <rPr>
            <b/>
            <sz val="9"/>
            <color indexed="81"/>
            <rFont val="Times New Roman"/>
            <family val="1"/>
            <charset val="204"/>
          </rPr>
          <t xml:space="preserve">Лекарствени продукти за лечение на злокачествени заболявания и лекарствени продукти при животозастрашаващи кръвоизливи и спешни оперативни и инвазивни интервенции при пациенти с вродени коагулопатии,  в условията на болнична медицинска помощ, които НЗОК заплаща извън стойността на оказваните медицински услуги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<sst xmlns="http://schemas.openxmlformats.org/spreadsheetml/2006/main" count="5448" uniqueCount="1084">
  <si>
    <t>Общо приходи в хил. лева</t>
  </si>
  <si>
    <t>Общо разходи в хил. лева</t>
  </si>
  <si>
    <t>Коефициент на ефективност на разходите</t>
  </si>
  <si>
    <t>Разходи за персонал в хил. лева</t>
  </si>
  <si>
    <t>Дял на разходите за персонал в общите разходи в %</t>
  </si>
  <si>
    <t>Дял на разходите за издръжка в общите разходи в %</t>
  </si>
  <si>
    <t>Разходи за лекарства и медицински изделия в хил. лева</t>
  </si>
  <si>
    <t>Дял на разходите за  лекарства и медицински изделия в общите разходи в %</t>
  </si>
  <si>
    <t>Общо задължения в хил. лева</t>
  </si>
  <si>
    <t>Просрочени задължения в хил. лева</t>
  </si>
  <si>
    <t xml:space="preserve">Дял на общите задължения в общите приходи от дейността в % </t>
  </si>
  <si>
    <t xml:space="preserve">Дял на просрочените задължения в общите приходи от дейността в % </t>
  </si>
  <si>
    <t xml:space="preserve">Дял на просрочените задължения в общите разходи в % </t>
  </si>
  <si>
    <t>Брой преминали болни</t>
  </si>
  <si>
    <t xml:space="preserve">Средно месечен брой лекари </t>
  </si>
  <si>
    <t>Средно месечен брой специалисти по здравни грижи</t>
  </si>
  <si>
    <t>Средно месечен брой болни на един лекар</t>
  </si>
  <si>
    <t>Средно месечен брой болни на един специалист по здравни грижи</t>
  </si>
  <si>
    <t>Средно месечен брой легла</t>
  </si>
  <si>
    <t>Брой проведени леглодни</t>
  </si>
  <si>
    <t>Среден разход на един леглоден в лева</t>
  </si>
  <si>
    <t>Среден разход на един преминал болен в лева</t>
  </si>
  <si>
    <t>Средна продължителност на престоя в дни</t>
  </si>
  <si>
    <t xml:space="preserve">Използваемост на едно легло в % </t>
  </si>
  <si>
    <t>Q2 2018</t>
  </si>
  <si>
    <t>Q1 2019</t>
  </si>
  <si>
    <t>Q2 2019</t>
  </si>
  <si>
    <t>Текущо тримесечие</t>
  </si>
  <si>
    <t>Изменение Q2 2019 спрямо Q2 2018</t>
  </si>
  <si>
    <t>Изменение Q1 2019 спрямо Q2 2019</t>
  </si>
  <si>
    <t>ОБЩО/СРЕДНО, в т.ч. за:</t>
  </si>
  <si>
    <t xml:space="preserve"> ЕАД</t>
  </si>
  <si>
    <t xml:space="preserve"> АД</t>
  </si>
  <si>
    <t xml:space="preserve"> ЕООД</t>
  </si>
  <si>
    <t>УМБАЛСМ "Н.И. ПИРОГОВ" ЕАД</t>
  </si>
  <si>
    <t>УМБАЛ "Александровска" ЕАД</t>
  </si>
  <si>
    <t>УМБАЛ "Св. Екатерина" ЕАД</t>
  </si>
  <si>
    <t>УМБАЛ "Царица Йоанна - ИСУЛ" ЕАД</t>
  </si>
  <si>
    <t>МБАЛНП "Св. Наум" ЕАД</t>
  </si>
  <si>
    <t>СБАЛББ "Св. София"ЕАД</t>
  </si>
  <si>
    <t>СБАЛАГ "Майчин дом" ЕАД</t>
  </si>
  <si>
    <t>СБАЛО "Проф. Бойчо Бойчев" ЕАД</t>
  </si>
  <si>
    <t>УМБАЛ "Св. Ив. Рилски" ЕАД</t>
  </si>
  <si>
    <t>СБАЛДБ Проф. Иван Митев" ЕАД</t>
  </si>
  <si>
    <t>УСБАЛЕ "Акад. Ив. Пенчев" ЕАД</t>
  </si>
  <si>
    <t>СБАЛИПБ Проф. Иван Киров" ЕАД</t>
  </si>
  <si>
    <t>УМБАЛ "Св. Георги" -  Пловдив ЕАД</t>
  </si>
  <si>
    <t>УМБАЛ "Георги Странски" -  Плевен ЕАД</t>
  </si>
  <si>
    <t>УМБАЛ "Св.Марина" -  Варна ЕАД</t>
  </si>
  <si>
    <t>МБАЛ - НКБ ЕАД</t>
  </si>
  <si>
    <t>УСБАЛ по онкология ЕАД</t>
  </si>
  <si>
    <t>НСБФТР ЕАД</t>
  </si>
  <si>
    <t>СБАЛХЗ ЕАД</t>
  </si>
  <si>
    <t>СБР - НК ЕАД</t>
  </si>
  <si>
    <t>СБР - БМБ ЕАД</t>
  </si>
  <si>
    <t>МБАЛ "Благоевград" АД</t>
  </si>
  <si>
    <t>УМБАЛ "Бургас" АД</t>
  </si>
  <si>
    <t>УМБАЛ "Св. Анна"- Варна АД</t>
  </si>
  <si>
    <t>МОБАЛ "Д-р Стефан Черкезов" АД, Велико Търново</t>
  </si>
  <si>
    <t xml:space="preserve">МБАЛ "Св. Петка" АД, Видин </t>
  </si>
  <si>
    <t xml:space="preserve">МБАЛ "Христо Ботев" АД, Враца </t>
  </si>
  <si>
    <t xml:space="preserve">МБАЛ "Д-р Тота Венкова" АД, Габрово </t>
  </si>
  <si>
    <t>МБАЛ "Добрич" АД</t>
  </si>
  <si>
    <t xml:space="preserve">МБАЛ "Д-р Ат. Дафовски" АД, Кърджали </t>
  </si>
  <si>
    <t xml:space="preserve">МБАЛ "Д-р Никола Василев" АД Кюстендил </t>
  </si>
  <si>
    <t xml:space="preserve">МБАЛ "Проф. Д-р П.Стоянов" АД, Ловеч </t>
  </si>
  <si>
    <t xml:space="preserve">МБАЛ "Д-р Ст.Илиев" АД, Монтана </t>
  </si>
  <si>
    <t>МБАЛ "Пазарджик" АД</t>
  </si>
  <si>
    <t xml:space="preserve">МБАЛ "Рахила Ангелова" АД, Перник </t>
  </si>
  <si>
    <t>УМБАЛ "Пловдив" АД</t>
  </si>
  <si>
    <t xml:space="preserve">МБАЛ "Св. Ив. Рилски" АД, Разград </t>
  </si>
  <si>
    <t>УМБАЛ "Канев" АД, Русе</t>
  </si>
  <si>
    <t>МБАЛ "Силистра" АД</t>
  </si>
  <si>
    <t xml:space="preserve">МБАЛ "Д-р Ив. Селимински" Ад, Сливен </t>
  </si>
  <si>
    <t xml:space="preserve">МБАЛ "Д-р Братан Шукеров" АД, Смолян </t>
  </si>
  <si>
    <t>МБАЛ "Св. Анна" АД, София</t>
  </si>
  <si>
    <t xml:space="preserve">УМБАЛ "Д-р Ст. Киркович" АД, Стара Загора </t>
  </si>
  <si>
    <t>МБАЛ "Търговище" АД</t>
  </si>
  <si>
    <t>МБАЛ "Хасково" АД</t>
  </si>
  <si>
    <t>МБАЛ "Шумен" АД</t>
  </si>
  <si>
    <t xml:space="preserve">МБАЛ "Св. Панталеймон" АД, Ямбол </t>
  </si>
  <si>
    <t>СБАЛЛЧХ ЕООД</t>
  </si>
  <si>
    <t>СБДПЛРПФЗ "Св. Петка Българска" ЕООД, гр. Велинград</t>
  </si>
  <si>
    <t>СБАЛББ - ГАБРОВО ЕООД, гр. Габрово</t>
  </si>
  <si>
    <t>СБАЛББ - ПЕРНИК ЕООД, гр. Перник</t>
  </si>
  <si>
    <t>СБАЛББ - ТРОЯН ЕООД, гр. Троян</t>
  </si>
  <si>
    <t>ДСБДПЛББ - ТРЯВНА ЕООД, гр. Трявна</t>
  </si>
  <si>
    <t xml:space="preserve">СБДПЛББ - РОМАН ЕООД, гр. Роман </t>
  </si>
  <si>
    <t>СБР КОТЕЛ ЕООД</t>
  </si>
  <si>
    <t>СБР МАРИКОСТИНОВО ЕООД</t>
  </si>
  <si>
    <t>СБР ТУЗЛАТА ЕООД</t>
  </si>
  <si>
    <t>СБДПЛРВБ МЕЗДРА ЕООД</t>
  </si>
  <si>
    <t>СБАЛПФЗ-СОФИЯ ОБЛАСТ ЕООД</t>
  </si>
  <si>
    <t>СБАЛОЗ-СОФИЯ ОБЛАСТ ЕООД</t>
  </si>
  <si>
    <t>ЦПЗ-СОФИЯ ЕООД</t>
  </si>
  <si>
    <t>Разходи за издръжка в хил. лв.</t>
  </si>
  <si>
    <t>Лечебни заведения за болнична помощ с над 50% държавно участие в капитала
Към 30.06.2019 г.</t>
  </si>
  <si>
    <t>Изплатени средства за здравноосигурени пациенти по изпълнителите на БМП за болничната медицинска помощ, за медицински изделия, прилагани в БМП и за лекарствени продукти за лечение на злокачествени заболявания и лекарствени продукти при животозастрашаващи кръвоизливи и спешни оперативни и инвазивни интервенции при пациенти с вродени коагулопатии,  в условията на болнична медицинска помощ, които НЗОК заплаща извън стойността на оказваните медицински услуги за І-во и ІІ-ро тримесечия на 2019 година</t>
  </si>
  <si>
    <t>№ РЗОК</t>
  </si>
  <si>
    <t>Рег.№ ЛЗ</t>
  </si>
  <si>
    <t>ЛЗ за БМП</t>
  </si>
  <si>
    <t>І тримесечие на 2019 година</t>
  </si>
  <si>
    <t>ІІ тримесечие на 2019 година</t>
  </si>
  <si>
    <t>Вид лечебно заведение</t>
  </si>
  <si>
    <t>Брой клинични пътеки</t>
  </si>
  <si>
    <t xml:space="preserve">Общо изплатени средства от НЗОК за БМП </t>
  </si>
  <si>
    <t>Разходи за медицински изделия, прилагани в БМП в лв.</t>
  </si>
  <si>
    <t xml:space="preserve">Разходи за лекарствени продукти за лечение на злокачествени заболявания и лекарствени продукти при животозастрашаващи кръвоизливи и спешни оперативни и инвазивни интервенции при пациенти с вродени коагулопатии,  в условията на болнична медицинска помощ, които НЗОК заплаща извън стойността на оказваните медицински услуги </t>
  </si>
  <si>
    <t xml:space="preserve">ОБЩО               </t>
  </si>
  <si>
    <t>РЗОК Благоевград</t>
  </si>
  <si>
    <t>01</t>
  </si>
  <si>
    <t>0103211001</t>
  </si>
  <si>
    <t xml:space="preserve">МБАЛ Благоевград АД   </t>
  </si>
  <si>
    <t>МБАЛ</t>
  </si>
  <si>
    <t>0103211015</t>
  </si>
  <si>
    <t>МБАЛ "Пулс" АД</t>
  </si>
  <si>
    <t>0140211003</t>
  </si>
  <si>
    <t>МБАЛ Югозападна болница ООД</t>
  </si>
  <si>
    <t>0111211004</t>
  </si>
  <si>
    <t>МБАЛ Ив.Скендеров ЕООД</t>
  </si>
  <si>
    <t>0137211002</t>
  </si>
  <si>
    <t>МБАЛ Разлог ЕООД</t>
  </si>
  <si>
    <t>0103212016</t>
  </si>
  <si>
    <t>СБАЛО Св.Мина  ЕООД</t>
  </si>
  <si>
    <t>СБАЛ</t>
  </si>
  <si>
    <t>0103212017</t>
  </si>
  <si>
    <t>СБАЛПФЗ Бл-град ЕООД</t>
  </si>
  <si>
    <t>0140233007</t>
  </si>
  <si>
    <t>СБР НК фил.Сандански ЕАД</t>
  </si>
  <si>
    <t>СБР</t>
  </si>
  <si>
    <t>0133232006</t>
  </si>
  <si>
    <t>СБР Марикостиново ЕООД</t>
  </si>
  <si>
    <t>0103131013</t>
  </si>
  <si>
    <t>МЦ Визио ЛМ ООД</t>
  </si>
  <si>
    <t>МЦ</t>
  </si>
  <si>
    <t>0103131003</t>
  </si>
  <si>
    <t>МЦ Надежда ООД</t>
  </si>
  <si>
    <t>0133232018</t>
  </si>
  <si>
    <t>СБР Петрич ЕООД</t>
  </si>
  <si>
    <t>0111133001</t>
  </si>
  <si>
    <t>МДЦ Неврокоп ООД</t>
  </si>
  <si>
    <t>МДЦ</t>
  </si>
  <si>
    <t>РЗОК Бургас</t>
  </si>
  <si>
    <t>02</t>
  </si>
  <si>
    <t>0201211002</t>
  </si>
  <si>
    <t xml:space="preserve"> МБАЛ - Айтос  ЕООД</t>
  </si>
  <si>
    <t>0204131007</t>
  </si>
  <si>
    <t xml:space="preserve">МЦ  ОКСИКОМ  - Бургас ООД </t>
  </si>
  <si>
    <t>0204131018</t>
  </si>
  <si>
    <t>МЦСП Д-р Иванови-МладостООД</t>
  </si>
  <si>
    <t>0204211001</t>
  </si>
  <si>
    <t xml:space="preserve"> УМБАЛ - Бургас  АД</t>
  </si>
  <si>
    <t>0204211024</t>
  </si>
  <si>
    <t>МБАЛ  Лайф Хоспитал  ЕООД</t>
  </si>
  <si>
    <t>0204211027</t>
  </si>
  <si>
    <t xml:space="preserve">УМБАЛ  Дева Мария </t>
  </si>
  <si>
    <t>0204211031</t>
  </si>
  <si>
    <t xml:space="preserve"> МБАЛ-Д-р Маджуров  ООД</t>
  </si>
  <si>
    <t>0204211032</t>
  </si>
  <si>
    <t>МБАЛ БУРГАС МЕД ЕООД</t>
  </si>
  <si>
    <t>0290211001</t>
  </si>
  <si>
    <t>МБАЛ "Сърце и мозък "ЕАД</t>
  </si>
  <si>
    <t>0204212010</t>
  </si>
  <si>
    <t>СБАЛПФЗ - Бургас ЕООД</t>
  </si>
  <si>
    <t>0204212025</t>
  </si>
  <si>
    <t xml:space="preserve"> СОБАЛ-Бургас  ООД</t>
  </si>
  <si>
    <t>0204212028</t>
  </si>
  <si>
    <t>Аджибадем Сити Клиник СБАЛК Бургас   ООД</t>
  </si>
  <si>
    <t>0204232016</t>
  </si>
  <si>
    <t xml:space="preserve"> СБР - БМБ  ЕАД</t>
  </si>
  <si>
    <t>0204333012</t>
  </si>
  <si>
    <t xml:space="preserve"> ЦКВЗ - Бургас  ЕООД</t>
  </si>
  <si>
    <t>Диспансер</t>
  </si>
  <si>
    <t>0204334013</t>
  </si>
  <si>
    <t xml:space="preserve"> КОЦ - Бургас  ЕООД</t>
  </si>
  <si>
    <t>КОЦ</t>
  </si>
  <si>
    <t>0206211005</t>
  </si>
  <si>
    <t xml:space="preserve"> МБАЛ-Средец  ЕООД</t>
  </si>
  <si>
    <t>0209211003</t>
  </si>
  <si>
    <t xml:space="preserve"> МБАЛ - Карнобат  ЕООД</t>
  </si>
  <si>
    <t>0215232022</t>
  </si>
  <si>
    <t xml:space="preserve"> СБР Стайков и фамилия  ЕООД</t>
  </si>
  <si>
    <t>0215232029</t>
  </si>
  <si>
    <t>СБР Мари ЕООД</t>
  </si>
  <si>
    <t>0215232030</t>
  </si>
  <si>
    <t>СБР Несебър АД</t>
  </si>
  <si>
    <t>0215391023</t>
  </si>
  <si>
    <t>ДЦ  Диализа Етропал Бета  ЕООД</t>
  </si>
  <si>
    <t>ДЦ</t>
  </si>
  <si>
    <t>0217211004</t>
  </si>
  <si>
    <t xml:space="preserve"> МБАЛ - Поморие  ЕООД</t>
  </si>
  <si>
    <t>0217233017</t>
  </si>
  <si>
    <t xml:space="preserve"> СБР - НК -ф.Поморие  ЕАД</t>
  </si>
  <si>
    <t>0204331011</t>
  </si>
  <si>
    <t>ЦПЗ проф.д-р Иван Темков - Бургас</t>
  </si>
  <si>
    <t>0204131010</t>
  </si>
  <si>
    <t>МЦ св.София - Бургас</t>
  </si>
  <si>
    <t>0204134004</t>
  </si>
  <si>
    <t>ВДКЦ-Бургас</t>
  </si>
  <si>
    <t>ДКЦ</t>
  </si>
  <si>
    <t>0204134005</t>
  </si>
  <si>
    <t>ДКЦ Ел Масри</t>
  </si>
  <si>
    <t>0204391034</t>
  </si>
  <si>
    <t>НефроЛайф България-Специализирани центрове по хемодиализа ООД</t>
  </si>
  <si>
    <t>0204391033</t>
  </si>
  <si>
    <t>ДЦ "ЕлМасри" ООД</t>
  </si>
  <si>
    <t>0204131030</t>
  </si>
  <si>
    <t>АМЦСМП“ОЧНА КЛИНИКА д-р ХУБАНОВ“ЕООД</t>
  </si>
  <si>
    <t>РЗОК Варна</t>
  </si>
  <si>
    <t>03</t>
  </si>
  <si>
    <t>0306131010</t>
  </si>
  <si>
    <t xml:space="preserve">"АМЦСМП- Св.Петка" ООД                           </t>
  </si>
  <si>
    <t>0306131071</t>
  </si>
  <si>
    <t>"АМЦСМП - ОМЦ Св. Николай Чудотворец"ЕООД</t>
  </si>
  <si>
    <t>0306131074</t>
  </si>
  <si>
    <t xml:space="preserve">"АМЦСМП-Очна клиника Св.Петка" АД                                             </t>
  </si>
  <si>
    <t>0306131078</t>
  </si>
  <si>
    <t xml:space="preserve">"Аджибадем Сити Клиник Медицински център  Варна"ЕООД                                             </t>
  </si>
  <si>
    <t>0306131117</t>
  </si>
  <si>
    <t>АМЦСМП - Света Петка Ай Кеър ЕООД</t>
  </si>
  <si>
    <t>0306134011</t>
  </si>
  <si>
    <t>ДКЦ Младост - М Варна ООД</t>
  </si>
  <si>
    <t>0306211001</t>
  </si>
  <si>
    <t xml:space="preserve">МБАЛ "Света Марина " АД                                                                          </t>
  </si>
  <si>
    <t>0306211002</t>
  </si>
  <si>
    <t xml:space="preserve"> "МБАЛ "Света Анна" - Варна" АД                                                                        </t>
  </si>
  <si>
    <t>0306211013</t>
  </si>
  <si>
    <t xml:space="preserve">МБАЛ-Варна ЕООД </t>
  </si>
  <si>
    <t>0306211021</t>
  </si>
  <si>
    <t xml:space="preserve"> "МБАЛ Еврохоспитал" ООД                                                         </t>
  </si>
  <si>
    <t>0306212007</t>
  </si>
  <si>
    <t xml:space="preserve"> "СБОБАЛ-Варна "ЕООД                                                                                                                                                                           </t>
  </si>
  <si>
    <t>0306212008</t>
  </si>
  <si>
    <t xml:space="preserve"> СБАГАЛ - проф. д-р Димитър Стаматов-Варна ЕООД                                     </t>
  </si>
  <si>
    <t>0306212009</t>
  </si>
  <si>
    <t xml:space="preserve"> "СХБАЛ ПрофесорТемелков"           </t>
  </si>
  <si>
    <t>0306212011</t>
  </si>
  <si>
    <t xml:space="preserve">"СОБАЛ-Доц. Георгиев"  ЕООД           </t>
  </si>
  <si>
    <t>0306211030</t>
  </si>
  <si>
    <t xml:space="preserve"> "МБАЛ  Майчин дом - Варна" ЕООД                      </t>
  </si>
  <si>
    <t>0306212022</t>
  </si>
  <si>
    <t xml:space="preserve">СБАЛ ПО КАРДИОЛОГИЯ ВАРНА ЕАД </t>
  </si>
  <si>
    <t>0306212023</t>
  </si>
  <si>
    <t xml:space="preserve">"СБАЛ ПО ДЕТСКИ БОЛЕСТИ - Д-Р ЛИСИЧКОВА" ЕООД  </t>
  </si>
  <si>
    <t>0306212026</t>
  </si>
  <si>
    <t xml:space="preserve">"СБАЛОЗ  -Д-р Марко Антонов Марков" ЕООД                                    </t>
  </si>
  <si>
    <t>0306212027</t>
  </si>
  <si>
    <t>"СБАЛК Кардиолайф"ООД</t>
  </si>
  <si>
    <t>0306232016</t>
  </si>
  <si>
    <t>"СБР - ВАРНА" АД</t>
  </si>
  <si>
    <t>0306253028</t>
  </si>
  <si>
    <t>МИ-МВР-ФИЛИАЛ ВАРНА "БДПЛР"</t>
  </si>
  <si>
    <t>БДПЛР</t>
  </si>
  <si>
    <t>0306391031</t>
  </si>
  <si>
    <t>ДЦ ВИРТУС МЕДИКАЛ ЕООД</t>
  </si>
  <si>
    <t>0306911012</t>
  </si>
  <si>
    <t xml:space="preserve">"МБАЛ - Варна "към ВМА </t>
  </si>
  <si>
    <t>0314211005</t>
  </si>
  <si>
    <t>"МБАЛ- Девня "ЕООД</t>
  </si>
  <si>
    <t>0324211004</t>
  </si>
  <si>
    <t>"МБАЛ " Царица Йоанна" - Провадия " ЕООД</t>
  </si>
  <si>
    <t xml:space="preserve"> РЗОК Велико Търново</t>
  </si>
  <si>
    <t>04</t>
  </si>
  <si>
    <t>0404211001</t>
  </si>
  <si>
    <t>МОБАЛ "Д-р Стефан Черкезов" АД - Велико Търново</t>
  </si>
  <si>
    <t>0404212016</t>
  </si>
  <si>
    <t>СБАЛ по кардиология - Велико Търново ЕАД</t>
  </si>
  <si>
    <t>0404212017</t>
  </si>
  <si>
    <t>СБАЛПФЗ "Д-р Трейман" ЕООД - Велико Търново</t>
  </si>
  <si>
    <t>0404232018</t>
  </si>
  <si>
    <t>СБР по ФРМ - Димина ООД - с. Вонеща вода</t>
  </si>
  <si>
    <t>0404333010</t>
  </si>
  <si>
    <t>ЦКВЗ - Велико Търново ЕООД</t>
  </si>
  <si>
    <t>0404334009</t>
  </si>
  <si>
    <t>КОЦ - Велико Търново ЕООД</t>
  </si>
  <si>
    <t>0404391019</t>
  </si>
  <si>
    <t>Частен диализен център - В. Търново ЕООД</t>
  </si>
  <si>
    <t>0406131002</t>
  </si>
  <si>
    <t>МЦСМП "Визус" ЕООД - Горна Оряховица</t>
  </si>
  <si>
    <t>0406211002</t>
  </si>
  <si>
    <t>МБАЛ "Св. Иван Рилски" ЕООД - Горна Оряховица</t>
  </si>
  <si>
    <t>0422211004</t>
  </si>
  <si>
    <t>МБАЛ - Павликени  ЕООД - Павликени</t>
  </si>
  <si>
    <t>0426252021</t>
  </si>
  <si>
    <t>СБПЛР "Минерални бани" - Полски Тръмбеш</t>
  </si>
  <si>
    <t>СБПЛР</t>
  </si>
  <si>
    <t>0428211006</t>
  </si>
  <si>
    <t>МБАЛ "Д-р Димитър Павлович" ЕООД - Свищов</t>
  </si>
  <si>
    <t>0428233013</t>
  </si>
  <si>
    <t xml:space="preserve">СБР-НК-ЕАД-филиал Овча могила </t>
  </si>
  <si>
    <t>РЗОК Видин</t>
  </si>
  <si>
    <t>05</t>
  </si>
  <si>
    <t>0509211001</t>
  </si>
  <si>
    <t>МБАЛ "Света Петка" АД</t>
  </si>
  <si>
    <t>0501211002</t>
  </si>
  <si>
    <t>МБАЛ Проф. д-р Г. Златарски ЕООД Белоградчик</t>
  </si>
  <si>
    <t>РЗОК Враца</t>
  </si>
  <si>
    <t>06</t>
  </si>
  <si>
    <t>0608211003</t>
  </si>
  <si>
    <t>МБАЛ Бяла Слатина  ЕООД</t>
  </si>
  <si>
    <t>0610211001</t>
  </si>
  <si>
    <t>МБАЛ Христо Ботев  АД</t>
  </si>
  <si>
    <t>0610211019</t>
  </si>
  <si>
    <t xml:space="preserve">МБАЛ Първа частна МБАЛ  Враца ЕООД </t>
  </si>
  <si>
    <t>0610211020</t>
  </si>
  <si>
    <t>МБАЛ Вива Медика   ООД</t>
  </si>
  <si>
    <t>0610212016</t>
  </si>
  <si>
    <t>СОБАЛ Ралчовски  ЕООД</t>
  </si>
  <si>
    <t>0610212018</t>
  </si>
  <si>
    <t>СБАЛПФЗ  ВРАЦА ЕООД</t>
  </si>
  <si>
    <t>0610333009</t>
  </si>
  <si>
    <t>ЦКВЗ  Враца ЕООД</t>
  </si>
  <si>
    <t>0610334010</t>
  </si>
  <si>
    <t>КОЦ  Враца ЕООД</t>
  </si>
  <si>
    <t>0620211004</t>
  </si>
  <si>
    <t xml:space="preserve">МБАЛ Св. Иван Рилски  ЕООД  </t>
  </si>
  <si>
    <t>0627211002</t>
  </si>
  <si>
    <t>МБАЛ Мездра  ЕООД</t>
  </si>
  <si>
    <t>0627252021</t>
  </si>
  <si>
    <t>СБПЛРВБ  МЕЗДРА ЕООД</t>
  </si>
  <si>
    <t>0632222014</t>
  </si>
  <si>
    <t>СБПЛББ Роман ЕООД</t>
  </si>
  <si>
    <t>РЗОК Габрово</t>
  </si>
  <si>
    <t>07</t>
  </si>
  <si>
    <t>0705211001</t>
  </si>
  <si>
    <t>МБАЛ "Д-р Тота Венкова" АД</t>
  </si>
  <si>
    <t>0705212005</t>
  </si>
  <si>
    <t>"СБАЛББ - Габрово" ЕООД</t>
  </si>
  <si>
    <t>0729211003</t>
  </si>
  <si>
    <t>МБАЛ "Д-р Стойчо Христов" ЕООД</t>
  </si>
  <si>
    <t>0735211004</t>
  </si>
  <si>
    <t>МБАЛ "Д-р Теодоси Витанов" ЕООД</t>
  </si>
  <si>
    <t>РЗОК Добрич</t>
  </si>
  <si>
    <t>08</t>
  </si>
  <si>
    <t>0828211001</t>
  </si>
  <si>
    <t>МБАЛ Добрич АД</t>
  </si>
  <si>
    <t>0803211002</t>
  </si>
  <si>
    <t>МБАЛ Балчик ЕООД</t>
  </si>
  <si>
    <t>0817211003</t>
  </si>
  <si>
    <t>МБАЛ Каварна ЕООД</t>
  </si>
  <si>
    <t>0803232008</t>
  </si>
  <si>
    <t>СБР Тузлата ЕООД</t>
  </si>
  <si>
    <t>0828134001</t>
  </si>
  <si>
    <t>ДКЦ 1 Добрич ООД</t>
  </si>
  <si>
    <t>0828134002</t>
  </si>
  <si>
    <t>ДКЦ 2 - Добрич ЕООД</t>
  </si>
  <si>
    <t>0828391015</t>
  </si>
  <si>
    <t>ДЦ Диалхелп" ЕООД</t>
  </si>
  <si>
    <t>РЗОК Кърджали</t>
  </si>
  <si>
    <t>09</t>
  </si>
  <si>
    <t>0921211003</t>
  </si>
  <si>
    <t>МБАЛ Д-р С. Ростовцев ЕООД Момчилград</t>
  </si>
  <si>
    <t>0916211009</t>
  </si>
  <si>
    <t>МБАЛ - Кърджали  ООД</t>
  </si>
  <si>
    <t>0902211002</t>
  </si>
  <si>
    <t>МБАЛ Ардино ЕООД</t>
  </si>
  <si>
    <t>0915211004</t>
  </si>
  <si>
    <t>МБАЛ  Живот+ ЕООД  Крумовград</t>
  </si>
  <si>
    <t>0916211001</t>
  </si>
  <si>
    <t xml:space="preserve">МБАЛ Д-р Атанас Дафовски АД Кърджали </t>
  </si>
  <si>
    <t>РЗОК Кюстендил</t>
  </si>
  <si>
    <t>10</t>
  </si>
  <si>
    <t>1029211001</t>
  </si>
  <si>
    <t>МБАЛ "Д-р Н. Василиев" АД</t>
  </si>
  <si>
    <t>1029233006</t>
  </si>
  <si>
    <t>СБР-НК ЕАД ф. Кюстендил</t>
  </si>
  <si>
    <t>1048131004</t>
  </si>
  <si>
    <t>МЦ "Хипократ" ООД</t>
  </si>
  <si>
    <t>1048211002</t>
  </si>
  <si>
    <t>МБАЛ "Св. Иван Рилски" ЕООД</t>
  </si>
  <si>
    <t>1048211009</t>
  </si>
  <si>
    <t>МБАЛ "Св. Иван Рилски 2003" ООД</t>
  </si>
  <si>
    <t>1041232010</t>
  </si>
  <si>
    <t xml:space="preserve">СБР-Сапарева баня АД </t>
  </si>
  <si>
    <t>1048131001</t>
  </si>
  <si>
    <t>"МЦ Асклепий"ООД</t>
  </si>
  <si>
    <t>РЗОК Ловеч</t>
  </si>
  <si>
    <t>11</t>
  </si>
  <si>
    <t>1118211001</t>
  </si>
  <si>
    <t>МБАЛ Ловеч</t>
  </si>
  <si>
    <t>1134211002</t>
  </si>
  <si>
    <t>МБАЛ Троян</t>
  </si>
  <si>
    <t>1133211003</t>
  </si>
  <si>
    <t>МБАЛ Тетевен</t>
  </si>
  <si>
    <t>1119211004</t>
  </si>
  <si>
    <t>МБАЛ Луковит</t>
  </si>
  <si>
    <t>1134212005</t>
  </si>
  <si>
    <t>СБАЛББ Троян</t>
  </si>
  <si>
    <t>1118211010</t>
  </si>
  <si>
    <t>МБАЛ"Кардиолайф"ООД</t>
  </si>
  <si>
    <t>РЗОК Монтана</t>
  </si>
  <si>
    <t>12</t>
  </si>
  <si>
    <t>1202211002</t>
  </si>
  <si>
    <t>МБАЛ ЕООД гр. Берковица</t>
  </si>
  <si>
    <t>1212233004</t>
  </si>
  <si>
    <t>"СБР-НК" ЕАД -филиал "Св.Мина" гр.Вършец</t>
  </si>
  <si>
    <t>1224211003</t>
  </si>
  <si>
    <t>МБАЛ " Св. Николай Чудотворец" - ЕООД гр. Лом</t>
  </si>
  <si>
    <t>1229211001</t>
  </si>
  <si>
    <t>МБАЛ "Д-р Стамен Илиев" АД</t>
  </si>
  <si>
    <t>1229211008</t>
  </si>
  <si>
    <t>МБАЛ "Сити клиник - Св.Георги" ЕООД гр.Монтана</t>
  </si>
  <si>
    <t>1229391010</t>
  </si>
  <si>
    <t>„ФЪРСТ ДИАЛИЗИС СЪРВИСИЗ БЪЛГАРИЯ“ ЕАД  гр. Монтана</t>
  </si>
  <si>
    <t>РЗОК Пазарджик</t>
  </si>
  <si>
    <t>13</t>
  </si>
  <si>
    <t>1308211004</t>
  </si>
  <si>
    <t>"МБАЛ-Велинград" ЕООД гр.Велинград</t>
  </si>
  <si>
    <t>1308211017</t>
  </si>
  <si>
    <t>"МБАЛ Здраве-Велинград" ЕООД гр.Велинград</t>
  </si>
  <si>
    <t>1308212012</t>
  </si>
  <si>
    <t>СБПЛРПФЗ "Св. Петка Българска" ЕООД гр. Велинград</t>
  </si>
  <si>
    <t>1308221016</t>
  </si>
  <si>
    <t>МБПЛР "Вита" ЕООД гр.Велинград</t>
  </si>
  <si>
    <t>МБПЛР</t>
  </si>
  <si>
    <t>1308233008</t>
  </si>
  <si>
    <t>"СБР-НК" ЕАД филиал Велинград</t>
  </si>
  <si>
    <t>1319211001</t>
  </si>
  <si>
    <t>"МБАЛ-Пазарджик" АД гр.Пазарджик</t>
  </si>
  <si>
    <t>1319211005</t>
  </si>
  <si>
    <t>"МБАЛ-Ескулап" ООД гр.Пазарджик</t>
  </si>
  <si>
    <t>1319211012</t>
  </si>
  <si>
    <t>"МБАЛ-Хигия" АД гр.Пазарджик</t>
  </si>
  <si>
    <t>1319211014</t>
  </si>
  <si>
    <t>"МБАЛ Хигия-Север" ООД гр.Пазарджик</t>
  </si>
  <si>
    <t>1319211015</t>
  </si>
  <si>
    <t>УМБАЛ "Пълмед" ООД - клон МС Здраве гр.Пазарджик</t>
  </si>
  <si>
    <t>1319212018</t>
  </si>
  <si>
    <t>"СБАЛПФЗ-Пазарджик" ЕООД гр.Пазарджик</t>
  </si>
  <si>
    <t>1319391019</t>
  </si>
  <si>
    <t xml:space="preserve">"ДЪЧМЕД ДИАЛИЗА БЪЛГАРИЯ - ДИАЛИЗЕН ЦЕНТЪР" ЕООД гр.Пазарджик </t>
  </si>
  <si>
    <t>1320211002</t>
  </si>
  <si>
    <t>"МБАЛ-Уни Хоспитал" ООД гр.Панагюрище</t>
  </si>
  <si>
    <t>1321211003</t>
  </si>
  <si>
    <t>МБАЛ "Проф. Димитър Ранев" ООД гр.Пещера</t>
  </si>
  <si>
    <t>РЗОК Перник</t>
  </si>
  <si>
    <t>14</t>
  </si>
  <si>
    <t>1432211001</t>
  </si>
  <si>
    <t>МБАЛ "Рахила Ангелова"АД-Перник</t>
  </si>
  <si>
    <t>1432212005</t>
  </si>
  <si>
    <t>СБАЛББ-ЕООД-Перник</t>
  </si>
  <si>
    <t>1432252010</t>
  </si>
  <si>
    <t>СБПЛР-ЕООД-Перник</t>
  </si>
  <si>
    <t>1432212011</t>
  </si>
  <si>
    <t>"СБАЛ по Кардиология-Перник"ООД</t>
  </si>
  <si>
    <t>1432391012</t>
  </si>
  <si>
    <t>Диализен център-Перник</t>
  </si>
  <si>
    <t>РЗОК Плевен</t>
  </si>
  <si>
    <t>15</t>
  </si>
  <si>
    <t>1503211006</t>
  </si>
  <si>
    <t>МБАЛ - Белене ЕООД</t>
  </si>
  <si>
    <t>1508211005</t>
  </si>
  <si>
    <t>МБАЛ - Гулянци ЕООД</t>
  </si>
  <si>
    <t>1516211003</t>
  </si>
  <si>
    <t>МБАЛ - Левски ЕООД</t>
  </si>
  <si>
    <t>1521211004</t>
  </si>
  <si>
    <t>МБАЛ - Никопол ЕООД</t>
  </si>
  <si>
    <t>1524131015</t>
  </si>
  <si>
    <t>АСМП - МЦ Окулус - Кушинова ЕООД</t>
  </si>
  <si>
    <t>1524131022</t>
  </si>
  <si>
    <t>МЦ Св. Марина - ДТ ООД</t>
  </si>
  <si>
    <t>1524134003</t>
  </si>
  <si>
    <t>ДКЦ ІІ - Плевен ЕООД</t>
  </si>
  <si>
    <t>1524134007</t>
  </si>
  <si>
    <t>ДКЦ Св. Панталеймон ООД</t>
  </si>
  <si>
    <t>1524211001</t>
  </si>
  <si>
    <t>УМБАЛ - Д-р Г. Странски ЕАД</t>
  </si>
  <si>
    <t>1524211014</t>
  </si>
  <si>
    <t>МБАЛ - Авис Медика ООД</t>
  </si>
  <si>
    <t>1524211017</t>
  </si>
  <si>
    <t>МБАЛ Св. Панталеймон - Плевен ООД</t>
  </si>
  <si>
    <t>1524211018</t>
  </si>
  <si>
    <t>МБАЛ Св. Параскева ООД</t>
  </si>
  <si>
    <t>1524211019</t>
  </si>
  <si>
    <t>УМБАЛ Св. Марина - Плевен ООД</t>
  </si>
  <si>
    <t>1524211020</t>
  </si>
  <si>
    <t>МБАЛ Сърце и мозък ЕАД</t>
  </si>
  <si>
    <t>1524212015</t>
  </si>
  <si>
    <t>СБАЛ по кардиология ЕАД</t>
  </si>
  <si>
    <t>1524911008</t>
  </si>
  <si>
    <t xml:space="preserve">ВМА - МБАЛ - Плевен </t>
  </si>
  <si>
    <t>1537211002</t>
  </si>
  <si>
    <t>МБАЛ - Червен бряг ЕООД</t>
  </si>
  <si>
    <t>1539211012</t>
  </si>
  <si>
    <t>МБАЛ - Кнежа ЕООД</t>
  </si>
  <si>
    <t>РЗОК Пловдив</t>
  </si>
  <si>
    <t>16</t>
  </si>
  <si>
    <t>1601211005</t>
  </si>
  <si>
    <t>МБАЛ Асеновград ЕООД гр. Асеновград</t>
  </si>
  <si>
    <t>1601221027</t>
  </si>
  <si>
    <t>МБПЛР Света Богородица ЕООД - Нареченски бани</t>
  </si>
  <si>
    <t>1601233016</t>
  </si>
  <si>
    <t>СБР НК филиал Нареченски бани</t>
  </si>
  <si>
    <t>1613131004</t>
  </si>
  <si>
    <t>МЦ Витамед ЕООД Карлово</t>
  </si>
  <si>
    <t>1613211006</t>
  </si>
  <si>
    <t>МБАЛ Д-р Киро Попов ЕООД Карлово</t>
  </si>
  <si>
    <t>1613232020</t>
  </si>
  <si>
    <t>СБР НК филиал Баня; Карловско</t>
  </si>
  <si>
    <t>1626131002</t>
  </si>
  <si>
    <t>МЦ Литомед ЕООД</t>
  </si>
  <si>
    <t>1622211001</t>
  </si>
  <si>
    <t>УМБАЛ Св. Георги ЕАД Пловдив</t>
  </si>
  <si>
    <t>1622211002</t>
  </si>
  <si>
    <t>УМБАЛ Пловдив АД</t>
  </si>
  <si>
    <t>1622211003</t>
  </si>
  <si>
    <t>МБАЛ Св.Мина ЕООД Пловдив</t>
  </si>
  <si>
    <t>1622211004</t>
  </si>
  <si>
    <t>МБАЛ Св. Пантелеймон ЕООД Пловдив</t>
  </si>
  <si>
    <t>1622211029</t>
  </si>
  <si>
    <t>УМБАЛ Каспела ЕООД Пловдив</t>
  </si>
  <si>
    <t>1622211031</t>
  </si>
  <si>
    <t>МБАЛ Мед Лайн Клиник AД</t>
  </si>
  <si>
    <t>1622211036</t>
  </si>
  <si>
    <t>МБАЛ Тримонциум ООД</t>
  </si>
  <si>
    <t>1622211037</t>
  </si>
  <si>
    <t>УМБАЛ  Пълмед Пловдив  ООД</t>
  </si>
  <si>
    <t>1622211039</t>
  </si>
  <si>
    <t>МБАЛ  Св. Каридад ЕАД</t>
  </si>
  <si>
    <t>1622211042</t>
  </si>
  <si>
    <t>МБАЛ Централ онко хоспитал</t>
  </si>
  <si>
    <t>1622211044</t>
  </si>
  <si>
    <t>МБАЛ МК Свети Иван Рилски ЕООД</t>
  </si>
  <si>
    <t>1622211045</t>
  </si>
  <si>
    <t>УМБАЛ Еврохоспитал Пловдив ООД</t>
  </si>
  <si>
    <t>1622211049</t>
  </si>
  <si>
    <t>МБАЛ Уро Медикс ООД Пловдив</t>
  </si>
  <si>
    <t>1622211053</t>
  </si>
  <si>
    <t>МБАЛ  Св.Св. Козма и Дамян ООД</t>
  </si>
  <si>
    <t>1622212028</t>
  </si>
  <si>
    <t>СОБАЛ Луксор ООД Пловдив</t>
  </si>
  <si>
    <t>1622212030</t>
  </si>
  <si>
    <t>УСБАЛАГ Селена ООД - Пловдив</t>
  </si>
  <si>
    <t>1622212033</t>
  </si>
  <si>
    <t>СГЕБАЛ Еврохоспитал ООД Пловдив</t>
  </si>
  <si>
    <t>1622212038</t>
  </si>
  <si>
    <t>Медикус алфа СХБАЛ ЕООД</t>
  </si>
  <si>
    <t>1622212041</t>
  </si>
  <si>
    <t>СБАЛАГ Торакс Д-р Сава Бояджиев ЕООД - Пловдив</t>
  </si>
  <si>
    <t>1622212050</t>
  </si>
  <si>
    <t>СБАЛ Специал медик</t>
  </si>
  <si>
    <t>1622333018</t>
  </si>
  <si>
    <t>ЦКВЗ Пловдив ЕООД</t>
  </si>
  <si>
    <t>1622334019</t>
  </si>
  <si>
    <t>КОЦ  Пловдив ЕООД</t>
  </si>
  <si>
    <t>1622391046</t>
  </si>
  <si>
    <t>Хемодиализен център Фърст диализис сървисиз България  ЕАД</t>
  </si>
  <si>
    <t>1622391051</t>
  </si>
  <si>
    <t>Дъчмед диализа България -ДЦ ЕООД клон Пловдив</t>
  </si>
  <si>
    <t>1622911013</t>
  </si>
  <si>
    <t>МБАЛ Пловдив към ВМА София</t>
  </si>
  <si>
    <t>1622911014</t>
  </si>
  <si>
    <t>МТБ Пловдив</t>
  </si>
  <si>
    <t>1623211007</t>
  </si>
  <si>
    <t>МБАЛ Първомай ЕООД гр. Първомай</t>
  </si>
  <si>
    <t>1625131001</t>
  </si>
  <si>
    <t>МЦ Св. Елисавета - Раковски ООД</t>
  </si>
  <si>
    <t>1625211008</t>
  </si>
  <si>
    <t>МБАЛ Раковски ЕООД гр. Раковски</t>
  </si>
  <si>
    <t>1626211048</t>
  </si>
  <si>
    <t>МБАЛ Паркхоспитал ЕООД</t>
  </si>
  <si>
    <t>1637232012</t>
  </si>
  <si>
    <t>ВМА БПЛР- гр. Хисаря</t>
  </si>
  <si>
    <t>1637233021</t>
  </si>
  <si>
    <t xml:space="preserve">СБР НК филиал Хисар  </t>
  </si>
  <si>
    <t>1637253040</t>
  </si>
  <si>
    <t>МИ-МВР Филиал Хисар БПЛР</t>
  </si>
  <si>
    <t>1641221054</t>
  </si>
  <si>
    <t xml:space="preserve">МБПЛР Стамболийски ЕООД гр. Стамболийски </t>
  </si>
  <si>
    <t>1643221052</t>
  </si>
  <si>
    <t>МБПЛ Иван Раев Сопот ЕООД</t>
  </si>
  <si>
    <t>1637251055</t>
  </si>
  <si>
    <t>МБПЛР Витус гр. Хисар</t>
  </si>
  <si>
    <t>1622131088</t>
  </si>
  <si>
    <t>МЦ за очно здраве Виста ООД</t>
  </si>
  <si>
    <t>РЗОК Разград</t>
  </si>
  <si>
    <t>17</t>
  </si>
  <si>
    <t>1726211001</t>
  </si>
  <si>
    <t>МБАЛ Св. Иван Рилски - Разград  АД</t>
  </si>
  <si>
    <t>1714211002</t>
  </si>
  <si>
    <t>МБАЛ - Исперих ЕООД</t>
  </si>
  <si>
    <t>1716211003</t>
  </si>
  <si>
    <t>МБАЛ - Кубрат ЕООД</t>
  </si>
  <si>
    <t>1726131005</t>
  </si>
  <si>
    <t>МЦ Вита Медика ЕООД</t>
  </si>
  <si>
    <t>РЗОК Русе</t>
  </si>
  <si>
    <t>18</t>
  </si>
  <si>
    <t>1827212015</t>
  </si>
  <si>
    <t>СБАЛК " МЕДИКА-КОР " ЕАД</t>
  </si>
  <si>
    <t>1827212013</t>
  </si>
  <si>
    <t>СБАЛ ПО ФРМ - МЕДИКА - ООД</t>
  </si>
  <si>
    <t>1827212016</t>
  </si>
  <si>
    <t>СБАЛПФЗ - Д-Р ДИМИТЪР ГРАМАТИКОВ - РУСЕ- ЕООД</t>
  </si>
  <si>
    <t>1804211002</t>
  </si>
  <si>
    <t>МБАЛ - ЮЛИЯ ВРЕВСКА - БЯЛА ЕООД</t>
  </si>
  <si>
    <t>1827211001</t>
  </si>
  <si>
    <t>УМБАЛ - КАНЕВ АД</t>
  </si>
  <si>
    <t>1827334009</t>
  </si>
  <si>
    <t>КОМПЛЕКСЕН ОНКОЛОГИЧЕН ЦЕНТЪР - РУСЕ ЕООД</t>
  </si>
  <si>
    <t>1827211019</t>
  </si>
  <si>
    <t>УМБАЛ МЕДИКА РУСЕ ООД</t>
  </si>
  <si>
    <t>1827391020</t>
  </si>
  <si>
    <t>"ДИАЛИЗЕН ЦЕНТЪР РУРИКОМ"ООД</t>
  </si>
  <si>
    <t>РЗОК Силистра</t>
  </si>
  <si>
    <t>19</t>
  </si>
  <si>
    <t>1931211001</t>
  </si>
  <si>
    <t>МБАЛ Силистра АД</t>
  </si>
  <si>
    <t>1934211002</t>
  </si>
  <si>
    <t>МБАЛ Тутракан ЕООД</t>
  </si>
  <si>
    <t>1910211003</t>
  </si>
  <si>
    <t>МБАЛ Дулово ЕООД</t>
  </si>
  <si>
    <t>РЗОК Сливен</t>
  </si>
  <si>
    <t>20</t>
  </si>
  <si>
    <t>2011252017</t>
  </si>
  <si>
    <t>"СБР - Котел" ЕООД</t>
  </si>
  <si>
    <t>2016211002</t>
  </si>
  <si>
    <t>МБАЛ "Света Петка Българска" ЕООД</t>
  </si>
  <si>
    <t>2020211001</t>
  </si>
  <si>
    <t>МБАЛ "Д-р Иван Селимински" АД</t>
  </si>
  <si>
    <t>2020211013</t>
  </si>
  <si>
    <t>МБАЛ "Царица Йоанна" ЕООД</t>
  </si>
  <si>
    <t>2020211016</t>
  </si>
  <si>
    <t>МБАЛ "Хаджи Димитър" ООД</t>
  </si>
  <si>
    <t>2020212012</t>
  </si>
  <si>
    <t>СХБАЛ "Амброаз Паре" ООД</t>
  </si>
  <si>
    <t>2020212015</t>
  </si>
  <si>
    <t>САГБАЛ "Ева"</t>
  </si>
  <si>
    <t>2020333008</t>
  </si>
  <si>
    <t>"ЦКВЗ - Сливен" ЕООД</t>
  </si>
  <si>
    <t>2020911006</t>
  </si>
  <si>
    <t>МБАЛ Сливен към ВМА София</t>
  </si>
  <si>
    <t>РЗОК Смолян</t>
  </si>
  <si>
    <t>21</t>
  </si>
  <si>
    <t>2131211001</t>
  </si>
  <si>
    <t>МБАЛ -"Д-р Братан Шукеров"АД  гр.Смолян</t>
  </si>
  <si>
    <t>2116211003</t>
  </si>
  <si>
    <t>МБАЛ"Проф. д-р Константин Чилов"ЕООД-гр.Мадан</t>
  </si>
  <si>
    <t>2111211002</t>
  </si>
  <si>
    <t>МБАЛ"Проф. д-р Асен Шопов"ЕООД-гр.Златоград</t>
  </si>
  <si>
    <t>2109211004</t>
  </si>
  <si>
    <t>"МБАЛ-Девин" ЕАД гр.Девин</t>
  </si>
  <si>
    <t>2102232008</t>
  </si>
  <si>
    <t>"СБР-НК"ЕАД - филиал с. Баните</t>
  </si>
  <si>
    <t>2127232011</t>
  </si>
  <si>
    <t>"СБР-Родопи" ЕООД гр. Рудозем</t>
  </si>
  <si>
    <t>2109232012</t>
  </si>
  <si>
    <t>"СБР-Орфей" ЕООД гр. Девин</t>
  </si>
  <si>
    <t>РЗОК София град</t>
  </si>
  <si>
    <t>22</t>
  </si>
  <si>
    <t>2201211001</t>
  </si>
  <si>
    <t>МБАЛ"Св. Анна"- София АД</t>
  </si>
  <si>
    <t>2201211002</t>
  </si>
  <si>
    <t>МБАЛ Царица Йоанна - ЕАД</t>
  </si>
  <si>
    <t>2201211003</t>
  </si>
  <si>
    <t>МБАЛСМ Н. И. Пирогов ЕАД</t>
  </si>
  <si>
    <t>2201211004</t>
  </si>
  <si>
    <t>УМБАЛ Св. Иван  Рилски ЕАД</t>
  </si>
  <si>
    <t>2201211005</t>
  </si>
  <si>
    <t>УМБАЛ Св. Екатерина - ЕАД</t>
  </si>
  <si>
    <t>2201211032</t>
  </si>
  <si>
    <t>Първа МБАЛ София-АД</t>
  </si>
  <si>
    <t>2201211033</t>
  </si>
  <si>
    <t>Втора МБАЛ - София - АД</t>
  </si>
  <si>
    <t>2201211034</t>
  </si>
  <si>
    <t>Четвърта МБАЛ - София - ЕАД</t>
  </si>
  <si>
    <t>2201211035</t>
  </si>
  <si>
    <t>Пета МБАЛ - София - АД</t>
  </si>
  <si>
    <t>2201211055</t>
  </si>
  <si>
    <t>УМБАЛ Александровска - ЕАД</t>
  </si>
  <si>
    <t>2201211060</t>
  </si>
  <si>
    <t>МБАЛ Вита ЕООД</t>
  </si>
  <si>
    <t>2201211063</t>
  </si>
  <si>
    <t>МБАЛ Доверие АД</t>
  </si>
  <si>
    <t>2201211064</t>
  </si>
  <si>
    <t>МБАЛ"Света София" ООД</t>
  </si>
  <si>
    <t>2201211067</t>
  </si>
  <si>
    <t>АДЖИБАДЕМ СИТИ КЛИНИК МБАЛ ТОКУДА EАД</t>
  </si>
  <si>
    <t>2201211078</t>
  </si>
  <si>
    <t>МБАЛ Люлин ЕАД</t>
  </si>
  <si>
    <t>2201211082</t>
  </si>
  <si>
    <t>МБАЛ "СЕРДИКА" ЕООД</t>
  </si>
  <si>
    <t>2201211083</t>
  </si>
  <si>
    <t>МБАЛ - НКБ - ЕАД</t>
  </si>
  <si>
    <t>2201211084</t>
  </si>
  <si>
    <t>МБАЛ СВ. БОГОРОДИЦА ООД</t>
  </si>
  <si>
    <t>2201211085</t>
  </si>
  <si>
    <t>МБАЛ "Св. Панталеймон" АД</t>
  </si>
  <si>
    <t>2201211091</t>
  </si>
  <si>
    <t>УМБАЛ Софиямед ООД</t>
  </si>
  <si>
    <t>2201211093</t>
  </si>
  <si>
    <t>Аджибадем Сити клиник УМБАЛ ЕООД</t>
  </si>
  <si>
    <t>2201211094</t>
  </si>
  <si>
    <t>МБАЛ за женско здраве - Надежда ООД</t>
  </si>
  <si>
    <t>2201211096</t>
  </si>
  <si>
    <t>МБАЛ БОЛНИЦА ЕВРОПА ООД</t>
  </si>
  <si>
    <t>2201211097</t>
  </si>
  <si>
    <t>МБАЛ Здравето 2012 ООД</t>
  </si>
  <si>
    <t>2201212006</t>
  </si>
  <si>
    <t>СБАЛАГ Майчин дом - ЕАД</t>
  </si>
  <si>
    <t>2201212007</t>
  </si>
  <si>
    <t>Първа САГБАЛ Св. София - АД</t>
  </si>
  <si>
    <t>2201212008</t>
  </si>
  <si>
    <t>Втора САГБАЛ Шейново - АД</t>
  </si>
  <si>
    <t>2201212009</t>
  </si>
  <si>
    <t>МБАЛНП Св. Наум - ЕАД</t>
  </si>
  <si>
    <t>2201212010</t>
  </si>
  <si>
    <t>СБАЛО Проф. Бойчо Бойчев - ЕАД</t>
  </si>
  <si>
    <t>2201212011</t>
  </si>
  <si>
    <t>УСБАЛЕ Акад. Ив. Пенчев - ЕАД</t>
  </si>
  <si>
    <t>2201212012</t>
  </si>
  <si>
    <t>СБАЛДБ - ЕАД</t>
  </si>
  <si>
    <t>2201212013</t>
  </si>
  <si>
    <t>МБАЛББ Св. София - ЕАД</t>
  </si>
  <si>
    <t>2201212014</t>
  </si>
  <si>
    <t>СБАЛИПБ Проф. Ив. Киров ЕАД</t>
  </si>
  <si>
    <t>2201212016</t>
  </si>
  <si>
    <t>СБАЛЛЧХ - ЕООД</t>
  </si>
  <si>
    <t>2201212017</t>
  </si>
  <si>
    <t>СБАЛТОСМ - ПРОФ. Д-Р ДИМИТЪР ШОЙЛЕВ ЕАД</t>
  </si>
  <si>
    <t>2201212038</t>
  </si>
  <si>
    <t>СБАЛ - Св. Лазар ООД</t>
  </si>
  <si>
    <t>2201212039</t>
  </si>
  <si>
    <t>СБАЛОТ "ВИТОША" ЕООД</t>
  </si>
  <si>
    <t>2201212059</t>
  </si>
  <si>
    <t>СБАЛГАР"Д-р Малинов"ООД</t>
  </si>
  <si>
    <t>2201212061</t>
  </si>
  <si>
    <t>САГБАЛ Д-р Щерев ЕООД</t>
  </si>
  <si>
    <t>2201212065</t>
  </si>
  <si>
    <t>СБАЛ "Йоан Павел" ООД</t>
  </si>
  <si>
    <t>2201212066</t>
  </si>
  <si>
    <t>СОБАЛ"Акад. Пашев" ООД</t>
  </si>
  <si>
    <t>2201212070</t>
  </si>
  <si>
    <t>СОБАЛ"ВИЗУС"ООД</t>
  </si>
  <si>
    <t>2201212071</t>
  </si>
  <si>
    <t>СБАЛОБ"ЗОРА"ООД</t>
  </si>
  <si>
    <t>2201212072</t>
  </si>
  <si>
    <t>СОБАЛ"Вижън"ООД</t>
  </si>
  <si>
    <t>2201212075</t>
  </si>
  <si>
    <t>СБАЛХЗ-ЕАД</t>
  </si>
  <si>
    <t>2201212076</t>
  </si>
  <si>
    <t>СБАЛОБ"ЗРЕНИЕ"ООД</t>
  </si>
  <si>
    <t>2201211080</t>
  </si>
  <si>
    <t>МБАЛ "Полимед" ООД</t>
  </si>
  <si>
    <t>2201212079</t>
  </si>
  <si>
    <t>СБАЛ -ГРЪБНАЧЕН ЦЕНТЪР АД</t>
  </si>
  <si>
    <t>2201212086</t>
  </si>
  <si>
    <t>СБАЛОЗ ЕООД</t>
  </si>
  <si>
    <t>2201212090</t>
  </si>
  <si>
    <t>СБАЛОБ ДЕН - ЕООД</t>
  </si>
  <si>
    <t>2201212095</t>
  </si>
  <si>
    <t>СОБАЛ ПЕНТАГРАМ ЕООД</t>
  </si>
  <si>
    <t>2201212102</t>
  </si>
  <si>
    <t>СБАЛОЗ Кристал ООД</t>
  </si>
  <si>
    <t>2201214020</t>
  </si>
  <si>
    <t>2201222024</t>
  </si>
  <si>
    <t>СБПЛР - Кремиковци ЕООД</t>
  </si>
  <si>
    <t>2201222025</t>
  </si>
  <si>
    <t>СБДПЛР - Бухово ЕООД</t>
  </si>
  <si>
    <t>2201222026</t>
  </si>
  <si>
    <t>СБПЛР ПАНЧАРЕВО  ЕООД</t>
  </si>
  <si>
    <t>2201222027</t>
  </si>
  <si>
    <t>СБПЛРДЦП Св. София - ЕООД</t>
  </si>
  <si>
    <t>2201232029</t>
  </si>
  <si>
    <t>СБР-Банкя АД</t>
  </si>
  <si>
    <t>2201232030</t>
  </si>
  <si>
    <t>БПЛР - ВМА БАНКЯ</t>
  </si>
  <si>
    <t>2201233028</t>
  </si>
  <si>
    <t>СБР Здраве - ЕАД</t>
  </si>
  <si>
    <t>2201234021</t>
  </si>
  <si>
    <t>НСБФТР - ЕАД</t>
  </si>
  <si>
    <t>2201251096</t>
  </si>
  <si>
    <t>"МБПЛР "Сердика"ООД</t>
  </si>
  <si>
    <t>2201253089</t>
  </si>
  <si>
    <t>БДПЛР МИ - МВР ФИЛИАЛ БАНКЯ</t>
  </si>
  <si>
    <t>2201391092</t>
  </si>
  <si>
    <t>Диализен център Диалмед ООД</t>
  </si>
  <si>
    <t>2201391101</t>
  </si>
  <si>
    <t>Диализен център Хемомед ЕООД</t>
  </si>
  <si>
    <t>2201911040</t>
  </si>
  <si>
    <t>УБ Лозенец</t>
  </si>
  <si>
    <t>2201911041</t>
  </si>
  <si>
    <t>Медицински институт - МВР</t>
  </si>
  <si>
    <t>2201911042</t>
  </si>
  <si>
    <t>Военномедицинска академия</t>
  </si>
  <si>
    <t>2201911043</t>
  </si>
  <si>
    <t>НМТБ ЦАР БОРИС ІІІ</t>
  </si>
  <si>
    <t>2202131522</t>
  </si>
  <si>
    <t>"Очен лазерен център"Вижън"ООД</t>
  </si>
  <si>
    <t>2203131515</t>
  </si>
  <si>
    <t>МЦО - Ресбиомед ЕООД</t>
  </si>
  <si>
    <t>2203131519</t>
  </si>
  <si>
    <t>МЦ за очно здраве Фокус ЕООД</t>
  </si>
  <si>
    <t>2204131521</t>
  </si>
  <si>
    <t>МЦ РВД"ЗДРАВЕ"ООД</t>
  </si>
  <si>
    <t>2212131505</t>
  </si>
  <si>
    <t>МЦ Пентаграм 2012 ООД</t>
  </si>
  <si>
    <t>2218131516</t>
  </si>
  <si>
    <t>МЦ-ГОРНА БАНЯ ЕООД</t>
  </si>
  <si>
    <t>2217134501</t>
  </si>
  <si>
    <t>ДКЦ СВЕТА СОФИЯ-ЕООД</t>
  </si>
  <si>
    <t>2201233087</t>
  </si>
  <si>
    <t>СБР-НК ЕАД-филиал Банкя</t>
  </si>
  <si>
    <t>2201212103</t>
  </si>
  <si>
    <t>"СБАЛ ДЛЧХ - МЕДИКРОН" ООД</t>
  </si>
  <si>
    <t>2204131532</t>
  </si>
  <si>
    <t>МЦ- клиника "Св. Мария Магдалена" ЕООД</t>
  </si>
  <si>
    <t>2201331047</t>
  </si>
  <si>
    <t xml:space="preserve"> ЦПЗ "Проф. Никола Шипковенски" ЕООД</t>
  </si>
  <si>
    <t>2201211059</t>
  </si>
  <si>
    <t>СБАЛГАР- Д-Р МАЛИНОВ ООД</t>
  </si>
  <si>
    <t>РЗОК София област</t>
  </si>
  <si>
    <t>23</t>
  </si>
  <si>
    <t>2301212022</t>
  </si>
  <si>
    <t>СБАЛОЗ - София област ЕООД</t>
  </si>
  <si>
    <t>2301212023</t>
  </si>
  <si>
    <t>СБАЛПФЗ - София област ЕООД</t>
  </si>
  <si>
    <t>2307211002</t>
  </si>
  <si>
    <t>МБАЛ - Ботевград ЕООД</t>
  </si>
  <si>
    <t>2317211004</t>
  </si>
  <si>
    <t>МБАЛ - Елин Пелин ЕООД</t>
  </si>
  <si>
    <t>2317211024</t>
  </si>
  <si>
    <t xml:space="preserve"> МБАЛ - Скин Системс EООД - с. Доганово</t>
  </si>
  <si>
    <t>2318211005</t>
  </si>
  <si>
    <t>МБАЛ Проф. д-р  Ал. Герчев  - Етрополе ЕООД</t>
  </si>
  <si>
    <t>2320211006</t>
  </si>
  <si>
    <t>МБАЛ - Ихтиман ЕООД</t>
  </si>
  <si>
    <t>2325222010</t>
  </si>
  <si>
    <t>СБДПЛР - Костенец ЕООД</t>
  </si>
  <si>
    <t>2325233017</t>
  </si>
  <si>
    <t>СБР - НК ЕАД филиал Момин проход</t>
  </si>
  <si>
    <t>2339211009</t>
  </si>
  <si>
    <t>МБАЛ - Самоков ЕООД</t>
  </si>
  <si>
    <t>2343211008</t>
  </si>
  <si>
    <t>МБАЛ - Своге ЕООД</t>
  </si>
  <si>
    <t>2343222013</t>
  </si>
  <si>
    <t>СБПФЗДПЛР - Цар Фердинанд І ЕООД с.Искрец</t>
  </si>
  <si>
    <t>2355211007</t>
  </si>
  <si>
    <t>МБАЛ - Пирдоп АД</t>
  </si>
  <si>
    <t>РЗОК Стара Загора</t>
  </si>
  <si>
    <t>24</t>
  </si>
  <si>
    <t>2407211005</t>
  </si>
  <si>
    <t>МБАЛ Гълъбово ЕАД</t>
  </si>
  <si>
    <t>2412211003</t>
  </si>
  <si>
    <t>МБАЛ Д-р Христо Стамболски ЕООД</t>
  </si>
  <si>
    <t>2412212028</t>
  </si>
  <si>
    <t>СБНАЛ Свети Лазар ЕООД  гр.Казанлък</t>
  </si>
  <si>
    <t>2424233014</t>
  </si>
  <si>
    <t>СБР - НK ЕАД филиал Павел баня</t>
  </si>
  <si>
    <t>2427211006</t>
  </si>
  <si>
    <t>МБАЛ Д-р Д. Чакмаков Раднево ЕООД</t>
  </si>
  <si>
    <t>2431131035</t>
  </si>
  <si>
    <t>ОМЦ Трошев ООД</t>
  </si>
  <si>
    <t>2431131051</t>
  </si>
  <si>
    <t>МЦ Верея ЕООД</t>
  </si>
  <si>
    <t>2431211002</t>
  </si>
  <si>
    <t>УМБАЛ Проф.д-р Ст. Киркович АД</t>
  </si>
  <si>
    <t>2431211024</t>
  </si>
  <si>
    <t>МБАЛ НИАМЕД ООД</t>
  </si>
  <si>
    <t>2431211026</t>
  </si>
  <si>
    <t>МБАЛ ТРАКИЯ ЕООД</t>
  </si>
  <si>
    <t>2431211029</t>
  </si>
  <si>
    <t>МБАЛ- МК Св.Ив.Рилски ЕООД клон гр.Стара Загора</t>
  </si>
  <si>
    <t>2431212027</t>
  </si>
  <si>
    <t>СБАЛПЗ Стара Загора ЕООД</t>
  </si>
  <si>
    <t>2431334012</t>
  </si>
  <si>
    <t>КОЦ Стара Загора ЕООД</t>
  </si>
  <si>
    <t>2431391030</t>
  </si>
  <si>
    <t>Диализен център Виа Диал ООД</t>
  </si>
  <si>
    <t>2436211004</t>
  </si>
  <si>
    <t>МБАЛ Чирпан ЕООД</t>
  </si>
  <si>
    <t>РЗОК Търговище</t>
  </si>
  <si>
    <t>25</t>
  </si>
  <si>
    <t>2522211003</t>
  </si>
  <si>
    <t xml:space="preserve">"МБАЛ - Омуртаг" ЕАД </t>
  </si>
  <si>
    <t>2524211002</t>
  </si>
  <si>
    <t xml:space="preserve">"МБАЛ - Попово"  ЕООД  </t>
  </si>
  <si>
    <t>2535211001</t>
  </si>
  <si>
    <t xml:space="preserve">"МБАЛ - Търговище" АД </t>
  </si>
  <si>
    <t>2535212007</t>
  </si>
  <si>
    <t>"СОБАЛ Д-р Тасков" ООД</t>
  </si>
  <si>
    <t>РЗОК Хасково</t>
  </si>
  <si>
    <t>26</t>
  </si>
  <si>
    <t>2609211002</t>
  </si>
  <si>
    <t>МБАЛ  Св. Екатерина  ЕООД Димитровград</t>
  </si>
  <si>
    <t>2617212008</t>
  </si>
  <si>
    <t>СБПЛР Любимец  ЕООД</t>
  </si>
  <si>
    <t>2628211004</t>
  </si>
  <si>
    <t>МБАЛ  Свиленград  ЕООД</t>
  </si>
  <si>
    <t>2632212018</t>
  </si>
  <si>
    <t>СБАЛВБ Тополовград  ЕООД</t>
  </si>
  <si>
    <t>2633211003</t>
  </si>
  <si>
    <t>МБАЛ  Харманли  ЕООД</t>
  </si>
  <si>
    <t>2634211001</t>
  </si>
  <si>
    <t>МБАЛ  Хасково АД</t>
  </si>
  <si>
    <t>2634211015</t>
  </si>
  <si>
    <t xml:space="preserve">МБАЛ  Хигия  ООД </t>
  </si>
  <si>
    <t>2634212016</t>
  </si>
  <si>
    <t>СБАЛПФЗ  Хасково  ЕООД</t>
  </si>
  <si>
    <t>2634212017</t>
  </si>
  <si>
    <t>СБАЛО Хасково  ЕООД</t>
  </si>
  <si>
    <t>2634131016</t>
  </si>
  <si>
    <t xml:space="preserve">Очен медицински център Хасково ООД </t>
  </si>
  <si>
    <t>РЗОК Шумен</t>
  </si>
  <si>
    <t>27</t>
  </si>
  <si>
    <t>2730211001</t>
  </si>
  <si>
    <t>"МБАЛ - Шумен" АД</t>
  </si>
  <si>
    <t>2723211002</t>
  </si>
  <si>
    <t>"МБАЛ Велики Преслав" ЕООД</t>
  </si>
  <si>
    <t>2730334007</t>
  </si>
  <si>
    <t>"КОЦ-Шумен"ЕООД</t>
  </si>
  <si>
    <t>2730391012</t>
  </si>
  <si>
    <t>ДЪЧМЕД ДИАЛИЗА БЪЛГАРИЯ - ДИАЛИЗЕН ЦЕНТЪР ШУМЕН ЕООД</t>
  </si>
  <si>
    <t>2730212011</t>
  </si>
  <si>
    <t>"СБАЛ по Кардиология Мадара" ЕАД</t>
  </si>
  <si>
    <t>2730134001</t>
  </si>
  <si>
    <t>"ДКЦ І-ШУМЕН" ЕООД</t>
  </si>
  <si>
    <t>РЗОК Ямбол</t>
  </si>
  <si>
    <t>28</t>
  </si>
  <si>
    <t>2826211001</t>
  </si>
  <si>
    <t>МБАЛ "Св. Пантелеймон" АД</t>
  </si>
  <si>
    <t>2807211002</t>
  </si>
  <si>
    <t>2826211008</t>
  </si>
  <si>
    <t>МБАЛ "Св. Йоан Рилски" ООД</t>
  </si>
  <si>
    <t>2826212007</t>
  </si>
  <si>
    <t>СБАЛК Ямбол ЕАД</t>
  </si>
  <si>
    <t>СБПФЗДПЛР "Цар Фердинанд І" ЕООД, с.Искрец</t>
  </si>
  <si>
    <t>Медико-статистическа и финансова информация</t>
  </si>
  <si>
    <t>Изменение Q3 2019 спрямо Q3 2018</t>
  </si>
  <si>
    <t>Q3 2018</t>
  </si>
  <si>
    <t>Q3 2019</t>
  </si>
  <si>
    <t>Изменение Q3 2019 спрямо Q2 2019</t>
  </si>
  <si>
    <t>София град</t>
  </si>
  <si>
    <t>Пловдив</t>
  </si>
  <si>
    <t>Плевен</t>
  </si>
  <si>
    <t>Варна</t>
  </si>
  <si>
    <t>Бургас</t>
  </si>
  <si>
    <t>Благоевград</t>
  </si>
  <si>
    <t>Велико Търново</t>
  </si>
  <si>
    <t>Видин</t>
  </si>
  <si>
    <t>Враца</t>
  </si>
  <si>
    <t>Габрово</t>
  </si>
  <si>
    <t>Добрич</t>
  </si>
  <si>
    <t>Кърджали</t>
  </si>
  <si>
    <t>Кюстендил</t>
  </si>
  <si>
    <t>Ловеч</t>
  </si>
  <si>
    <t>Монтана</t>
  </si>
  <si>
    <t>Пазарджик</t>
  </si>
  <si>
    <t>Перник</t>
  </si>
  <si>
    <t>Разград</t>
  </si>
  <si>
    <t>Русе</t>
  </si>
  <si>
    <t>Силистра</t>
  </si>
  <si>
    <t>Сливен</t>
  </si>
  <si>
    <t>Смолян</t>
  </si>
  <si>
    <t>Стара Загора</t>
  </si>
  <si>
    <t>Търговище</t>
  </si>
  <si>
    <t>Хасково</t>
  </si>
  <si>
    <t>Шумен</t>
  </si>
  <si>
    <t>Ямбол</t>
  </si>
  <si>
    <t>София област</t>
  </si>
  <si>
    <t>МБАЛ "Св. Пантелеймон" ЕООД Пловдив</t>
  </si>
  <si>
    <t>Първа МБАЛ София АД</t>
  </si>
  <si>
    <t>Четвърта МБАЛ  София  ЕАД</t>
  </si>
  <si>
    <t>МБАЛ Югозпадна болница ООД Сандански, Петрич</t>
  </si>
  <si>
    <t>СБАГАЛ "Проф. Д-р П Стаматов" ЕООД Варна</t>
  </si>
  <si>
    <t>ЦПЗ Благоевград ЕООД</t>
  </si>
  <si>
    <t>ЦПЗ Смолян ЕООД</t>
  </si>
  <si>
    <t>СБАЛПФЗ Благоевград ЕООД</t>
  </si>
  <si>
    <t>СБАЛПФЗ Бургас ЕООД</t>
  </si>
  <si>
    <t xml:space="preserve">СБАЛПФЗ Варна ЕООД </t>
  </si>
  <si>
    <t>СБАЛПФЗ  Враца ЕООД</t>
  </si>
  <si>
    <t>СБАЛОЗ ЕООД  София</t>
  </si>
  <si>
    <t>ЦПЗ Стара Загора ЕООД</t>
  </si>
  <si>
    <t>ЦПЗ Хасково ЕООД</t>
  </si>
  <si>
    <t>МБАЛ "Св. Иван Рилски" ЕООД Дупница</t>
  </si>
  <si>
    <t>МБАЛ "Проф. д-р  Ал. Герчев" Етрополе ЕООД</t>
  </si>
  <si>
    <t>МБАЛ "Д-р  Ив.Скендеров" ЕООД Гоце Делчев</t>
  </si>
  <si>
    <t>ЦКВЗ Велико Търново ЕООД</t>
  </si>
  <si>
    <t>КОЦ Велико Търново ЕООД</t>
  </si>
  <si>
    <t>ЦПЗ "Д-р П Станчев" Добрич  ЕООД</t>
  </si>
  <si>
    <t>ЦПЗ Пловдив ЕООД</t>
  </si>
  <si>
    <t>ЦПЗ Русе ЕООД</t>
  </si>
  <si>
    <t>ЦПЗ "Проф. Шипковенски" ЕООД София</t>
  </si>
  <si>
    <t xml:space="preserve">СБАЛПФЗ Пазарджик ЕООД </t>
  </si>
  <si>
    <t xml:space="preserve">СБОБАЛ Варна ЕООД                                                                                                                                                                           </t>
  </si>
  <si>
    <t xml:space="preserve">СБАЛОЗ Варна ЕООД </t>
  </si>
  <si>
    <t>КОЦ Враца ЕООД</t>
  </si>
  <si>
    <t>ЦКВЗ Враца ЕООД</t>
  </si>
  <si>
    <t>Втора САГБАЛ Шейново АД</t>
  </si>
  <si>
    <t>КОЦ Шумен ЕООД</t>
  </si>
  <si>
    <t>СБПЛР  Кремиковци ЕООД</t>
  </si>
  <si>
    <t>Пета МБАЛ София АД</t>
  </si>
  <si>
    <t>МБАЛ  Карнобат  ЕООД</t>
  </si>
  <si>
    <t>МБАЛ Айтос  ЕООД</t>
  </si>
  <si>
    <t>МБАЛ Поморие  ЕООД</t>
  </si>
  <si>
    <t>МБАЛ Средец  ЕООД</t>
  </si>
  <si>
    <t>МБАЛ  "Царица Йоанна" ЕООД Провадия</t>
  </si>
  <si>
    <t>МБАЛ  Девня ЕООД</t>
  </si>
  <si>
    <t xml:space="preserve">МБАЛ  Павликени  ЕООД  </t>
  </si>
  <si>
    <t>МБАЛ "Д-р Димитър Павлович" ЕООД   Свищов</t>
  </si>
  <si>
    <t>МБАЛ "Проф. д-р Г. Златарски" ЕООД Белоградчик</t>
  </si>
  <si>
    <t xml:space="preserve">МБАЛ "Св. Иван Рилски" ЕООД Козлодуй </t>
  </si>
  <si>
    <t>МБАЛ Мездра ЕООД</t>
  </si>
  <si>
    <t xml:space="preserve">МБАЛ Каварна ЕООД </t>
  </si>
  <si>
    <t xml:space="preserve">МБАЛ Балчик ЕООД </t>
  </si>
  <si>
    <t xml:space="preserve">МБАЛ Троян </t>
  </si>
  <si>
    <t xml:space="preserve">МБАЛ Тетевен </t>
  </si>
  <si>
    <t xml:space="preserve">МБАЛ Луковит </t>
  </si>
  <si>
    <t>МБАЛ "Св. Николай Чудотворец" ЕООД гр. Лом</t>
  </si>
  <si>
    <t>МБАЛ Велинград ЕООД</t>
  </si>
  <si>
    <t>МБАЛ  Левски ЕООД</t>
  </si>
  <si>
    <t>МБАЛ  Никопол ЕООД</t>
  </si>
  <si>
    <t>МБАЛ Червен бряг ЕООД</t>
  </si>
  <si>
    <t>МБАЛ  Гулянци ЕООД</t>
  </si>
  <si>
    <t>МБАЛ  Кнежа ЕООД</t>
  </si>
  <si>
    <t>МБАЛ Белене ЕООД</t>
  </si>
  <si>
    <t>МБАЛ "Д-р Киро Попов" ЕООД Карлово</t>
  </si>
  <si>
    <t>МБАЛ "Св.Мина" ЕООД Пловдив</t>
  </si>
  <si>
    <t>МБАЛ Асеновград ЕООД</t>
  </si>
  <si>
    <t>МБАЛ "Д-р Юлия Вревска" ЕООД Бяла</t>
  </si>
  <si>
    <t>МБАЛ"Проф. д-р Асен Шопов"ЕООД Златоград</t>
  </si>
  <si>
    <t>МБАЛ"Проф. д-р Константин Чилов"ЕООД Мадан</t>
  </si>
  <si>
    <t xml:space="preserve">МБАЛ Девин ЕАД </t>
  </si>
  <si>
    <t>Втора МБАЛ - София  АД</t>
  </si>
  <si>
    <t>МБАЛ Ботевград ЕООД</t>
  </si>
  <si>
    <t>МБАЛ Елин Пелин ЕООД</t>
  </si>
  <si>
    <t>МБАЛ Ихтиман ЕООД</t>
  </si>
  <si>
    <t>МБАЛ Самоков ЕООД</t>
  </si>
  <si>
    <t>МБАЛ Своге ЕООД</t>
  </si>
  <si>
    <t>МБАЛ Пирдоп АД</t>
  </si>
  <si>
    <t>МБАЛ "Д-р Д. Чакмаков"  ЕООД Раднево</t>
  </si>
  <si>
    <t xml:space="preserve">МБАЛ Попово  ЕООД  </t>
  </si>
  <si>
    <t xml:space="preserve">МБАЛ Омуртаг ЕАД </t>
  </si>
  <si>
    <t>МБАЛ Харманли ЕООД</t>
  </si>
  <si>
    <t>МБАЛ "Св. Екатерина"  ЕООД Димитровград</t>
  </si>
  <si>
    <t>МБАЛ Велики Преслав ЕООД</t>
  </si>
  <si>
    <t>МБАЛ "Св. Иван Рилски" ЕООД Елхово</t>
  </si>
  <si>
    <t>СБАЛПФЗ "Д-р Трейман" ЕООД</t>
  </si>
  <si>
    <t>СБАЛПФЗ  "Д-р Димитър Граматиков"  ЕООД</t>
  </si>
  <si>
    <t>Първа САГБАЛ "Св. София" АД</t>
  </si>
  <si>
    <t>СБПЛР ЕООД Перник</t>
  </si>
  <si>
    <t>СБДПЛР„Панчарево“</t>
  </si>
  <si>
    <t>СБПЛРДЦП "Св. София"  ЕООД</t>
  </si>
  <si>
    <t>СБДПЛР  Бухово ЕООД</t>
  </si>
  <si>
    <t>СБДПЛР  Костенец ЕООД</t>
  </si>
  <si>
    <t>КОЦ Бургас  ЕООД</t>
  </si>
  <si>
    <t>КОЦ Пловдив ЕООД</t>
  </si>
  <si>
    <t>ЦПЗ "Проф.д-р Иван Темков"Бургас ЕООД</t>
  </si>
  <si>
    <t>ЦПЗ В. Търново ЕООД</t>
  </si>
  <si>
    <t xml:space="preserve">ЦПЗ Враца ЕООД     </t>
  </si>
  <si>
    <t>Област</t>
  </si>
  <si>
    <t>Изменение Q2 2019 спрямо Q1 2019</t>
  </si>
  <si>
    <t>Брой преминали болни
за отчетното тримесечие</t>
  </si>
  <si>
    <t xml:space="preserve">Разходи за издръжка в хил. лв.
</t>
  </si>
  <si>
    <t>МБАЛ "Д-р Теодоси Витанов" ЕООД Трявна</t>
  </si>
  <si>
    <t>МБАЛ "Д-р Стойчо Христов" ЕООД Севлиево</t>
  </si>
  <si>
    <t>МБАЛ   Кубрат ЕООД</t>
  </si>
  <si>
    <t>МБАЛ  Исперих ЕООД</t>
  </si>
  <si>
    <t>МБАЛ "Св.Петка Българска- Нова Загора" ЕООД</t>
  </si>
  <si>
    <t>МБАЛ "Д-р Христо Стамболски" ЕООД Казанлък</t>
  </si>
  <si>
    <t>МБАЛ Свиленград ЕООД</t>
  </si>
  <si>
    <t>СБАЛО "Св.Мина" ЕООД Благоевград</t>
  </si>
  <si>
    <t>МБПЛ Стамболийски ЕООД Пловдив</t>
  </si>
  <si>
    <t>КОЦ Русе ЕООД</t>
  </si>
  <si>
    <t xml:space="preserve">Данни към 30.09.2019 г. </t>
  </si>
  <si>
    <t>МОБАЛ "Д-р Стефан Черкезов" АД, В. Търново</t>
  </si>
  <si>
    <t xml:space="preserve">Изплатени средства за здравноосигурени пациенти по изпълнители на болнична медицинска помощ (БМП), за медицински изделия, прилагани в БМП и за лекарствени продукти за лечение на злокачествени заболявания и лекарствени продукти при животозастрашаващи кръвоизливи и спешни оперативни и инвазивни интервенции при пациенти с вродени коагулопатии,  в условията на БМП, които НЗОК заплаща извън стойността на оказваните медицински услуги </t>
  </si>
  <si>
    <t>Лечебни заведения за болнична медицинска помощ</t>
  </si>
  <si>
    <t>Разходи за медицински изделия, прилагани в БМП</t>
  </si>
  <si>
    <t>Разходи за лекарствени продукти в БМП</t>
  </si>
  <si>
    <t xml:space="preserve">Разходи за медицински изделия, прилагани в БМП </t>
  </si>
  <si>
    <t>Разходи за лекарствени продукти в  БМП</t>
  </si>
  <si>
    <t>АМЦСМП“ОЧНА КЛИНИКА д-р ХУБАНОВ “ЕООД</t>
  </si>
  <si>
    <t>Рег. № ЛЗ</t>
  </si>
  <si>
    <t>Изменение Q3 2019 - Q2 2019</t>
  </si>
  <si>
    <t xml:space="preserve">
Лечебни заведения за болнична помощ (ЛЗБП) с над 50% общинско участие в капитала
Към 30.09.2019</t>
  </si>
  <si>
    <t xml:space="preserve">
Лечебни заведения за болнична помощ (ЛЗБП) с над 50% държавно  участие в капитала
Към 30.09.2019 г. </t>
  </si>
  <si>
    <t>МБАЛ "Св. Иван Рилски" ЕООД  Горна Оряховица</t>
  </si>
  <si>
    <t xml:space="preserve">Медико-статистическа и финансова информация към 30.09.2019 г. </t>
  </si>
  <si>
    <t xml:space="preserve">ІІ тримесечие на 2019 година
Q2 2019 </t>
  </si>
  <si>
    <t>в лева</t>
  </si>
  <si>
    <t>ІІІ тримесечие на 2019 година
Q3 2019</t>
  </si>
  <si>
    <t>МБПЛ</t>
  </si>
  <si>
    <t>ЦКВЗ</t>
  </si>
  <si>
    <t>ЦПЗ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</si>
</sst>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л_в_._-;\-* #,##0.00\ _л_в_._-;_-* &quot;-&quot;??\ _л_в_._-;_-@_-"/>
    <numFmt numFmtId="165" formatCode="#&quot; &quot;##0"/>
    <numFmt numFmtId="166" formatCode="0.0%"/>
    <numFmt numFmtId="167" formatCode="_(* #,##0_);_(* \(#,##0\);_(* &quot;-&quot;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7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7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color indexed="8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2" tint="-0.499984740745262"/>
      </right>
      <top style="thin">
        <color indexed="64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indexed="64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indexed="64"/>
      </right>
      <top style="thin">
        <color indexed="64"/>
      </top>
      <bottom style="thin">
        <color theme="2" tint="-0.499984740745262"/>
      </bottom>
      <diagonal/>
    </border>
    <border>
      <left style="thin">
        <color indexed="64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theme="2" tint="-0.499984740745262"/>
      </right>
      <top style="thin">
        <color theme="2" tint="-0.499984740745262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indexed="64"/>
      </bottom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indexed="64"/>
      </bottom>
      <diagonal/>
    </border>
    <border>
      <left style="thin">
        <color auto="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auto="1"/>
      </left>
      <right style="hair">
        <color theme="0" tint="-0.24994659260841701"/>
      </right>
      <top style="hair">
        <color theme="0" tint="-0.24994659260841701"/>
      </top>
      <bottom style="thin">
        <color auto="1"/>
      </bottom>
      <diagonal/>
    </border>
    <border>
      <left style="thin">
        <color auto="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thin">
        <color auto="1"/>
      </left>
      <right style="hair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theme="0" tint="-0.24994659260841701"/>
      </bottom>
      <diagonal/>
    </border>
    <border>
      <left style="thin">
        <color auto="1"/>
      </left>
      <right style="thin">
        <color auto="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auto="1"/>
      </left>
      <right style="thin">
        <color auto="1"/>
      </right>
      <top style="hair">
        <color theme="0" tint="-0.24994659260841701"/>
      </top>
      <bottom style="thin">
        <color auto="1"/>
      </bottom>
      <diagonal/>
    </border>
    <border>
      <left/>
      <right style="hair">
        <color theme="0" tint="-0.24994659260841701"/>
      </right>
      <top style="thin">
        <color auto="1"/>
      </top>
      <bottom style="thin">
        <color auto="1"/>
      </bottom>
      <diagonal/>
    </border>
    <border>
      <left/>
      <right style="hair">
        <color theme="0" tint="-0.24994659260841701"/>
      </right>
      <top/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thin">
        <color auto="1"/>
      </bottom>
      <diagonal/>
    </border>
    <border>
      <left style="hair">
        <color theme="0" tint="-0.24994659260841701"/>
      </left>
      <right/>
      <top style="thin">
        <color auto="1"/>
      </top>
      <bottom style="thin">
        <color auto="1"/>
      </bottom>
      <diagonal/>
    </border>
    <border>
      <left style="hair">
        <color theme="0" tint="-0.24994659260841701"/>
      </left>
      <right/>
      <top/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/>
      <right/>
      <top style="thin">
        <color indexed="64"/>
      </top>
      <bottom style="hair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</borders>
  <cellStyleXfs count="11">
    <xf numFmtId="0" fontId="0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0" fontId="4" fillId="0" borderId="0"/>
    <xf numFmtId="0" fontId="20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562">
    <xf numFmtId="0" fontId="0" fillId="0" borderId="0" xfId="0"/>
    <xf numFmtId="0" fontId="7" fillId="0" borderId="0" xfId="3" applyFont="1" applyBorder="1" applyProtection="1"/>
    <xf numFmtId="14" fontId="9" fillId="2" borderId="10" xfId="1" applyNumberFormat="1" applyFont="1" applyFill="1" applyBorder="1" applyAlignment="1" applyProtection="1">
      <alignment horizontal="center" vertical="center" wrapText="1"/>
    </xf>
    <xf numFmtId="0" fontId="10" fillId="2" borderId="11" xfId="3" applyFont="1" applyFill="1" applyBorder="1" applyAlignment="1" applyProtection="1">
      <alignment horizontal="center" vertical="center" wrapText="1"/>
    </xf>
    <xf numFmtId="0" fontId="10" fillId="2" borderId="12" xfId="3" applyFont="1" applyFill="1" applyBorder="1" applyAlignment="1" applyProtection="1">
      <alignment horizontal="center" vertical="center" wrapText="1"/>
    </xf>
    <xf numFmtId="14" fontId="9" fillId="2" borderId="13" xfId="1" applyNumberFormat="1" applyFont="1" applyFill="1" applyBorder="1" applyAlignment="1" applyProtection="1">
      <alignment horizontal="center" vertical="center" wrapText="1"/>
    </xf>
    <xf numFmtId="0" fontId="10" fillId="2" borderId="14" xfId="3" applyFont="1" applyFill="1" applyBorder="1" applyAlignment="1" applyProtection="1">
      <alignment horizontal="center" vertical="center" wrapText="1"/>
    </xf>
    <xf numFmtId="0" fontId="10" fillId="2" borderId="15" xfId="3" applyFont="1" applyFill="1" applyBorder="1" applyAlignment="1" applyProtection="1">
      <alignment horizontal="center" vertical="center" wrapText="1"/>
    </xf>
    <xf numFmtId="0" fontId="10" fillId="2" borderId="16" xfId="3" applyFont="1" applyFill="1" applyBorder="1" applyAlignment="1" applyProtection="1">
      <alignment horizontal="center" vertical="center" wrapText="1"/>
    </xf>
    <xf numFmtId="0" fontId="10" fillId="2" borderId="10" xfId="3" applyFont="1" applyFill="1" applyBorder="1" applyAlignment="1" applyProtection="1">
      <alignment horizontal="center" vertical="center" wrapText="1"/>
    </xf>
    <xf numFmtId="14" fontId="9" fillId="2" borderId="17" xfId="1" applyNumberFormat="1" applyFont="1" applyFill="1" applyBorder="1" applyAlignment="1" applyProtection="1">
      <alignment horizontal="center" vertical="center" wrapText="1"/>
    </xf>
    <xf numFmtId="0" fontId="10" fillId="2" borderId="13" xfId="3" applyFont="1" applyFill="1" applyBorder="1" applyAlignment="1" applyProtection="1">
      <alignment horizontal="center" vertical="center" wrapText="1"/>
    </xf>
    <xf numFmtId="0" fontId="10" fillId="2" borderId="18" xfId="3" applyFont="1" applyFill="1" applyBorder="1" applyAlignment="1" applyProtection="1">
      <alignment horizontal="center" vertical="center" wrapText="1"/>
    </xf>
    <xf numFmtId="0" fontId="11" fillId="0" borderId="0" xfId="3" applyFont="1" applyBorder="1" applyProtection="1"/>
    <xf numFmtId="165" fontId="12" fillId="2" borderId="19" xfId="0" applyNumberFormat="1" applyFont="1" applyFill="1" applyBorder="1" applyAlignment="1" applyProtection="1">
      <alignment horizontal="center" wrapText="1"/>
    </xf>
    <xf numFmtId="3" fontId="12" fillId="2" borderId="20" xfId="0" applyNumberFormat="1" applyFont="1" applyFill="1" applyBorder="1" applyAlignment="1" applyProtection="1">
      <alignment horizontal="right" wrapText="1"/>
    </xf>
    <xf numFmtId="3" fontId="12" fillId="2" borderId="21" xfId="0" applyNumberFormat="1" applyFont="1" applyFill="1" applyBorder="1" applyAlignment="1" applyProtection="1">
      <alignment horizontal="right" wrapText="1"/>
    </xf>
    <xf numFmtId="3" fontId="12" fillId="2" borderId="22" xfId="0" applyNumberFormat="1" applyFont="1" applyFill="1" applyBorder="1" applyAlignment="1" applyProtection="1">
      <alignment horizontal="right" wrapText="1"/>
    </xf>
    <xf numFmtId="2" fontId="13" fillId="2" borderId="20" xfId="3" applyNumberFormat="1" applyFont="1" applyFill="1" applyBorder="1" applyAlignment="1" applyProtection="1">
      <alignment horizontal="center" vertical="center"/>
    </xf>
    <xf numFmtId="2" fontId="13" fillId="2" borderId="21" xfId="3" applyNumberFormat="1" applyFont="1" applyFill="1" applyBorder="1" applyAlignment="1" applyProtection="1">
      <alignment horizontal="center" vertical="center"/>
    </xf>
    <xf numFmtId="2" fontId="13" fillId="2" borderId="22" xfId="3" applyNumberFormat="1" applyFont="1" applyFill="1" applyBorder="1" applyAlignment="1" applyProtection="1">
      <alignment horizontal="center" vertical="center"/>
    </xf>
    <xf numFmtId="165" fontId="12" fillId="2" borderId="20" xfId="0" applyNumberFormat="1" applyFont="1" applyFill="1" applyBorder="1" applyAlignment="1" applyProtection="1">
      <alignment horizontal="right" wrapText="1"/>
    </xf>
    <xf numFmtId="165" fontId="12" fillId="2" borderId="21" xfId="0" applyNumberFormat="1" applyFont="1" applyFill="1" applyBorder="1" applyAlignment="1" applyProtection="1">
      <alignment horizontal="right" wrapText="1"/>
    </xf>
    <xf numFmtId="166" fontId="13" fillId="2" borderId="20" xfId="2" applyNumberFormat="1" applyFont="1" applyFill="1" applyBorder="1" applyAlignment="1" applyProtection="1">
      <alignment horizontal="center" vertical="center"/>
    </xf>
    <xf numFmtId="166" fontId="13" fillId="2" borderId="21" xfId="3" applyNumberFormat="1" applyFont="1" applyFill="1" applyBorder="1" applyAlignment="1" applyProtection="1">
      <alignment horizontal="center" vertical="center" wrapText="1"/>
    </xf>
    <xf numFmtId="166" fontId="13" fillId="2" borderId="22" xfId="3" applyNumberFormat="1" applyFont="1" applyFill="1" applyBorder="1" applyAlignment="1" applyProtection="1">
      <alignment horizontal="center" vertical="center" wrapText="1"/>
    </xf>
    <xf numFmtId="165" fontId="12" fillId="2" borderId="22" xfId="0" applyNumberFormat="1" applyFont="1" applyFill="1" applyBorder="1" applyAlignment="1" applyProtection="1">
      <alignment horizontal="right" wrapText="1"/>
    </xf>
    <xf numFmtId="165" fontId="12" fillId="2" borderId="20" xfId="0" applyNumberFormat="1" applyFont="1" applyFill="1" applyBorder="1" applyAlignment="1" applyProtection="1">
      <alignment wrapText="1"/>
    </xf>
    <xf numFmtId="165" fontId="12" fillId="2" borderId="21" xfId="0" applyNumberFormat="1" applyFont="1" applyFill="1" applyBorder="1" applyAlignment="1" applyProtection="1">
      <alignment wrapText="1"/>
    </xf>
    <xf numFmtId="165" fontId="12" fillId="2" borderId="22" xfId="0" applyNumberFormat="1" applyFont="1" applyFill="1" applyBorder="1" applyAlignment="1" applyProtection="1">
      <alignment wrapText="1"/>
    </xf>
    <xf numFmtId="166" fontId="13" fillId="2" borderId="21" xfId="2" applyNumberFormat="1" applyFont="1" applyFill="1" applyBorder="1" applyAlignment="1" applyProtection="1">
      <alignment horizontal="center" vertical="center"/>
    </xf>
    <xf numFmtId="2" fontId="13" fillId="2" borderId="21" xfId="2" applyNumberFormat="1" applyFont="1" applyFill="1" applyBorder="1" applyAlignment="1" applyProtection="1">
      <alignment horizontal="center" vertical="center"/>
    </xf>
    <xf numFmtId="2" fontId="13" fillId="2" borderId="21" xfId="3" applyNumberFormat="1" applyFont="1" applyFill="1" applyBorder="1" applyAlignment="1" applyProtection="1">
      <alignment horizontal="center" vertical="center" wrapText="1"/>
    </xf>
    <xf numFmtId="2" fontId="13" fillId="2" borderId="20" xfId="2" applyNumberFormat="1" applyFont="1" applyFill="1" applyBorder="1" applyAlignment="1" applyProtection="1">
      <alignment horizontal="center" vertical="center"/>
    </xf>
    <xf numFmtId="2" fontId="13" fillId="2" borderId="22" xfId="3" applyNumberFormat="1" applyFont="1" applyFill="1" applyBorder="1" applyAlignment="1" applyProtection="1">
      <alignment horizontal="center" vertical="center" wrapText="1"/>
    </xf>
    <xf numFmtId="165" fontId="12" fillId="2" borderId="21" xfId="0" applyNumberFormat="1" applyFont="1" applyFill="1" applyBorder="1" applyAlignment="1" applyProtection="1">
      <alignment horizontal="left" wrapText="1"/>
    </xf>
    <xf numFmtId="1" fontId="13" fillId="2" borderId="21" xfId="2" applyNumberFormat="1" applyFont="1" applyFill="1" applyBorder="1" applyAlignment="1" applyProtection="1">
      <alignment horizontal="center" vertical="center"/>
    </xf>
    <xf numFmtId="3" fontId="13" fillId="2" borderId="20" xfId="2" applyNumberFormat="1" applyFont="1" applyFill="1" applyBorder="1" applyAlignment="1" applyProtection="1">
      <alignment horizontal="center" vertical="center"/>
    </xf>
    <xf numFmtId="9" fontId="13" fillId="2" borderId="20" xfId="2" applyFont="1" applyFill="1" applyBorder="1" applyAlignment="1" applyProtection="1">
      <alignment horizontal="center" vertical="center"/>
    </xf>
    <xf numFmtId="9" fontId="13" fillId="2" borderId="21" xfId="2" applyFont="1" applyFill="1" applyBorder="1" applyAlignment="1" applyProtection="1">
      <alignment horizontal="center" vertical="center" wrapText="1"/>
    </xf>
    <xf numFmtId="9" fontId="13" fillId="2" borderId="23" xfId="2" applyFont="1" applyFill="1" applyBorder="1" applyAlignment="1" applyProtection="1">
      <alignment horizontal="center" vertical="center" wrapText="1"/>
    </xf>
    <xf numFmtId="0" fontId="14" fillId="2" borderId="0" xfId="3" applyFont="1" applyFill="1" applyBorder="1" applyProtection="1"/>
    <xf numFmtId="165" fontId="12" fillId="2" borderId="24" xfId="0" applyNumberFormat="1" applyFont="1" applyFill="1" applyBorder="1" applyAlignment="1" applyProtection="1">
      <alignment horizontal="right" wrapText="1"/>
    </xf>
    <xf numFmtId="3" fontId="12" fillId="2" borderId="25" xfId="0" applyNumberFormat="1" applyFont="1" applyFill="1" applyBorder="1" applyAlignment="1" applyProtection="1">
      <alignment horizontal="right" wrapText="1"/>
    </xf>
    <xf numFmtId="3" fontId="12" fillId="2" borderId="0" xfId="0" applyNumberFormat="1" applyFont="1" applyFill="1" applyBorder="1" applyAlignment="1" applyProtection="1">
      <alignment horizontal="right" wrapText="1"/>
    </xf>
    <xf numFmtId="3" fontId="12" fillId="2" borderId="26" xfId="0" applyNumberFormat="1" applyFont="1" applyFill="1" applyBorder="1" applyAlignment="1" applyProtection="1">
      <alignment horizontal="right" wrapText="1"/>
    </xf>
    <xf numFmtId="2" fontId="13" fillId="2" borderId="25" xfId="3" applyNumberFormat="1" applyFont="1" applyFill="1" applyBorder="1" applyAlignment="1" applyProtection="1">
      <alignment horizontal="center" vertical="center"/>
    </xf>
    <xf numFmtId="2" fontId="13" fillId="2" borderId="0" xfId="3" applyNumberFormat="1" applyFont="1" applyFill="1" applyBorder="1" applyAlignment="1" applyProtection="1">
      <alignment horizontal="center" vertical="center"/>
    </xf>
    <xf numFmtId="2" fontId="13" fillId="2" borderId="26" xfId="3" applyNumberFormat="1" applyFont="1" applyFill="1" applyBorder="1" applyAlignment="1" applyProtection="1">
      <alignment horizontal="center" vertical="center"/>
    </xf>
    <xf numFmtId="165" fontId="12" fillId="2" borderId="25" xfId="0" applyNumberFormat="1" applyFont="1" applyFill="1" applyBorder="1" applyAlignment="1" applyProtection="1">
      <alignment horizontal="right" wrapText="1"/>
    </xf>
    <xf numFmtId="165" fontId="12" fillId="2" borderId="0" xfId="0" applyNumberFormat="1" applyFont="1" applyFill="1" applyBorder="1" applyAlignment="1" applyProtection="1">
      <alignment horizontal="right" wrapText="1"/>
    </xf>
    <xf numFmtId="166" fontId="13" fillId="2" borderId="25" xfId="2" applyNumberFormat="1" applyFont="1" applyFill="1" applyBorder="1" applyAlignment="1" applyProtection="1">
      <alignment horizontal="center" vertical="center"/>
    </xf>
    <xf numFmtId="166" fontId="13" fillId="2" borderId="0" xfId="2" applyNumberFormat="1" applyFont="1" applyFill="1" applyBorder="1" applyAlignment="1" applyProtection="1">
      <alignment horizontal="center" vertical="center"/>
    </xf>
    <xf numFmtId="166" fontId="13" fillId="2" borderId="26" xfId="2" applyNumberFormat="1" applyFont="1" applyFill="1" applyBorder="1" applyAlignment="1" applyProtection="1">
      <alignment horizontal="center" vertical="center"/>
    </xf>
    <xf numFmtId="165" fontId="12" fillId="2" borderId="26" xfId="0" applyNumberFormat="1" applyFont="1" applyFill="1" applyBorder="1" applyAlignment="1" applyProtection="1">
      <alignment horizontal="right" wrapText="1"/>
    </xf>
    <xf numFmtId="165" fontId="12" fillId="2" borderId="25" xfId="0" applyNumberFormat="1" applyFont="1" applyFill="1" applyBorder="1" applyAlignment="1" applyProtection="1">
      <alignment wrapText="1"/>
    </xf>
    <xf numFmtId="165" fontId="12" fillId="2" borderId="0" xfId="0" applyNumberFormat="1" applyFont="1" applyFill="1" applyBorder="1" applyAlignment="1" applyProtection="1">
      <alignment wrapText="1"/>
    </xf>
    <xf numFmtId="165" fontId="12" fillId="2" borderId="26" xfId="0" applyNumberFormat="1" applyFont="1" applyFill="1" applyBorder="1" applyAlignment="1" applyProtection="1">
      <alignment wrapText="1"/>
    </xf>
    <xf numFmtId="2" fontId="13" fillId="2" borderId="0" xfId="2" applyNumberFormat="1" applyFont="1" applyFill="1" applyBorder="1" applyAlignment="1" applyProtection="1">
      <alignment horizontal="center" vertical="center"/>
    </xf>
    <xf numFmtId="2" fontId="13" fillId="2" borderId="25" xfId="2" applyNumberFormat="1" applyFont="1" applyFill="1" applyBorder="1" applyAlignment="1" applyProtection="1">
      <alignment horizontal="center" vertical="center"/>
    </xf>
    <xf numFmtId="2" fontId="13" fillId="2" borderId="26" xfId="2" applyNumberFormat="1" applyFont="1" applyFill="1" applyBorder="1" applyAlignment="1" applyProtection="1">
      <alignment horizontal="center" vertical="center"/>
    </xf>
    <xf numFmtId="1" fontId="13" fillId="2" borderId="0" xfId="2" applyNumberFormat="1" applyFont="1" applyFill="1" applyBorder="1" applyAlignment="1" applyProtection="1">
      <alignment horizontal="center" vertical="center"/>
    </xf>
    <xf numFmtId="3" fontId="13" fillId="2" borderId="25" xfId="2" applyNumberFormat="1" applyFont="1" applyFill="1" applyBorder="1" applyAlignment="1" applyProtection="1">
      <alignment horizontal="center" vertical="center"/>
    </xf>
    <xf numFmtId="9" fontId="13" fillId="2" borderId="25" xfId="2" applyFont="1" applyFill="1" applyBorder="1" applyAlignment="1" applyProtection="1">
      <alignment horizontal="center" vertical="center"/>
    </xf>
    <xf numFmtId="9" fontId="13" fillId="2" borderId="0" xfId="2" applyFont="1" applyFill="1" applyBorder="1" applyAlignment="1" applyProtection="1">
      <alignment horizontal="center" vertical="center"/>
    </xf>
    <xf numFmtId="9" fontId="13" fillId="2" borderId="27" xfId="2" applyFont="1" applyFill="1" applyBorder="1" applyAlignment="1" applyProtection="1">
      <alignment horizontal="center" vertical="center"/>
    </xf>
    <xf numFmtId="165" fontId="12" fillId="2" borderId="9" xfId="0" applyNumberFormat="1" applyFont="1" applyFill="1" applyBorder="1" applyAlignment="1" applyProtection="1">
      <alignment horizontal="right" wrapText="1"/>
    </xf>
    <xf numFmtId="3" fontId="12" fillId="2" borderId="28" xfId="0" applyNumberFormat="1" applyFont="1" applyFill="1" applyBorder="1" applyAlignment="1" applyProtection="1">
      <alignment horizontal="right" wrapText="1"/>
    </xf>
    <xf numFmtId="3" fontId="12" fillId="2" borderId="29" xfId="0" applyNumberFormat="1" applyFont="1" applyFill="1" applyBorder="1" applyAlignment="1" applyProtection="1">
      <alignment horizontal="right" wrapText="1"/>
    </xf>
    <xf numFmtId="3" fontId="12" fillId="2" borderId="30" xfId="0" applyNumberFormat="1" applyFont="1" applyFill="1" applyBorder="1" applyAlignment="1" applyProtection="1">
      <alignment horizontal="right" wrapText="1"/>
    </xf>
    <xf numFmtId="2" fontId="13" fillId="2" borderId="28" xfId="3" applyNumberFormat="1" applyFont="1" applyFill="1" applyBorder="1" applyAlignment="1" applyProtection="1">
      <alignment horizontal="center" vertical="center"/>
    </xf>
    <xf numFmtId="2" fontId="13" fillId="2" borderId="29" xfId="3" applyNumberFormat="1" applyFont="1" applyFill="1" applyBorder="1" applyAlignment="1" applyProtection="1">
      <alignment horizontal="center" vertical="center"/>
    </xf>
    <xf numFmtId="2" fontId="13" fillId="2" borderId="30" xfId="3" applyNumberFormat="1" applyFont="1" applyFill="1" applyBorder="1" applyAlignment="1" applyProtection="1">
      <alignment horizontal="center" vertical="center"/>
    </xf>
    <xf numFmtId="165" fontId="12" fillId="2" borderId="28" xfId="0" applyNumberFormat="1" applyFont="1" applyFill="1" applyBorder="1" applyAlignment="1" applyProtection="1">
      <alignment horizontal="right" wrapText="1"/>
    </xf>
    <xf numFmtId="165" fontId="12" fillId="2" borderId="29" xfId="0" applyNumberFormat="1" applyFont="1" applyFill="1" applyBorder="1" applyAlignment="1" applyProtection="1">
      <alignment horizontal="right" wrapText="1"/>
    </xf>
    <xf numFmtId="166" fontId="13" fillId="2" borderId="28" xfId="2" applyNumberFormat="1" applyFont="1" applyFill="1" applyBorder="1" applyAlignment="1" applyProtection="1">
      <alignment horizontal="center" vertical="center"/>
    </xf>
    <xf numFmtId="166" fontId="13" fillId="2" borderId="29" xfId="2" applyNumberFormat="1" applyFont="1" applyFill="1" applyBorder="1" applyAlignment="1" applyProtection="1">
      <alignment horizontal="center" vertical="center"/>
    </xf>
    <xf numFmtId="166" fontId="13" fillId="2" borderId="30" xfId="2" applyNumberFormat="1" applyFont="1" applyFill="1" applyBorder="1" applyAlignment="1" applyProtection="1">
      <alignment horizontal="center" vertical="center"/>
    </xf>
    <xf numFmtId="165" fontId="12" fillId="2" borderId="30" xfId="0" applyNumberFormat="1" applyFont="1" applyFill="1" applyBorder="1" applyAlignment="1" applyProtection="1">
      <alignment horizontal="right" wrapText="1"/>
    </xf>
    <xf numFmtId="165" fontId="12" fillId="2" borderId="28" xfId="0" applyNumberFormat="1" applyFont="1" applyFill="1" applyBorder="1" applyAlignment="1" applyProtection="1">
      <alignment wrapText="1"/>
    </xf>
    <xf numFmtId="165" fontId="12" fillId="2" borderId="29" xfId="0" applyNumberFormat="1" applyFont="1" applyFill="1" applyBorder="1" applyAlignment="1" applyProtection="1">
      <alignment wrapText="1"/>
    </xf>
    <xf numFmtId="165" fontId="12" fillId="2" borderId="30" xfId="0" applyNumberFormat="1" applyFont="1" applyFill="1" applyBorder="1" applyAlignment="1" applyProtection="1">
      <alignment wrapText="1"/>
    </xf>
    <xf numFmtId="2" fontId="13" fillId="2" borderId="29" xfId="2" applyNumberFormat="1" applyFont="1" applyFill="1" applyBorder="1" applyAlignment="1" applyProtection="1">
      <alignment horizontal="center" vertical="center"/>
    </xf>
    <xf numFmtId="2" fontId="13" fillId="2" borderId="28" xfId="2" applyNumberFormat="1" applyFont="1" applyFill="1" applyBorder="1" applyAlignment="1" applyProtection="1">
      <alignment horizontal="center" vertical="center"/>
    </xf>
    <xf numFmtId="2" fontId="13" fillId="2" borderId="30" xfId="2" applyNumberFormat="1" applyFont="1" applyFill="1" applyBorder="1" applyAlignment="1" applyProtection="1">
      <alignment horizontal="center" vertical="center"/>
    </xf>
    <xf numFmtId="1" fontId="13" fillId="2" borderId="29" xfId="2" applyNumberFormat="1" applyFont="1" applyFill="1" applyBorder="1" applyAlignment="1" applyProtection="1">
      <alignment horizontal="center" vertical="center"/>
    </xf>
    <xf numFmtId="3" fontId="13" fillId="2" borderId="28" xfId="2" applyNumberFormat="1" applyFont="1" applyFill="1" applyBorder="1" applyAlignment="1" applyProtection="1">
      <alignment horizontal="center" vertical="center"/>
    </xf>
    <xf numFmtId="9" fontId="13" fillId="2" borderId="28" xfId="2" applyFont="1" applyFill="1" applyBorder="1" applyAlignment="1" applyProtection="1">
      <alignment horizontal="center" vertical="center"/>
    </xf>
    <xf numFmtId="9" fontId="13" fillId="2" borderId="29" xfId="2" applyFont="1" applyFill="1" applyBorder="1" applyAlignment="1" applyProtection="1">
      <alignment horizontal="center" vertical="center"/>
    </xf>
    <xf numFmtId="9" fontId="13" fillId="2" borderId="31" xfId="2" applyFont="1" applyFill="1" applyBorder="1" applyAlignment="1" applyProtection="1">
      <alignment horizontal="center" vertical="center"/>
    </xf>
    <xf numFmtId="0" fontId="14" fillId="2" borderId="24" xfId="3" applyFont="1" applyFill="1" applyBorder="1" applyProtection="1"/>
    <xf numFmtId="3" fontId="14" fillId="2" borderId="25" xfId="2" applyNumberFormat="1" applyFont="1" applyFill="1" applyBorder="1" applyAlignment="1" applyProtection="1">
      <alignment horizontal="right" vertical="center"/>
    </xf>
    <xf numFmtId="3" fontId="14" fillId="2" borderId="0" xfId="2" applyNumberFormat="1" applyFont="1" applyFill="1" applyBorder="1" applyAlignment="1" applyProtection="1">
      <alignment horizontal="right" vertical="center"/>
    </xf>
    <xf numFmtId="3" fontId="14" fillId="2" borderId="26" xfId="2" applyNumberFormat="1" applyFont="1" applyFill="1" applyBorder="1" applyAlignment="1" applyProtection="1">
      <alignment horizontal="right" vertical="center"/>
    </xf>
    <xf numFmtId="2" fontId="14" fillId="2" borderId="25" xfId="3" applyNumberFormat="1" applyFont="1" applyFill="1" applyBorder="1" applyAlignment="1" applyProtection="1">
      <alignment horizontal="center" vertical="center"/>
    </xf>
    <xf numFmtId="2" fontId="14" fillId="2" borderId="0" xfId="3" applyNumberFormat="1" applyFont="1" applyFill="1" applyBorder="1" applyAlignment="1" applyProtection="1">
      <alignment horizontal="center" vertical="center"/>
    </xf>
    <xf numFmtId="2" fontId="14" fillId="2" borderId="26" xfId="3" applyNumberFormat="1" applyFont="1" applyFill="1" applyBorder="1" applyAlignment="1" applyProtection="1">
      <alignment horizontal="center" vertical="center"/>
    </xf>
    <xf numFmtId="9" fontId="14" fillId="2" borderId="25" xfId="2" applyFont="1" applyFill="1" applyBorder="1" applyAlignment="1" applyProtection="1">
      <alignment horizontal="center" vertical="center"/>
    </xf>
    <xf numFmtId="9" fontId="14" fillId="2" borderId="0" xfId="2" applyFont="1" applyFill="1" applyBorder="1" applyAlignment="1" applyProtection="1">
      <alignment horizontal="center" vertical="center"/>
    </xf>
    <xf numFmtId="9" fontId="14" fillId="2" borderId="26" xfId="2" applyFont="1" applyFill="1" applyBorder="1" applyAlignment="1" applyProtection="1">
      <alignment horizontal="center" vertical="center"/>
    </xf>
    <xf numFmtId="9" fontId="14" fillId="2" borderId="25" xfId="2" applyNumberFormat="1" applyFont="1" applyFill="1" applyBorder="1" applyAlignment="1" applyProtection="1">
      <alignment horizontal="center" vertical="center"/>
    </xf>
    <xf numFmtId="9" fontId="14" fillId="2" borderId="0" xfId="2" applyNumberFormat="1" applyFont="1" applyFill="1" applyBorder="1" applyAlignment="1" applyProtection="1">
      <alignment horizontal="center" vertical="center"/>
    </xf>
    <xf numFmtId="9" fontId="14" fillId="2" borderId="26" xfId="2" applyNumberFormat="1" applyFont="1" applyFill="1" applyBorder="1" applyAlignment="1" applyProtection="1">
      <alignment horizontal="center" vertical="center"/>
    </xf>
    <xf numFmtId="3" fontId="14" fillId="2" borderId="25" xfId="2" applyNumberFormat="1" applyFont="1" applyFill="1" applyBorder="1" applyAlignment="1" applyProtection="1">
      <alignment vertical="center"/>
    </xf>
    <xf numFmtId="3" fontId="14" fillId="2" borderId="0" xfId="2" applyNumberFormat="1" applyFont="1" applyFill="1" applyBorder="1" applyAlignment="1" applyProtection="1">
      <alignment vertical="center"/>
    </xf>
    <xf numFmtId="3" fontId="14" fillId="2" borderId="26" xfId="2" applyNumberFormat="1" applyFont="1" applyFill="1" applyBorder="1" applyAlignment="1" applyProtection="1">
      <alignment vertical="center"/>
    </xf>
    <xf numFmtId="2" fontId="14" fillId="2" borderId="0" xfId="2" applyNumberFormat="1" applyFont="1" applyFill="1" applyBorder="1" applyAlignment="1" applyProtection="1">
      <alignment horizontal="center" vertical="center"/>
    </xf>
    <xf numFmtId="2" fontId="14" fillId="2" borderId="25" xfId="2" applyNumberFormat="1" applyFont="1" applyFill="1" applyBorder="1" applyAlignment="1" applyProtection="1">
      <alignment horizontal="center" vertical="center"/>
    </xf>
    <xf numFmtId="2" fontId="14" fillId="2" borderId="26" xfId="2" applyNumberFormat="1" applyFont="1" applyFill="1" applyBorder="1" applyAlignment="1" applyProtection="1">
      <alignment horizontal="center" vertical="center"/>
    </xf>
    <xf numFmtId="3" fontId="14" fillId="2" borderId="0" xfId="2" applyNumberFormat="1" applyFont="1" applyFill="1" applyBorder="1" applyAlignment="1" applyProtection="1">
      <alignment horizontal="center" vertical="center"/>
    </xf>
    <xf numFmtId="3" fontId="14" fillId="2" borderId="25" xfId="2" applyNumberFormat="1" applyFont="1" applyFill="1" applyBorder="1" applyAlignment="1" applyProtection="1">
      <alignment horizontal="center" vertical="center"/>
    </xf>
    <xf numFmtId="3" fontId="14" fillId="2" borderId="26" xfId="2" applyNumberFormat="1" applyFont="1" applyFill="1" applyBorder="1" applyAlignment="1" applyProtection="1">
      <alignment horizontal="center" vertical="center"/>
    </xf>
    <xf numFmtId="9" fontId="14" fillId="2" borderId="27" xfId="2" applyNumberFormat="1" applyFont="1" applyFill="1" applyBorder="1" applyAlignment="1" applyProtection="1">
      <alignment horizontal="center" vertical="center"/>
    </xf>
    <xf numFmtId="0" fontId="14" fillId="0" borderId="0" xfId="3" applyFont="1" applyBorder="1" applyProtection="1"/>
    <xf numFmtId="3" fontId="14" fillId="0" borderId="0" xfId="3" applyNumberFormat="1" applyFont="1" applyBorder="1" applyProtection="1"/>
    <xf numFmtId="3" fontId="15" fillId="2" borderId="25" xfId="2" applyNumberFormat="1" applyFont="1" applyFill="1" applyBorder="1" applyAlignment="1" applyProtection="1">
      <alignment horizontal="right" vertical="center"/>
    </xf>
    <xf numFmtId="3" fontId="15" fillId="2" borderId="0" xfId="2" applyNumberFormat="1" applyFont="1" applyFill="1" applyBorder="1" applyAlignment="1" applyProtection="1">
      <alignment horizontal="right" vertical="center"/>
    </xf>
    <xf numFmtId="3" fontId="15" fillId="2" borderId="26" xfId="2" applyNumberFormat="1" applyFont="1" applyFill="1" applyBorder="1" applyAlignment="1" applyProtection="1">
      <alignment horizontal="right" vertical="center"/>
    </xf>
    <xf numFmtId="3" fontId="14" fillId="2" borderId="0" xfId="3" applyNumberFormat="1" applyFont="1" applyFill="1" applyBorder="1" applyProtection="1"/>
    <xf numFmtId="0" fontId="16" fillId="2" borderId="24" xfId="3" applyFont="1" applyFill="1" applyBorder="1" applyProtection="1"/>
    <xf numFmtId="3" fontId="16" fillId="2" borderId="25" xfId="2" applyNumberFormat="1" applyFont="1" applyFill="1" applyBorder="1" applyAlignment="1" applyProtection="1">
      <alignment horizontal="right" vertical="center"/>
    </xf>
    <xf numFmtId="3" fontId="16" fillId="2" borderId="0" xfId="2" applyNumberFormat="1" applyFont="1" applyFill="1" applyBorder="1" applyAlignment="1" applyProtection="1">
      <alignment horizontal="right" vertical="center"/>
    </xf>
    <xf numFmtId="3" fontId="16" fillId="2" borderId="26" xfId="2" applyNumberFormat="1" applyFont="1" applyFill="1" applyBorder="1" applyAlignment="1" applyProtection="1">
      <alignment horizontal="right" vertical="center"/>
    </xf>
    <xf numFmtId="2" fontId="16" fillId="2" borderId="25" xfId="3" applyNumberFormat="1" applyFont="1" applyFill="1" applyBorder="1" applyAlignment="1" applyProtection="1">
      <alignment horizontal="center" vertical="center"/>
    </xf>
    <xf numFmtId="2" fontId="16" fillId="2" borderId="0" xfId="3" applyNumberFormat="1" applyFont="1" applyFill="1" applyBorder="1" applyAlignment="1" applyProtection="1">
      <alignment horizontal="center" vertical="center"/>
    </xf>
    <xf numFmtId="9" fontId="16" fillId="2" borderId="25" xfId="2" applyFont="1" applyFill="1" applyBorder="1" applyAlignment="1" applyProtection="1">
      <alignment horizontal="center" vertical="center"/>
    </xf>
    <xf numFmtId="9" fontId="16" fillId="2" borderId="0" xfId="2" applyFont="1" applyFill="1" applyBorder="1" applyAlignment="1" applyProtection="1">
      <alignment horizontal="center" vertical="center"/>
    </xf>
    <xf numFmtId="9" fontId="16" fillId="2" borderId="25" xfId="2" applyNumberFormat="1" applyFont="1" applyFill="1" applyBorder="1" applyAlignment="1" applyProtection="1">
      <alignment horizontal="center" vertical="center"/>
    </xf>
    <xf numFmtId="9" fontId="16" fillId="2" borderId="0" xfId="2" applyNumberFormat="1" applyFont="1" applyFill="1" applyBorder="1" applyAlignment="1" applyProtection="1">
      <alignment horizontal="center" vertical="center"/>
    </xf>
    <xf numFmtId="3" fontId="16" fillId="2" borderId="25" xfId="2" applyNumberFormat="1" applyFont="1" applyFill="1" applyBorder="1" applyAlignment="1" applyProtection="1">
      <alignment vertical="center"/>
    </xf>
    <xf numFmtId="3" fontId="16" fillId="2" borderId="0" xfId="2" applyNumberFormat="1" applyFont="1" applyFill="1" applyBorder="1" applyAlignment="1" applyProtection="1">
      <alignment vertical="center"/>
    </xf>
    <xf numFmtId="3" fontId="16" fillId="2" borderId="26" xfId="2" applyNumberFormat="1" applyFont="1" applyFill="1" applyBorder="1" applyAlignment="1" applyProtection="1">
      <alignment vertical="center"/>
    </xf>
    <xf numFmtId="3" fontId="16" fillId="2" borderId="0" xfId="2" applyNumberFormat="1" applyFont="1" applyFill="1" applyBorder="1" applyAlignment="1" applyProtection="1">
      <alignment horizontal="center" vertical="center"/>
    </xf>
    <xf numFmtId="3" fontId="16" fillId="2" borderId="25" xfId="2" applyNumberFormat="1" applyFont="1" applyFill="1" applyBorder="1" applyAlignment="1" applyProtection="1">
      <alignment horizontal="center" vertical="center"/>
    </xf>
    <xf numFmtId="2" fontId="16" fillId="2" borderId="0" xfId="2" applyNumberFormat="1" applyFont="1" applyFill="1" applyBorder="1" applyAlignment="1" applyProtection="1">
      <alignment horizontal="center" vertical="center"/>
    </xf>
    <xf numFmtId="0" fontId="16" fillId="2" borderId="0" xfId="3" applyFont="1" applyFill="1" applyBorder="1" applyProtection="1"/>
    <xf numFmtId="0" fontId="15" fillId="2" borderId="24" xfId="3" applyFont="1" applyFill="1" applyBorder="1" applyProtection="1"/>
    <xf numFmtId="2" fontId="15" fillId="2" borderId="25" xfId="3" applyNumberFormat="1" applyFont="1" applyFill="1" applyBorder="1" applyAlignment="1" applyProtection="1">
      <alignment horizontal="center" vertical="center"/>
    </xf>
    <xf numFmtId="2" fontId="15" fillId="2" borderId="0" xfId="3" applyNumberFormat="1" applyFont="1" applyFill="1" applyBorder="1" applyAlignment="1" applyProtection="1">
      <alignment horizontal="center" vertical="center"/>
    </xf>
    <xf numFmtId="9" fontId="15" fillId="2" borderId="25" xfId="2" applyFont="1" applyFill="1" applyBorder="1" applyAlignment="1" applyProtection="1">
      <alignment horizontal="center" vertical="center"/>
    </xf>
    <xf numFmtId="9" fontId="15" fillId="2" borderId="0" xfId="2" applyFont="1" applyFill="1" applyBorder="1" applyAlignment="1" applyProtection="1">
      <alignment horizontal="center" vertical="center"/>
    </xf>
    <xf numFmtId="9" fontId="15" fillId="2" borderId="25" xfId="2" applyNumberFormat="1" applyFont="1" applyFill="1" applyBorder="1" applyAlignment="1" applyProtection="1">
      <alignment horizontal="center" vertical="center"/>
    </xf>
    <xf numFmtId="9" fontId="15" fillId="2" borderId="0" xfId="2" applyNumberFormat="1" applyFont="1" applyFill="1" applyBorder="1" applyAlignment="1" applyProtection="1">
      <alignment horizontal="center" vertical="center"/>
    </xf>
    <xf numFmtId="0" fontId="15" fillId="0" borderId="0" xfId="3" applyFont="1" applyBorder="1" applyProtection="1"/>
    <xf numFmtId="2" fontId="15" fillId="2" borderId="26" xfId="3" applyNumberFormat="1" applyFont="1" applyFill="1" applyBorder="1" applyAlignment="1" applyProtection="1">
      <alignment horizontal="center" vertical="center"/>
    </xf>
    <xf numFmtId="9" fontId="15" fillId="2" borderId="26" xfId="2" applyFont="1" applyFill="1" applyBorder="1" applyAlignment="1" applyProtection="1">
      <alignment horizontal="center" vertical="center"/>
    </xf>
    <xf numFmtId="9" fontId="15" fillId="2" borderId="26" xfId="2" applyNumberFormat="1" applyFont="1" applyFill="1" applyBorder="1" applyAlignment="1" applyProtection="1">
      <alignment horizontal="center" vertical="center"/>
    </xf>
    <xf numFmtId="3" fontId="15" fillId="2" borderId="25" xfId="2" applyNumberFormat="1" applyFont="1" applyFill="1" applyBorder="1" applyAlignment="1" applyProtection="1">
      <alignment vertical="center"/>
    </xf>
    <xf numFmtId="3" fontId="15" fillId="2" borderId="0" xfId="2" applyNumberFormat="1" applyFont="1" applyFill="1" applyBorder="1" applyAlignment="1" applyProtection="1">
      <alignment vertical="center"/>
    </xf>
    <xf numFmtId="3" fontId="15" fillId="2" borderId="26" xfId="2" applyNumberFormat="1" applyFont="1" applyFill="1" applyBorder="1" applyAlignment="1" applyProtection="1">
      <alignment vertical="center"/>
    </xf>
    <xf numFmtId="2" fontId="15" fillId="2" borderId="0" xfId="2" applyNumberFormat="1" applyFont="1" applyFill="1" applyBorder="1" applyAlignment="1" applyProtection="1">
      <alignment horizontal="center" vertical="center"/>
    </xf>
    <xf numFmtId="2" fontId="15" fillId="2" borderId="25" xfId="2" applyNumberFormat="1" applyFont="1" applyFill="1" applyBorder="1" applyAlignment="1" applyProtection="1">
      <alignment horizontal="center" vertical="center"/>
    </xf>
    <xf numFmtId="2" fontId="15" fillId="2" borderId="26" xfId="2" applyNumberFormat="1" applyFont="1" applyFill="1" applyBorder="1" applyAlignment="1" applyProtection="1">
      <alignment horizontal="center" vertical="center"/>
    </xf>
    <xf numFmtId="3" fontId="15" fillId="2" borderId="0" xfId="2" applyNumberFormat="1" applyFont="1" applyFill="1" applyBorder="1" applyAlignment="1" applyProtection="1">
      <alignment horizontal="center" vertical="center"/>
    </xf>
    <xf numFmtId="3" fontId="15" fillId="2" borderId="25" xfId="2" applyNumberFormat="1" applyFont="1" applyFill="1" applyBorder="1" applyAlignment="1" applyProtection="1">
      <alignment horizontal="center" vertical="center"/>
    </xf>
    <xf numFmtId="3" fontId="15" fillId="2" borderId="26" xfId="2" applyNumberFormat="1" applyFont="1" applyFill="1" applyBorder="1" applyAlignment="1" applyProtection="1">
      <alignment horizontal="center" vertical="center"/>
    </xf>
    <xf numFmtId="9" fontId="15" fillId="2" borderId="27" xfId="2" applyNumberFormat="1" applyFont="1" applyFill="1" applyBorder="1" applyAlignment="1" applyProtection="1">
      <alignment horizontal="center" vertical="center"/>
    </xf>
    <xf numFmtId="0" fontId="15" fillId="2" borderId="0" xfId="3" applyFont="1" applyFill="1" applyBorder="1" applyProtection="1"/>
    <xf numFmtId="3" fontId="15" fillId="2" borderId="0" xfId="3" applyNumberFormat="1" applyFont="1" applyFill="1" applyBorder="1" applyProtection="1"/>
    <xf numFmtId="0" fontId="14" fillId="2" borderId="32" xfId="3" applyFont="1" applyFill="1" applyBorder="1" applyProtection="1"/>
    <xf numFmtId="3" fontId="14" fillId="2" borderId="33" xfId="2" applyNumberFormat="1" applyFont="1" applyFill="1" applyBorder="1" applyAlignment="1" applyProtection="1">
      <alignment horizontal="right" vertical="center"/>
    </xf>
    <xf numFmtId="3" fontId="14" fillId="2" borderId="34" xfId="2" applyNumberFormat="1" applyFont="1" applyFill="1" applyBorder="1" applyAlignment="1" applyProtection="1">
      <alignment horizontal="right" vertical="center"/>
    </xf>
    <xf numFmtId="3" fontId="14" fillId="2" borderId="35" xfId="2" applyNumberFormat="1" applyFont="1" applyFill="1" applyBorder="1" applyAlignment="1" applyProtection="1">
      <alignment horizontal="right" vertical="center"/>
    </xf>
    <xf numFmtId="2" fontId="14" fillId="2" borderId="33" xfId="3" applyNumberFormat="1" applyFont="1" applyFill="1" applyBorder="1" applyAlignment="1" applyProtection="1">
      <alignment horizontal="center" vertical="center"/>
    </xf>
    <xf numFmtId="2" fontId="14" fillId="2" borderId="34" xfId="3" applyNumberFormat="1" applyFont="1" applyFill="1" applyBorder="1" applyAlignment="1" applyProtection="1">
      <alignment horizontal="center" vertical="center"/>
    </xf>
    <xf numFmtId="2" fontId="14" fillId="2" borderId="35" xfId="3" applyNumberFormat="1" applyFont="1" applyFill="1" applyBorder="1" applyAlignment="1" applyProtection="1">
      <alignment horizontal="center" vertical="center"/>
    </xf>
    <xf numFmtId="9" fontId="14" fillId="2" borderId="33" xfId="2" applyFont="1" applyFill="1" applyBorder="1" applyAlignment="1" applyProtection="1">
      <alignment horizontal="center" vertical="center"/>
    </xf>
    <xf numFmtId="9" fontId="14" fillId="2" borderId="34" xfId="2" applyFont="1" applyFill="1" applyBorder="1" applyAlignment="1" applyProtection="1">
      <alignment horizontal="center" vertical="center"/>
    </xf>
    <xf numFmtId="9" fontId="14" fillId="2" borderId="35" xfId="2" applyFont="1" applyFill="1" applyBorder="1" applyAlignment="1" applyProtection="1">
      <alignment horizontal="center" vertical="center"/>
    </xf>
    <xf numFmtId="9" fontId="14" fillId="2" borderId="33" xfId="2" applyNumberFormat="1" applyFont="1" applyFill="1" applyBorder="1" applyAlignment="1" applyProtection="1">
      <alignment horizontal="center" vertical="center"/>
    </xf>
    <xf numFmtId="9" fontId="14" fillId="2" borderId="34" xfId="2" applyNumberFormat="1" applyFont="1" applyFill="1" applyBorder="1" applyAlignment="1" applyProtection="1">
      <alignment horizontal="center" vertical="center"/>
    </xf>
    <xf numFmtId="9" fontId="14" fillId="2" borderId="35" xfId="2" applyNumberFormat="1" applyFont="1" applyFill="1" applyBorder="1" applyAlignment="1" applyProtection="1">
      <alignment horizontal="center" vertical="center"/>
    </xf>
    <xf numFmtId="3" fontId="14" fillId="2" borderId="33" xfId="2" applyNumberFormat="1" applyFont="1" applyFill="1" applyBorder="1" applyAlignment="1" applyProtection="1">
      <alignment vertical="center"/>
    </xf>
    <xf numFmtId="3" fontId="14" fillId="2" borderId="34" xfId="2" applyNumberFormat="1" applyFont="1" applyFill="1" applyBorder="1" applyAlignment="1" applyProtection="1">
      <alignment vertical="center"/>
    </xf>
    <xf numFmtId="3" fontId="14" fillId="2" borderId="35" xfId="2" applyNumberFormat="1" applyFont="1" applyFill="1" applyBorder="1" applyAlignment="1" applyProtection="1">
      <alignment vertical="center"/>
    </xf>
    <xf numFmtId="2" fontId="14" fillId="2" borderId="34" xfId="2" applyNumberFormat="1" applyFont="1" applyFill="1" applyBorder="1" applyAlignment="1" applyProtection="1">
      <alignment horizontal="center" vertical="center"/>
    </xf>
    <xf numFmtId="2" fontId="14" fillId="2" borderId="33" xfId="2" applyNumberFormat="1" applyFont="1" applyFill="1" applyBorder="1" applyAlignment="1" applyProtection="1">
      <alignment horizontal="center" vertical="center"/>
    </xf>
    <xf numFmtId="2" fontId="14" fillId="2" borderId="35" xfId="2" applyNumberFormat="1" applyFont="1" applyFill="1" applyBorder="1" applyAlignment="1" applyProtection="1">
      <alignment horizontal="center" vertical="center"/>
    </xf>
    <xf numFmtId="3" fontId="14" fillId="2" borderId="34" xfId="2" applyNumberFormat="1" applyFont="1" applyFill="1" applyBorder="1" applyAlignment="1" applyProtection="1">
      <alignment horizontal="center" vertical="center"/>
    </xf>
    <xf numFmtId="3" fontId="14" fillId="2" borderId="33" xfId="2" applyNumberFormat="1" applyFont="1" applyFill="1" applyBorder="1" applyAlignment="1" applyProtection="1">
      <alignment horizontal="center" vertical="center"/>
    </xf>
    <xf numFmtId="3" fontId="14" fillId="2" borderId="35" xfId="2" applyNumberFormat="1" applyFont="1" applyFill="1" applyBorder="1" applyAlignment="1" applyProtection="1">
      <alignment horizontal="center" vertical="center"/>
    </xf>
    <xf numFmtId="9" fontId="14" fillId="2" borderId="36" xfId="2" applyNumberFormat="1" applyFont="1" applyFill="1" applyBorder="1" applyAlignment="1" applyProtection="1">
      <alignment horizontal="center" vertical="center"/>
    </xf>
    <xf numFmtId="0" fontId="14" fillId="0" borderId="0" xfId="3" applyFont="1" applyBorder="1" applyAlignment="1" applyProtection="1">
      <alignment horizontal="center"/>
    </xf>
    <xf numFmtId="0" fontId="7" fillId="0" borderId="0" xfId="4" applyFont="1" applyFill="1" applyProtection="1"/>
    <xf numFmtId="0" fontId="7" fillId="0" borderId="0" xfId="4" applyFont="1" applyProtection="1"/>
    <xf numFmtId="0" fontId="19" fillId="0" borderId="37" xfId="4" applyFont="1" applyBorder="1" applyAlignment="1" applyProtection="1">
      <alignment horizontal="center" vertical="center" wrapText="1"/>
    </xf>
    <xf numFmtId="3" fontId="7" fillId="0" borderId="0" xfId="4" applyNumberFormat="1" applyFont="1" applyFill="1" applyProtection="1"/>
    <xf numFmtId="1" fontId="21" fillId="3" borderId="37" xfId="5" applyNumberFormat="1" applyFont="1" applyFill="1" applyBorder="1" applyAlignment="1" applyProtection="1">
      <alignment horizontal="right" vertical="center" wrapText="1"/>
    </xf>
    <xf numFmtId="1" fontId="21" fillId="3" borderId="37" xfId="5" applyNumberFormat="1" applyFont="1" applyFill="1" applyBorder="1" applyAlignment="1" applyProtection="1">
      <alignment horizontal="right" vertical="center"/>
    </xf>
    <xf numFmtId="3" fontId="6" fillId="3" borderId="37" xfId="4" applyNumberFormat="1" applyFont="1" applyFill="1" applyBorder="1" applyAlignment="1" applyProtection="1">
      <alignment horizontal="right"/>
    </xf>
    <xf numFmtId="0" fontId="7" fillId="0" borderId="0" xfId="4" applyFont="1" applyFill="1" applyAlignment="1" applyProtection="1">
      <alignment horizontal="right"/>
    </xf>
    <xf numFmtId="0" fontId="7" fillId="0" borderId="0" xfId="4" applyFont="1" applyAlignment="1" applyProtection="1">
      <alignment horizontal="right"/>
    </xf>
    <xf numFmtId="0" fontId="22" fillId="3" borderId="37" xfId="4" applyFont="1" applyFill="1" applyBorder="1" applyAlignment="1" applyProtection="1">
      <alignment vertical="center" wrapText="1"/>
    </xf>
    <xf numFmtId="0" fontId="22" fillId="3" borderId="37" xfId="4" applyFont="1" applyFill="1" applyBorder="1" applyAlignment="1" applyProtection="1">
      <alignment horizontal="center" vertical="center" wrapText="1"/>
    </xf>
    <xf numFmtId="3" fontId="6" fillId="3" borderId="37" xfId="4" applyNumberFormat="1" applyFont="1" applyFill="1" applyBorder="1" applyAlignment="1" applyProtection="1">
      <alignment vertical="center"/>
    </xf>
    <xf numFmtId="0" fontId="7" fillId="0" borderId="0" xfId="4" applyFont="1" applyFill="1" applyAlignment="1" applyProtection="1">
      <alignment vertical="center"/>
    </xf>
    <xf numFmtId="0" fontId="7" fillId="0" borderId="0" xfId="4" applyFont="1" applyAlignment="1" applyProtection="1">
      <alignment vertical="center"/>
    </xf>
    <xf numFmtId="49" fontId="23" fillId="4" borderId="37" xfId="4" applyNumberFormat="1" applyFont="1" applyFill="1" applyBorder="1" applyAlignment="1" applyProtection="1">
      <alignment horizontal="center"/>
    </xf>
    <xf numFmtId="49" fontId="23" fillId="4" borderId="37" xfId="4" applyNumberFormat="1" applyFont="1" applyFill="1" applyBorder="1" applyAlignment="1" applyProtection="1">
      <alignment horizontal="left"/>
    </xf>
    <xf numFmtId="3" fontId="7" fillId="0" borderId="37" xfId="4" applyNumberFormat="1" applyFont="1" applyFill="1" applyBorder="1" applyAlignment="1" applyProtection="1">
      <alignment vertical="center"/>
    </xf>
    <xf numFmtId="1" fontId="21" fillId="3" borderId="37" xfId="4" applyNumberFormat="1" applyFont="1" applyFill="1" applyBorder="1" applyAlignment="1" applyProtection="1">
      <alignment horizontal="center"/>
    </xf>
    <xf numFmtId="49" fontId="20" fillId="0" borderId="37" xfId="4" applyNumberFormat="1" applyFont="1" applyFill="1" applyBorder="1" applyAlignment="1" applyProtection="1">
      <alignment horizontal="center"/>
    </xf>
    <xf numFmtId="1" fontId="20" fillId="0" borderId="37" xfId="4" quotePrefix="1" applyNumberFormat="1" applyFont="1" applyFill="1" applyBorder="1" applyAlignment="1" applyProtection="1">
      <alignment horizontal="center"/>
    </xf>
    <xf numFmtId="1" fontId="20" fillId="0" borderId="37" xfId="4" applyNumberFormat="1" applyFont="1" applyFill="1" applyBorder="1" applyAlignment="1" applyProtection="1"/>
    <xf numFmtId="0" fontId="6" fillId="0" borderId="0" xfId="4" applyFont="1" applyFill="1" applyProtection="1"/>
    <xf numFmtId="0" fontId="6" fillId="0" borderId="0" xfId="4" applyFont="1" applyProtection="1"/>
    <xf numFmtId="1" fontId="20" fillId="0" borderId="37" xfId="4" applyNumberFormat="1" applyFont="1" applyFill="1" applyBorder="1" applyAlignment="1" applyProtection="1">
      <alignment horizontal="center"/>
    </xf>
    <xf numFmtId="0" fontId="6" fillId="3" borderId="0" xfId="4" applyFont="1" applyFill="1" applyProtection="1"/>
    <xf numFmtId="1" fontId="20" fillId="0" borderId="0" xfId="4" applyNumberFormat="1" applyFont="1" applyFill="1" applyBorder="1" applyAlignment="1" applyProtection="1">
      <alignment horizontal="center"/>
    </xf>
    <xf numFmtId="1" fontId="20" fillId="0" borderId="0" xfId="4" applyNumberFormat="1" applyFont="1" applyFill="1" applyBorder="1" applyAlignment="1" applyProtection="1"/>
    <xf numFmtId="3" fontId="7" fillId="0" borderId="0" xfId="4" applyNumberFormat="1" applyFont="1" applyFill="1" applyAlignment="1" applyProtection="1">
      <alignment vertical="center"/>
    </xf>
    <xf numFmtId="1" fontId="20" fillId="0" borderId="0" xfId="4" applyNumberFormat="1" applyFont="1" applyFill="1" applyBorder="1" applyAlignment="1" applyProtection="1">
      <alignment horizontal="left"/>
    </xf>
    <xf numFmtId="0" fontId="26" fillId="2" borderId="10" xfId="3" applyFont="1" applyFill="1" applyBorder="1" applyAlignment="1" applyProtection="1">
      <alignment horizontal="center" vertical="center" wrapText="1"/>
    </xf>
    <xf numFmtId="0" fontId="26" fillId="2" borderId="11" xfId="3" applyFont="1" applyFill="1" applyBorder="1" applyAlignment="1" applyProtection="1">
      <alignment horizontal="center" vertical="center" wrapText="1"/>
    </xf>
    <xf numFmtId="0" fontId="26" fillId="2" borderId="12" xfId="3" applyFont="1" applyFill="1" applyBorder="1" applyAlignment="1" applyProtection="1">
      <alignment horizontal="center" vertical="center" wrapText="1"/>
    </xf>
    <xf numFmtId="165" fontId="24" fillId="2" borderId="20" xfId="0" applyNumberFormat="1" applyFont="1" applyFill="1" applyBorder="1" applyAlignment="1" applyProtection="1">
      <alignment wrapText="1"/>
    </xf>
    <xf numFmtId="165" fontId="24" fillId="2" borderId="21" xfId="0" applyNumberFormat="1" applyFont="1" applyFill="1" applyBorder="1" applyAlignment="1" applyProtection="1">
      <alignment wrapText="1"/>
    </xf>
    <xf numFmtId="165" fontId="24" fillId="2" borderId="22" xfId="0" applyNumberFormat="1" applyFont="1" applyFill="1" applyBorder="1" applyAlignment="1" applyProtection="1">
      <alignment wrapText="1"/>
    </xf>
    <xf numFmtId="3" fontId="12" fillId="2" borderId="20" xfId="0" applyNumberFormat="1" applyFont="1" applyFill="1" applyBorder="1" applyAlignment="1" applyProtection="1">
      <alignment wrapText="1"/>
    </xf>
    <xf numFmtId="3" fontId="12" fillId="2" borderId="21" xfId="0" applyNumberFormat="1" applyFont="1" applyFill="1" applyBorder="1" applyAlignment="1" applyProtection="1">
      <alignment wrapText="1"/>
    </xf>
    <xf numFmtId="3" fontId="12" fillId="2" borderId="22" xfId="0" applyNumberFormat="1" applyFont="1" applyFill="1" applyBorder="1" applyAlignment="1" applyProtection="1">
      <alignment wrapText="1"/>
    </xf>
    <xf numFmtId="0" fontId="14" fillId="0" borderId="0" xfId="6" applyFont="1" applyBorder="1"/>
    <xf numFmtId="0" fontId="14" fillId="2" borderId="0" xfId="6" applyFont="1" applyFill="1" applyBorder="1"/>
    <xf numFmtId="0" fontId="15" fillId="2" borderId="0" xfId="6" applyFont="1" applyFill="1" applyBorder="1"/>
    <xf numFmtId="0" fontId="28" fillId="0" borderId="0" xfId="6" applyFont="1" applyBorder="1"/>
    <xf numFmtId="167" fontId="12" fillId="2" borderId="37" xfId="0" applyNumberFormat="1" applyFont="1" applyFill="1" applyBorder="1" applyAlignment="1">
      <alignment horizontal="center" vertical="center" wrapText="1"/>
    </xf>
    <xf numFmtId="0" fontId="14" fillId="5" borderId="0" xfId="6" applyFont="1" applyFill="1" applyBorder="1"/>
    <xf numFmtId="1" fontId="21" fillId="3" borderId="44" xfId="7" applyNumberFormat="1" applyFont="1" applyFill="1" applyBorder="1" applyAlignment="1" applyProtection="1">
      <alignment horizontal="center"/>
    </xf>
    <xf numFmtId="1" fontId="21" fillId="3" borderId="45" xfId="7" applyNumberFormat="1" applyFont="1" applyFill="1" applyBorder="1" applyAlignment="1" applyProtection="1">
      <alignment horizontal="center"/>
    </xf>
    <xf numFmtId="1" fontId="21" fillId="3" borderId="46" xfId="7" applyNumberFormat="1" applyFont="1" applyFill="1" applyBorder="1" applyAlignment="1" applyProtection="1">
      <alignment horizontal="center"/>
    </xf>
    <xf numFmtId="1" fontId="21" fillId="3" borderId="37" xfId="8" applyNumberFormat="1" applyFont="1" applyFill="1" applyBorder="1" applyAlignment="1">
      <alignment horizontal="center"/>
    </xf>
    <xf numFmtId="49" fontId="20" fillId="0" borderId="44" xfId="7" applyNumberFormat="1" applyFont="1" applyFill="1" applyBorder="1" applyAlignment="1" applyProtection="1">
      <alignment horizontal="center"/>
    </xf>
    <xf numFmtId="1" fontId="20" fillId="0" borderId="45" xfId="7" quotePrefix="1" applyNumberFormat="1" applyFont="1" applyFill="1" applyBorder="1" applyAlignment="1" applyProtection="1">
      <alignment horizontal="center"/>
    </xf>
    <xf numFmtId="1" fontId="20" fillId="0" borderId="45" xfId="7" applyNumberFormat="1" applyFont="1" applyFill="1" applyBorder="1" applyAlignment="1" applyProtection="1"/>
    <xf numFmtId="1" fontId="20" fillId="0" borderId="46" xfId="7" applyNumberFormat="1" applyFont="1" applyFill="1" applyBorder="1" applyAlignment="1" applyProtection="1">
      <alignment horizontal="center"/>
    </xf>
    <xf numFmtId="49" fontId="20" fillId="0" borderId="37" xfId="8" applyNumberFormat="1" applyFont="1" applyFill="1" applyBorder="1" applyAlignment="1">
      <alignment horizontal="center"/>
    </xf>
    <xf numFmtId="1" fontId="20" fillId="0" borderId="37" xfId="8" quotePrefix="1" applyNumberFormat="1" applyFont="1" applyFill="1" applyBorder="1" applyAlignment="1">
      <alignment horizontal="center"/>
    </xf>
    <xf numFmtId="1" fontId="20" fillId="0" borderId="37" xfId="8" applyNumberFormat="1" applyFont="1" applyFill="1" applyBorder="1" applyAlignment="1"/>
    <xf numFmtId="1" fontId="20" fillId="0" borderId="44" xfId="7" applyNumberFormat="1" applyFont="1" applyFill="1" applyBorder="1" applyAlignment="1" applyProtection="1">
      <alignment horizontal="center"/>
    </xf>
    <xf numFmtId="1" fontId="20" fillId="0" borderId="45" xfId="7" applyNumberFormat="1" applyFont="1" applyFill="1" applyBorder="1" applyAlignment="1" applyProtection="1">
      <alignment horizontal="center"/>
    </xf>
    <xf numFmtId="1" fontId="20" fillId="0" borderId="37" xfId="8" applyNumberFormat="1" applyFont="1" applyFill="1" applyBorder="1" applyAlignment="1">
      <alignment horizontal="center"/>
    </xf>
    <xf numFmtId="1" fontId="20" fillId="0" borderId="44" xfId="7" quotePrefix="1" applyNumberFormat="1" applyFont="1" applyFill="1" applyBorder="1" applyAlignment="1" applyProtection="1">
      <alignment horizontal="center"/>
    </xf>
    <xf numFmtId="49" fontId="20" fillId="0" borderId="45" xfId="7" applyNumberFormat="1" applyFont="1" applyFill="1" applyBorder="1" applyAlignment="1" applyProtection="1">
      <alignment horizontal="center"/>
    </xf>
    <xf numFmtId="1" fontId="20" fillId="0" borderId="47" xfId="7" applyNumberFormat="1" applyFont="1" applyFill="1" applyBorder="1" applyAlignment="1" applyProtection="1">
      <alignment horizontal="center"/>
    </xf>
    <xf numFmtId="1" fontId="20" fillId="0" borderId="48" xfId="7" applyNumberFormat="1" applyFont="1" applyFill="1" applyBorder="1" applyAlignment="1" applyProtection="1">
      <alignment horizontal="center"/>
    </xf>
    <xf numFmtId="1" fontId="20" fillId="0" borderId="48" xfId="7" applyNumberFormat="1" applyFont="1" applyFill="1" applyBorder="1" applyAlignment="1" applyProtection="1"/>
    <xf numFmtId="1" fontId="20" fillId="0" borderId="49" xfId="7" applyNumberFormat="1" applyFont="1" applyFill="1" applyBorder="1" applyAlignment="1" applyProtection="1">
      <alignment horizontal="center"/>
    </xf>
    <xf numFmtId="1" fontId="20" fillId="0" borderId="0" xfId="7" applyNumberFormat="1" applyFont="1" applyFill="1" applyBorder="1" applyAlignment="1" applyProtection="1">
      <alignment horizontal="center"/>
    </xf>
    <xf numFmtId="1" fontId="20" fillId="0" borderId="0" xfId="7" applyNumberFormat="1" applyFont="1" applyFill="1" applyBorder="1" applyAlignment="1" applyProtection="1"/>
    <xf numFmtId="1" fontId="20" fillId="0" borderId="0" xfId="8" applyNumberFormat="1" applyFont="1" applyFill="1" applyBorder="1" applyAlignment="1">
      <alignment horizontal="center"/>
    </xf>
    <xf numFmtId="1" fontId="20" fillId="0" borderId="0" xfId="8" applyNumberFormat="1" applyFont="1" applyFill="1" applyBorder="1" applyAlignment="1"/>
    <xf numFmtId="1" fontId="20" fillId="0" borderId="0" xfId="7" applyNumberFormat="1" applyFont="1" applyFill="1" applyBorder="1" applyAlignment="1" applyProtection="1">
      <alignment horizontal="left"/>
    </xf>
    <xf numFmtId="1" fontId="20" fillId="0" borderId="0" xfId="8" applyNumberFormat="1" applyFont="1" applyFill="1" applyBorder="1" applyAlignment="1">
      <alignment horizontal="left"/>
    </xf>
    <xf numFmtId="9" fontId="14" fillId="2" borderId="0" xfId="2" applyFont="1" applyFill="1" applyBorder="1" applyProtection="1"/>
    <xf numFmtId="9" fontId="15" fillId="2" borderId="0" xfId="2" applyFont="1" applyFill="1" applyBorder="1" applyProtection="1"/>
    <xf numFmtId="0" fontId="13" fillId="2" borderId="0" xfId="3" applyFont="1" applyFill="1" applyBorder="1" applyProtection="1"/>
    <xf numFmtId="0" fontId="7" fillId="2" borderId="0" xfId="3" applyFont="1" applyFill="1" applyBorder="1" applyProtection="1"/>
    <xf numFmtId="9" fontId="13" fillId="2" borderId="22" xfId="2" applyFont="1" applyFill="1" applyBorder="1" applyAlignment="1" applyProtection="1">
      <alignment horizontal="center" vertical="center" wrapText="1"/>
    </xf>
    <xf numFmtId="165" fontId="24" fillId="2" borderId="25" xfId="0" applyNumberFormat="1" applyFont="1" applyFill="1" applyBorder="1" applyAlignment="1" applyProtection="1">
      <alignment wrapText="1"/>
    </xf>
    <xf numFmtId="165" fontId="24" fillId="2" borderId="0" xfId="0" applyNumberFormat="1" applyFont="1" applyFill="1" applyBorder="1" applyAlignment="1" applyProtection="1">
      <alignment wrapText="1"/>
    </xf>
    <xf numFmtId="165" fontId="24" fillId="2" borderId="26" xfId="0" applyNumberFormat="1" applyFont="1" applyFill="1" applyBorder="1" applyAlignment="1" applyProtection="1">
      <alignment wrapText="1"/>
    </xf>
    <xf numFmtId="3" fontId="12" fillId="2" borderId="25" xfId="0" applyNumberFormat="1" applyFont="1" applyFill="1" applyBorder="1" applyAlignment="1" applyProtection="1">
      <alignment wrapText="1"/>
    </xf>
    <xf numFmtId="3" fontId="12" fillId="2" borderId="0" xfId="0" applyNumberFormat="1" applyFont="1" applyFill="1" applyBorder="1" applyAlignment="1" applyProtection="1">
      <alignment wrapText="1"/>
    </xf>
    <xf numFmtId="3" fontId="12" fillId="2" borderId="26" xfId="0" applyNumberFormat="1" applyFont="1" applyFill="1" applyBorder="1" applyAlignment="1" applyProtection="1">
      <alignment wrapText="1"/>
    </xf>
    <xf numFmtId="9" fontId="13" fillId="2" borderId="26" xfId="2" applyFont="1" applyFill="1" applyBorder="1" applyAlignment="1" applyProtection="1">
      <alignment horizontal="center" vertical="center"/>
    </xf>
    <xf numFmtId="165" fontId="24" fillId="2" borderId="28" xfId="0" applyNumberFormat="1" applyFont="1" applyFill="1" applyBorder="1" applyAlignment="1" applyProtection="1">
      <alignment wrapText="1"/>
    </xf>
    <xf numFmtId="165" fontId="24" fillId="2" borderId="29" xfId="0" applyNumberFormat="1" applyFont="1" applyFill="1" applyBorder="1" applyAlignment="1" applyProtection="1">
      <alignment wrapText="1"/>
    </xf>
    <xf numFmtId="165" fontId="24" fillId="2" borderId="30" xfId="0" applyNumberFormat="1" applyFont="1" applyFill="1" applyBorder="1" applyAlignment="1" applyProtection="1">
      <alignment wrapText="1"/>
    </xf>
    <xf numFmtId="3" fontId="12" fillId="2" borderId="28" xfId="0" applyNumberFormat="1" applyFont="1" applyFill="1" applyBorder="1" applyAlignment="1" applyProtection="1">
      <alignment wrapText="1"/>
    </xf>
    <xf numFmtId="3" fontId="12" fillId="2" borderId="29" xfId="0" applyNumberFormat="1" applyFont="1" applyFill="1" applyBorder="1" applyAlignment="1" applyProtection="1">
      <alignment wrapText="1"/>
    </xf>
    <xf numFmtId="3" fontId="12" fillId="2" borderId="30" xfId="0" applyNumberFormat="1" applyFont="1" applyFill="1" applyBorder="1" applyAlignment="1" applyProtection="1">
      <alignment wrapText="1"/>
    </xf>
    <xf numFmtId="9" fontId="13" fillId="2" borderId="30" xfId="2" applyFont="1" applyFill="1" applyBorder="1" applyAlignment="1" applyProtection="1">
      <alignment horizontal="center" vertical="center"/>
    </xf>
    <xf numFmtId="9" fontId="14" fillId="2" borderId="0" xfId="3" applyNumberFormat="1" applyFont="1" applyFill="1" applyBorder="1" applyProtection="1"/>
    <xf numFmtId="0" fontId="14" fillId="2" borderId="0" xfId="3" applyFont="1" applyFill="1" applyBorder="1" applyAlignment="1" applyProtection="1">
      <alignment horizontal="center"/>
    </xf>
    <xf numFmtId="0" fontId="20" fillId="0" borderId="0" xfId="7" applyFont="1" applyFill="1" applyProtection="1"/>
    <xf numFmtId="0" fontId="20" fillId="0" borderId="0" xfId="7" applyFont="1" applyProtection="1"/>
    <xf numFmtId="0" fontId="20" fillId="0" borderId="0" xfId="7" applyFont="1" applyFill="1" applyAlignment="1" applyProtection="1">
      <alignment horizontal="right"/>
    </xf>
    <xf numFmtId="0" fontId="20" fillId="0" borderId="0" xfId="7" applyFont="1" applyAlignment="1" applyProtection="1">
      <alignment horizontal="right"/>
    </xf>
    <xf numFmtId="0" fontId="21" fillId="3" borderId="44" xfId="7" applyFont="1" applyFill="1" applyBorder="1" applyAlignment="1" applyProtection="1">
      <alignment vertical="center" wrapText="1"/>
    </xf>
    <xf numFmtId="0" fontId="21" fillId="3" borderId="45" xfId="7" applyFont="1" applyFill="1" applyBorder="1" applyAlignment="1" applyProtection="1">
      <alignment vertical="center" wrapText="1"/>
    </xf>
    <xf numFmtId="0" fontId="21" fillId="3" borderId="45" xfId="7" applyFont="1" applyFill="1" applyBorder="1" applyAlignment="1" applyProtection="1">
      <alignment horizontal="center" vertical="center" wrapText="1"/>
    </xf>
    <xf numFmtId="0" fontId="21" fillId="3" borderId="46" xfId="7" applyFont="1" applyFill="1" applyBorder="1" applyAlignment="1" applyProtection="1">
      <alignment horizontal="center" vertical="center" wrapText="1"/>
    </xf>
    <xf numFmtId="3" fontId="21" fillId="3" borderId="37" xfId="7" applyNumberFormat="1" applyFont="1" applyFill="1" applyBorder="1" applyAlignment="1" applyProtection="1">
      <alignment vertical="center"/>
    </xf>
    <xf numFmtId="3" fontId="21" fillId="3" borderId="44" xfId="7" applyNumberFormat="1" applyFont="1" applyFill="1" applyBorder="1" applyAlignment="1" applyProtection="1">
      <alignment vertical="center"/>
    </xf>
    <xf numFmtId="3" fontId="21" fillId="3" borderId="45" xfId="7" applyNumberFormat="1" applyFont="1" applyFill="1" applyBorder="1" applyAlignment="1" applyProtection="1">
      <alignment vertical="center"/>
    </xf>
    <xf numFmtId="3" fontId="21" fillId="3" borderId="46" xfId="7" applyNumberFormat="1" applyFont="1" applyFill="1" applyBorder="1" applyAlignment="1" applyProtection="1">
      <alignment vertical="center"/>
    </xf>
    <xf numFmtId="0" fontId="21" fillId="3" borderId="37" xfId="8" applyFont="1" applyFill="1" applyBorder="1" applyAlignment="1">
      <alignment vertical="center" wrapText="1"/>
    </xf>
    <xf numFmtId="0" fontId="21" fillId="3" borderId="37" xfId="8" applyFont="1" applyFill="1" applyBorder="1" applyAlignment="1">
      <alignment horizontal="center" vertical="center" wrapText="1"/>
    </xf>
    <xf numFmtId="3" fontId="21" fillId="3" borderId="44" xfId="8" applyNumberFormat="1" applyFont="1" applyFill="1" applyBorder="1" applyAlignment="1">
      <alignment vertical="center"/>
    </xf>
    <xf numFmtId="3" fontId="21" fillId="3" borderId="45" xfId="8" applyNumberFormat="1" applyFont="1" applyFill="1" applyBorder="1" applyAlignment="1">
      <alignment vertical="center"/>
    </xf>
    <xf numFmtId="3" fontId="21" fillId="3" borderId="46" xfId="8" applyNumberFormat="1" applyFont="1" applyFill="1" applyBorder="1" applyAlignment="1">
      <alignment vertical="center"/>
    </xf>
    <xf numFmtId="0" fontId="20" fillId="0" borderId="0" xfId="7" applyFont="1" applyFill="1" applyAlignment="1" applyProtection="1">
      <alignment vertical="center"/>
    </xf>
    <xf numFmtId="0" fontId="20" fillId="0" borderId="0" xfId="7" applyFont="1" applyAlignment="1" applyProtection="1">
      <alignment vertical="center"/>
    </xf>
    <xf numFmtId="49" fontId="20" fillId="4" borderId="44" xfId="7" applyNumberFormat="1" applyFont="1" applyFill="1" applyBorder="1" applyAlignment="1" applyProtection="1">
      <alignment horizontal="center"/>
    </xf>
    <xf numFmtId="49" fontId="20" fillId="4" borderId="45" xfId="7" applyNumberFormat="1" applyFont="1" applyFill="1" applyBorder="1" applyAlignment="1" applyProtection="1">
      <alignment horizontal="center"/>
    </xf>
    <xf numFmtId="49" fontId="20" fillId="4" borderId="45" xfId="7" applyNumberFormat="1" applyFont="1" applyFill="1" applyBorder="1" applyAlignment="1" applyProtection="1">
      <alignment horizontal="left"/>
    </xf>
    <xf numFmtId="49" fontId="20" fillId="4" borderId="46" xfId="7" applyNumberFormat="1" applyFont="1" applyFill="1" applyBorder="1" applyAlignment="1" applyProtection="1">
      <alignment horizontal="center"/>
    </xf>
    <xf numFmtId="3" fontId="20" fillId="0" borderId="37" xfId="7" applyNumberFormat="1" applyFont="1" applyFill="1" applyBorder="1" applyAlignment="1" applyProtection="1">
      <alignment vertical="center"/>
    </xf>
    <xf numFmtId="3" fontId="20" fillId="0" borderId="44" xfId="7" applyNumberFormat="1" applyFont="1" applyFill="1" applyBorder="1" applyAlignment="1" applyProtection="1">
      <alignment vertical="center"/>
    </xf>
    <xf numFmtId="3" fontId="20" fillId="0" borderId="45" xfId="7" applyNumberFormat="1" applyFont="1" applyFill="1" applyBorder="1" applyAlignment="1" applyProtection="1">
      <alignment vertical="center"/>
    </xf>
    <xf numFmtId="3" fontId="20" fillId="0" borderId="46" xfId="7" applyNumberFormat="1" applyFont="1" applyFill="1" applyBorder="1" applyAlignment="1" applyProtection="1">
      <alignment vertical="center"/>
    </xf>
    <xf numFmtId="49" fontId="20" fillId="4" borderId="37" xfId="8" applyNumberFormat="1" applyFont="1" applyFill="1" applyBorder="1" applyAlignment="1">
      <alignment horizontal="center"/>
    </xf>
    <xf numFmtId="49" fontId="20" fillId="4" borderId="37" xfId="8" applyNumberFormat="1" applyFont="1" applyFill="1" applyBorder="1" applyAlignment="1">
      <alignment horizontal="left"/>
    </xf>
    <xf numFmtId="3" fontId="20" fillId="0" borderId="44" xfId="8" applyNumberFormat="1" applyFont="1" applyFill="1" applyBorder="1" applyAlignment="1">
      <alignment vertical="center"/>
    </xf>
    <xf numFmtId="3" fontId="20" fillId="0" borderId="45" xfId="8" applyNumberFormat="1" applyFont="1" applyFill="1" applyBorder="1" applyAlignment="1">
      <alignment vertical="center"/>
    </xf>
    <xf numFmtId="3" fontId="20" fillId="0" borderId="46" xfId="8" applyNumberFormat="1" applyFont="1" applyFill="1" applyBorder="1" applyAlignment="1">
      <alignment vertical="center"/>
    </xf>
    <xf numFmtId="0" fontId="21" fillId="0" borderId="0" xfId="7" applyFont="1" applyFill="1" applyProtection="1"/>
    <xf numFmtId="0" fontId="21" fillId="0" borderId="0" xfId="7" applyFont="1" applyProtection="1"/>
    <xf numFmtId="0" fontId="21" fillId="3" borderId="0" xfId="7" applyFont="1" applyFill="1" applyProtection="1"/>
    <xf numFmtId="3" fontId="20" fillId="0" borderId="47" xfId="7" applyNumberFormat="1" applyFont="1" applyFill="1" applyBorder="1" applyAlignment="1" applyProtection="1">
      <alignment vertical="center"/>
    </xf>
    <xf numFmtId="3" fontId="20" fillId="0" borderId="48" xfId="7" applyNumberFormat="1" applyFont="1" applyFill="1" applyBorder="1" applyAlignment="1" applyProtection="1">
      <alignment vertical="center"/>
    </xf>
    <xf numFmtId="3" fontId="20" fillId="0" borderId="49" xfId="7" applyNumberFormat="1" applyFont="1" applyFill="1" applyBorder="1" applyAlignment="1" applyProtection="1">
      <alignment vertical="center"/>
    </xf>
    <xf numFmtId="3" fontId="20" fillId="0" borderId="47" xfId="8" applyNumberFormat="1" applyFont="1" applyFill="1" applyBorder="1" applyAlignment="1">
      <alignment vertical="center"/>
    </xf>
    <xf numFmtId="3" fontId="20" fillId="0" borderId="48" xfId="8" applyNumberFormat="1" applyFont="1" applyFill="1" applyBorder="1" applyAlignment="1">
      <alignment vertical="center"/>
    </xf>
    <xf numFmtId="3" fontId="20" fillId="0" borderId="49" xfId="8" applyNumberFormat="1" applyFont="1" applyFill="1" applyBorder="1" applyAlignment="1">
      <alignment vertical="center"/>
    </xf>
    <xf numFmtId="3" fontId="20" fillId="0" borderId="0" xfId="7" applyNumberFormat="1" applyFont="1" applyFill="1" applyAlignment="1" applyProtection="1">
      <alignment vertical="center"/>
    </xf>
    <xf numFmtId="3" fontId="20" fillId="0" borderId="0" xfId="8" applyNumberFormat="1" applyFont="1" applyFill="1" applyBorder="1" applyAlignment="1">
      <alignment vertical="center"/>
    </xf>
    <xf numFmtId="3" fontId="20" fillId="0" borderId="0" xfId="8" applyNumberFormat="1" applyFont="1" applyFill="1" applyAlignment="1">
      <alignment vertical="center"/>
    </xf>
    <xf numFmtId="3" fontId="20" fillId="0" borderId="0" xfId="7" applyNumberFormat="1" applyFont="1" applyFill="1" applyProtection="1"/>
    <xf numFmtId="3" fontId="20" fillId="0" borderId="0" xfId="8" applyNumberFormat="1" applyFont="1" applyFill="1"/>
    <xf numFmtId="14" fontId="9" fillId="2" borderId="13" xfId="1" applyNumberFormat="1" applyFont="1" applyFill="1" applyBorder="1" applyAlignment="1" applyProtection="1">
      <alignment horizontal="center" vertical="center" wrapText="1"/>
    </xf>
    <xf numFmtId="14" fontId="9" fillId="2" borderId="17" xfId="1" applyNumberFormat="1" applyFont="1" applyFill="1" applyBorder="1" applyAlignment="1" applyProtection="1">
      <alignment horizontal="center" vertical="center" wrapText="1"/>
    </xf>
    <xf numFmtId="0" fontId="10" fillId="2" borderId="0" xfId="3" applyFont="1" applyFill="1" applyBorder="1" applyProtection="1"/>
    <xf numFmtId="165" fontId="24" fillId="2" borderId="21" xfId="0" applyNumberFormat="1" applyFont="1" applyFill="1" applyBorder="1" applyAlignment="1" applyProtection="1">
      <alignment horizontal="right" wrapText="1"/>
    </xf>
    <xf numFmtId="165" fontId="24" fillId="2" borderId="0" xfId="0" applyNumberFormat="1" applyFont="1" applyFill="1" applyBorder="1" applyAlignment="1" applyProtection="1">
      <alignment horizontal="right" wrapText="1"/>
    </xf>
    <xf numFmtId="165" fontId="24" fillId="2" borderId="29" xfId="0" applyNumberFormat="1" applyFont="1" applyFill="1" applyBorder="1" applyAlignment="1" applyProtection="1">
      <alignment horizontal="right" wrapText="1"/>
    </xf>
    <xf numFmtId="165" fontId="24" fillId="2" borderId="20" xfId="0" applyNumberFormat="1" applyFont="1" applyFill="1" applyBorder="1" applyAlignment="1" applyProtection="1">
      <alignment horizontal="right" wrapText="1"/>
    </xf>
    <xf numFmtId="165" fontId="24" fillId="2" borderId="25" xfId="0" applyNumberFormat="1" applyFont="1" applyFill="1" applyBorder="1" applyAlignment="1" applyProtection="1">
      <alignment horizontal="right" wrapText="1"/>
    </xf>
    <xf numFmtId="165" fontId="24" fillId="2" borderId="28" xfId="0" applyNumberFormat="1" applyFont="1" applyFill="1" applyBorder="1" applyAlignment="1" applyProtection="1">
      <alignment horizontal="right" wrapText="1"/>
    </xf>
    <xf numFmtId="3" fontId="12" fillId="2" borderId="21" xfId="0" applyNumberFormat="1" applyFont="1" applyFill="1" applyBorder="1" applyAlignment="1" applyProtection="1">
      <alignment horizontal="center" wrapText="1"/>
    </xf>
    <xf numFmtId="3" fontId="12" fillId="2" borderId="22" xfId="0" applyNumberFormat="1" applyFont="1" applyFill="1" applyBorder="1" applyAlignment="1" applyProtection="1">
      <alignment horizontal="center" wrapText="1"/>
    </xf>
    <xf numFmtId="3" fontId="12" fillId="2" borderId="0" xfId="0" applyNumberFormat="1" applyFont="1" applyFill="1" applyBorder="1" applyAlignment="1" applyProtection="1">
      <alignment horizontal="center" wrapText="1"/>
    </xf>
    <xf numFmtId="3" fontId="12" fillId="2" borderId="26" xfId="0" applyNumberFormat="1" applyFont="1" applyFill="1" applyBorder="1" applyAlignment="1" applyProtection="1">
      <alignment horizontal="center" wrapText="1"/>
    </xf>
    <xf numFmtId="3" fontId="12" fillId="2" borderId="29" xfId="0" applyNumberFormat="1" applyFont="1" applyFill="1" applyBorder="1" applyAlignment="1" applyProtection="1">
      <alignment horizontal="center" wrapText="1"/>
    </xf>
    <xf numFmtId="3" fontId="12" fillId="2" borderId="30" xfId="0" applyNumberFormat="1" applyFont="1" applyFill="1" applyBorder="1" applyAlignment="1" applyProtection="1">
      <alignment horizontal="center" wrapText="1"/>
    </xf>
    <xf numFmtId="1" fontId="21" fillId="6" borderId="44" xfId="5" applyNumberFormat="1" applyFont="1" applyFill="1" applyBorder="1" applyAlignment="1" applyProtection="1">
      <alignment horizontal="right" vertical="center" wrapText="1"/>
    </xf>
    <xf numFmtId="1" fontId="21" fillId="6" borderId="45" xfId="5" applyNumberFormat="1" applyFont="1" applyFill="1" applyBorder="1" applyAlignment="1" applyProtection="1">
      <alignment horizontal="right" vertical="center"/>
    </xf>
    <xf numFmtId="1" fontId="21" fillId="6" borderId="46" xfId="5" applyNumberFormat="1" applyFont="1" applyFill="1" applyBorder="1" applyAlignment="1" applyProtection="1">
      <alignment horizontal="center" vertical="center" wrapText="1"/>
    </xf>
    <xf numFmtId="3" fontId="21" fillId="6" borderId="37" xfId="7" applyNumberFormat="1" applyFont="1" applyFill="1" applyBorder="1" applyAlignment="1" applyProtection="1">
      <alignment horizontal="right"/>
    </xf>
    <xf numFmtId="3" fontId="21" fillId="6" borderId="44" xfId="7" applyNumberFormat="1" applyFont="1" applyFill="1" applyBorder="1" applyAlignment="1" applyProtection="1">
      <alignment horizontal="right"/>
    </xf>
    <xf numFmtId="3" fontId="21" fillId="6" borderId="45" xfId="7" applyNumberFormat="1" applyFont="1" applyFill="1" applyBorder="1" applyAlignment="1" applyProtection="1">
      <alignment horizontal="right"/>
    </xf>
    <xf numFmtId="3" fontId="21" fillId="6" borderId="46" xfId="7" applyNumberFormat="1" applyFont="1" applyFill="1" applyBorder="1" applyAlignment="1" applyProtection="1">
      <alignment horizontal="right"/>
    </xf>
    <xf numFmtId="1" fontId="21" fillId="6" borderId="37" xfId="5" applyNumberFormat="1" applyFont="1" applyFill="1" applyBorder="1" applyAlignment="1">
      <alignment horizontal="right" vertical="center" wrapText="1"/>
    </xf>
    <xf numFmtId="1" fontId="21" fillId="6" borderId="37" xfId="5" applyNumberFormat="1" applyFont="1" applyFill="1" applyBorder="1" applyAlignment="1">
      <alignment horizontal="right" vertical="center"/>
    </xf>
    <xf numFmtId="3" fontId="21" fillId="6" borderId="44" xfId="8" applyNumberFormat="1" applyFont="1" applyFill="1" applyBorder="1" applyAlignment="1">
      <alignment horizontal="right"/>
    </xf>
    <xf numFmtId="3" fontId="21" fillId="6" borderId="45" xfId="8" applyNumberFormat="1" applyFont="1" applyFill="1" applyBorder="1" applyAlignment="1">
      <alignment horizontal="right"/>
    </xf>
    <xf numFmtId="3" fontId="21" fillId="6" borderId="46" xfId="8" applyNumberFormat="1" applyFont="1" applyFill="1" applyBorder="1" applyAlignment="1">
      <alignment horizontal="right"/>
    </xf>
    <xf numFmtId="0" fontId="20" fillId="0" borderId="0" xfId="7" applyFont="1" applyFill="1" applyBorder="1" applyProtection="1"/>
    <xf numFmtId="0" fontId="20" fillId="0" borderId="0" xfId="7" applyFont="1" applyBorder="1" applyProtection="1"/>
    <xf numFmtId="0" fontId="14" fillId="0" borderId="0" xfId="6" applyFont="1" applyBorder="1" applyAlignment="1">
      <alignment horizontal="center"/>
    </xf>
    <xf numFmtId="0" fontId="14" fillId="2" borderId="0" xfId="6" applyFont="1" applyFill="1" applyBorder="1" applyAlignment="1">
      <alignment horizontal="center"/>
    </xf>
    <xf numFmtId="165" fontId="12" fillId="5" borderId="50" xfId="0" applyNumberFormat="1" applyFont="1" applyFill="1" applyBorder="1" applyAlignment="1">
      <alignment horizontal="center" wrapText="1"/>
    </xf>
    <xf numFmtId="0" fontId="14" fillId="2" borderId="50" xfId="6" applyFont="1" applyFill="1" applyBorder="1"/>
    <xf numFmtId="0" fontId="15" fillId="2" borderId="50" xfId="6" applyFont="1" applyFill="1" applyBorder="1"/>
    <xf numFmtId="0" fontId="14" fillId="2" borderId="51" xfId="6" applyFont="1" applyFill="1" applyBorder="1"/>
    <xf numFmtId="0" fontId="12" fillId="5" borderId="52" xfId="6" applyFont="1" applyFill="1" applyBorder="1" applyAlignment="1">
      <alignment vertical="center" wrapText="1"/>
    </xf>
    <xf numFmtId="0" fontId="25" fillId="2" borderId="53" xfId="6" applyFont="1" applyFill="1" applyBorder="1" applyAlignment="1">
      <alignment horizontal="center" vertical="center" wrapText="1"/>
    </xf>
    <xf numFmtId="0" fontId="12" fillId="5" borderId="54" xfId="6" applyFont="1" applyFill="1" applyBorder="1" applyAlignment="1">
      <alignment horizontal="center" vertical="center" wrapText="1"/>
    </xf>
    <xf numFmtId="14" fontId="12" fillId="5" borderId="54" xfId="1" applyNumberFormat="1" applyFont="1" applyFill="1" applyBorder="1" applyAlignment="1">
      <alignment horizontal="center" vertical="center" wrapText="1"/>
    </xf>
    <xf numFmtId="165" fontId="12" fillId="5" borderId="55" xfId="0" applyNumberFormat="1" applyFont="1" applyFill="1" applyBorder="1" applyAlignment="1">
      <alignment horizontal="right" wrapText="1"/>
    </xf>
    <xf numFmtId="166" fontId="13" fillId="5" borderId="55" xfId="2" applyNumberFormat="1" applyFont="1" applyFill="1" applyBorder="1" applyAlignment="1">
      <alignment horizontal="center" vertical="center"/>
    </xf>
    <xf numFmtId="165" fontId="12" fillId="5" borderId="55" xfId="0" applyNumberFormat="1" applyFont="1" applyFill="1" applyBorder="1" applyAlignment="1">
      <alignment wrapText="1"/>
    </xf>
    <xf numFmtId="165" fontId="12" fillId="5" borderId="55" xfId="0" applyNumberFormat="1" applyFont="1" applyFill="1" applyBorder="1" applyAlignment="1">
      <alignment horizontal="center" wrapText="1"/>
    </xf>
    <xf numFmtId="2" fontId="13" fillId="5" borderId="55" xfId="2" applyNumberFormat="1" applyFont="1" applyFill="1" applyBorder="1" applyAlignment="1">
      <alignment horizontal="center" vertical="center"/>
    </xf>
    <xf numFmtId="1" fontId="13" fillId="5" borderId="55" xfId="2" applyNumberFormat="1" applyFont="1" applyFill="1" applyBorder="1" applyAlignment="1">
      <alignment horizontal="center" vertical="center"/>
    </xf>
    <xf numFmtId="3" fontId="14" fillId="2" borderId="55" xfId="2" applyNumberFormat="1" applyFont="1" applyFill="1" applyBorder="1" applyAlignment="1">
      <alignment horizontal="right" vertical="center"/>
    </xf>
    <xf numFmtId="9" fontId="14" fillId="2" borderId="55" xfId="2" applyNumberFormat="1" applyFont="1" applyFill="1" applyBorder="1" applyAlignment="1">
      <alignment horizontal="center" vertical="center"/>
    </xf>
    <xf numFmtId="3" fontId="14" fillId="2" borderId="55" xfId="2" applyNumberFormat="1" applyFont="1" applyFill="1" applyBorder="1" applyAlignment="1">
      <alignment horizontal="center" vertical="center"/>
    </xf>
    <xf numFmtId="1" fontId="14" fillId="2" borderId="55" xfId="2" applyNumberFormat="1" applyFont="1" applyFill="1" applyBorder="1" applyAlignment="1">
      <alignment horizontal="center" vertical="center"/>
    </xf>
    <xf numFmtId="2" fontId="14" fillId="2" borderId="55" xfId="2" applyNumberFormat="1" applyFont="1" applyFill="1" applyBorder="1" applyAlignment="1">
      <alignment horizontal="center" vertical="center"/>
    </xf>
    <xf numFmtId="3" fontId="15" fillId="2" borderId="55" xfId="2" applyNumberFormat="1" applyFont="1" applyFill="1" applyBorder="1" applyAlignment="1">
      <alignment horizontal="right" vertical="center"/>
    </xf>
    <xf numFmtId="9" fontId="15" fillId="2" borderId="55" xfId="2" applyNumberFormat="1" applyFont="1" applyFill="1" applyBorder="1" applyAlignment="1">
      <alignment horizontal="center" vertical="center"/>
    </xf>
    <xf numFmtId="3" fontId="15" fillId="2" borderId="55" xfId="2" applyNumberFormat="1" applyFont="1" applyFill="1" applyBorder="1" applyAlignment="1">
      <alignment horizontal="center" vertical="center"/>
    </xf>
    <xf numFmtId="1" fontId="15" fillId="2" borderId="55" xfId="2" applyNumberFormat="1" applyFont="1" applyFill="1" applyBorder="1" applyAlignment="1">
      <alignment horizontal="center" vertical="center"/>
    </xf>
    <xf numFmtId="2" fontId="15" fillId="2" borderId="55" xfId="2" applyNumberFormat="1" applyFont="1" applyFill="1" applyBorder="1" applyAlignment="1">
      <alignment horizontal="center" vertical="center"/>
    </xf>
    <xf numFmtId="3" fontId="14" fillId="2" borderId="56" xfId="2" applyNumberFormat="1" applyFont="1" applyFill="1" applyBorder="1" applyAlignment="1">
      <alignment horizontal="right" vertical="center"/>
    </xf>
    <xf numFmtId="9" fontId="14" fillId="2" borderId="56" xfId="2" applyNumberFormat="1" applyFont="1" applyFill="1" applyBorder="1" applyAlignment="1">
      <alignment horizontal="center" vertical="center"/>
    </xf>
    <xf numFmtId="3" fontId="14" fillId="2" borderId="56" xfId="2" applyNumberFormat="1" applyFont="1" applyFill="1" applyBorder="1" applyAlignment="1">
      <alignment horizontal="center" vertical="center"/>
    </xf>
    <xf numFmtId="1" fontId="14" fillId="2" borderId="56" xfId="2" applyNumberFormat="1" applyFont="1" applyFill="1" applyBorder="1" applyAlignment="1">
      <alignment horizontal="center" vertical="center"/>
    </xf>
    <xf numFmtId="2" fontId="14" fillId="2" borderId="56" xfId="2" applyNumberFormat="1" applyFont="1" applyFill="1" applyBorder="1" applyAlignment="1">
      <alignment horizontal="center" vertical="center"/>
    </xf>
    <xf numFmtId="0" fontId="25" fillId="2" borderId="57" xfId="6" applyFont="1" applyFill="1" applyBorder="1" applyAlignment="1">
      <alignment horizontal="center" vertical="center" wrapText="1"/>
    </xf>
    <xf numFmtId="0" fontId="12" fillId="5" borderId="58" xfId="6" applyFont="1" applyFill="1" applyBorder="1" applyAlignment="1">
      <alignment vertical="center" wrapText="1"/>
    </xf>
    <xf numFmtId="165" fontId="12" fillId="5" borderId="59" xfId="0" applyNumberFormat="1" applyFont="1" applyFill="1" applyBorder="1" applyAlignment="1">
      <alignment horizontal="center" wrapText="1"/>
    </xf>
    <xf numFmtId="0" fontId="14" fillId="2" borderId="59" xfId="6" applyFont="1" applyFill="1" applyBorder="1"/>
    <xf numFmtId="0" fontId="15" fillId="2" borderId="59" xfId="6" applyFont="1" applyFill="1" applyBorder="1"/>
    <xf numFmtId="0" fontId="14" fillId="2" borderId="60" xfId="6" applyFont="1" applyFill="1" applyBorder="1"/>
    <xf numFmtId="3" fontId="12" fillId="5" borderId="55" xfId="0" applyNumberFormat="1" applyFont="1" applyFill="1" applyBorder="1" applyAlignment="1">
      <alignment horizontal="right" wrapText="1"/>
    </xf>
    <xf numFmtId="2" fontId="13" fillId="5" borderId="55" xfId="6" applyNumberFormat="1" applyFont="1" applyFill="1" applyBorder="1" applyAlignment="1">
      <alignment horizontal="center" vertical="center"/>
    </xf>
    <xf numFmtId="2" fontId="14" fillId="2" borderId="55" xfId="6" applyNumberFormat="1" applyFont="1" applyFill="1" applyBorder="1" applyAlignment="1">
      <alignment horizontal="center" vertical="center"/>
    </xf>
    <xf numFmtId="9" fontId="14" fillId="2" borderId="55" xfId="2" applyFont="1" applyFill="1" applyBorder="1" applyAlignment="1">
      <alignment horizontal="center" vertical="center"/>
    </xf>
    <xf numFmtId="2" fontId="15" fillId="2" borderId="55" xfId="6" applyNumberFormat="1" applyFont="1" applyFill="1" applyBorder="1" applyAlignment="1">
      <alignment horizontal="center" vertical="center"/>
    </xf>
    <xf numFmtId="9" fontId="15" fillId="2" borderId="55" xfId="2" applyFont="1" applyFill="1" applyBorder="1" applyAlignment="1">
      <alignment horizontal="center" vertical="center"/>
    </xf>
    <xf numFmtId="2" fontId="14" fillId="2" borderId="56" xfId="6" applyNumberFormat="1" applyFont="1" applyFill="1" applyBorder="1" applyAlignment="1">
      <alignment horizontal="center" vertical="center"/>
    </xf>
    <xf numFmtId="9" fontId="14" fillId="2" borderId="56" xfId="2" applyFont="1" applyFill="1" applyBorder="1" applyAlignment="1">
      <alignment horizontal="center" vertical="center"/>
    </xf>
    <xf numFmtId="0" fontId="25" fillId="2" borderId="61" xfId="6" applyFont="1" applyFill="1" applyBorder="1" applyAlignment="1">
      <alignment horizontal="center" vertical="center"/>
    </xf>
    <xf numFmtId="0" fontId="12" fillId="5" borderId="62" xfId="6" applyFont="1" applyFill="1" applyBorder="1" applyAlignment="1">
      <alignment vertical="center"/>
    </xf>
    <xf numFmtId="165" fontId="12" fillId="5" borderId="63" xfId="0" applyNumberFormat="1" applyFont="1" applyFill="1" applyBorder="1" applyAlignment="1">
      <alignment horizontal="center" wrapText="1"/>
    </xf>
    <xf numFmtId="0" fontId="14" fillId="2" borderId="63" xfId="6" applyFont="1" applyFill="1" applyBorder="1"/>
    <xf numFmtId="0" fontId="15" fillId="2" borderId="63" xfId="6" applyFont="1" applyFill="1" applyBorder="1"/>
    <xf numFmtId="0" fontId="14" fillId="2" borderId="64" xfId="6" applyFont="1" applyFill="1" applyBorder="1"/>
    <xf numFmtId="0" fontId="14" fillId="2" borderId="65" xfId="3" applyFont="1" applyFill="1" applyBorder="1" applyProtection="1"/>
    <xf numFmtId="3" fontId="14" fillId="2" borderId="66" xfId="2" applyNumberFormat="1" applyFont="1" applyFill="1" applyBorder="1" applyAlignment="1" applyProtection="1">
      <alignment horizontal="right" vertical="center"/>
    </xf>
    <xf numFmtId="3" fontId="14" fillId="2" borderId="67" xfId="2" applyNumberFormat="1" applyFont="1" applyFill="1" applyBorder="1" applyAlignment="1" applyProtection="1">
      <alignment horizontal="right" vertical="center"/>
    </xf>
    <xf numFmtId="3" fontId="14" fillId="2" borderId="68" xfId="2" applyNumberFormat="1" applyFont="1" applyFill="1" applyBorder="1" applyAlignment="1" applyProtection="1">
      <alignment horizontal="right" vertical="center"/>
    </xf>
    <xf numFmtId="2" fontId="14" fillId="2" borderId="66" xfId="3" applyNumberFormat="1" applyFont="1" applyFill="1" applyBorder="1" applyAlignment="1" applyProtection="1">
      <alignment horizontal="center" vertical="center"/>
    </xf>
    <xf numFmtId="2" fontId="14" fillId="2" borderId="67" xfId="3" applyNumberFormat="1" applyFont="1" applyFill="1" applyBorder="1" applyAlignment="1" applyProtection="1">
      <alignment horizontal="center" vertical="center"/>
    </xf>
    <xf numFmtId="2" fontId="14" fillId="2" borderId="68" xfId="3" applyNumberFormat="1" applyFont="1" applyFill="1" applyBorder="1" applyAlignment="1" applyProtection="1">
      <alignment horizontal="center" vertical="center"/>
    </xf>
    <xf numFmtId="9" fontId="14" fillId="2" borderId="66" xfId="2" applyFont="1" applyFill="1" applyBorder="1" applyAlignment="1" applyProtection="1">
      <alignment horizontal="center" vertical="center"/>
    </xf>
    <xf numFmtId="9" fontId="14" fillId="2" borderId="67" xfId="2" applyFont="1" applyFill="1" applyBorder="1" applyAlignment="1" applyProtection="1">
      <alignment horizontal="center" vertical="center"/>
    </xf>
    <xf numFmtId="9" fontId="14" fillId="2" borderId="68" xfId="2" applyFont="1" applyFill="1" applyBorder="1" applyAlignment="1" applyProtection="1">
      <alignment horizontal="center" vertical="center"/>
    </xf>
    <xf numFmtId="9" fontId="14" fillId="2" borderId="66" xfId="2" applyNumberFormat="1" applyFont="1" applyFill="1" applyBorder="1" applyAlignment="1" applyProtection="1">
      <alignment horizontal="center" vertical="center"/>
    </xf>
    <xf numFmtId="9" fontId="14" fillId="2" borderId="67" xfId="2" applyNumberFormat="1" applyFont="1" applyFill="1" applyBorder="1" applyAlignment="1" applyProtection="1">
      <alignment horizontal="center" vertical="center"/>
    </xf>
    <xf numFmtId="9" fontId="14" fillId="2" borderId="68" xfId="2" applyNumberFormat="1" applyFont="1" applyFill="1" applyBorder="1" applyAlignment="1" applyProtection="1">
      <alignment horizontal="center" vertical="center"/>
    </xf>
    <xf numFmtId="3" fontId="16" fillId="2" borderId="66" xfId="2" applyNumberFormat="1" applyFont="1" applyFill="1" applyBorder="1" applyAlignment="1" applyProtection="1">
      <alignment horizontal="right" vertical="center"/>
    </xf>
    <xf numFmtId="3" fontId="16" fillId="2" borderId="67" xfId="2" applyNumberFormat="1" applyFont="1" applyFill="1" applyBorder="1" applyAlignment="1" applyProtection="1">
      <alignment horizontal="right" vertical="center"/>
    </xf>
    <xf numFmtId="3" fontId="16" fillId="2" borderId="68" xfId="2" applyNumberFormat="1" applyFont="1" applyFill="1" applyBorder="1" applyAlignment="1" applyProtection="1">
      <alignment horizontal="right" vertical="center"/>
    </xf>
    <xf numFmtId="3" fontId="14" fillId="2" borderId="66" xfId="2" applyNumberFormat="1" applyFont="1" applyFill="1" applyBorder="1" applyAlignment="1" applyProtection="1">
      <alignment vertical="center"/>
    </xf>
    <xf numFmtId="3" fontId="14" fillId="2" borderId="67" xfId="2" applyNumberFormat="1" applyFont="1" applyFill="1" applyBorder="1" applyAlignment="1" applyProtection="1">
      <alignment vertical="center"/>
    </xf>
    <xf numFmtId="3" fontId="14" fillId="2" borderId="68" xfId="2" applyNumberFormat="1" applyFont="1" applyFill="1" applyBorder="1" applyAlignment="1" applyProtection="1">
      <alignment vertical="center"/>
    </xf>
    <xf numFmtId="2" fontId="14" fillId="2" borderId="67" xfId="2" applyNumberFormat="1" applyFont="1" applyFill="1" applyBorder="1" applyAlignment="1" applyProtection="1">
      <alignment horizontal="center" vertical="center"/>
    </xf>
    <xf numFmtId="2" fontId="14" fillId="2" borderId="66" xfId="2" applyNumberFormat="1" applyFont="1" applyFill="1" applyBorder="1" applyAlignment="1" applyProtection="1">
      <alignment horizontal="center" vertical="center"/>
    </xf>
    <xf numFmtId="2" fontId="14" fillId="2" borderId="68" xfId="2" applyNumberFormat="1" applyFont="1" applyFill="1" applyBorder="1" applyAlignment="1" applyProtection="1">
      <alignment horizontal="center" vertical="center"/>
    </xf>
    <xf numFmtId="3" fontId="14" fillId="2" borderId="67" xfId="2" applyNumberFormat="1" applyFont="1" applyFill="1" applyBorder="1" applyAlignment="1" applyProtection="1">
      <alignment horizontal="center" vertical="center"/>
    </xf>
    <xf numFmtId="3" fontId="14" fillId="2" borderId="68" xfId="2" applyNumberFormat="1" applyFont="1" applyFill="1" applyBorder="1" applyAlignment="1" applyProtection="1">
      <alignment horizontal="center" vertical="center"/>
    </xf>
    <xf numFmtId="3" fontId="14" fillId="2" borderId="66" xfId="2" applyNumberFormat="1" applyFont="1" applyFill="1" applyBorder="1" applyAlignment="1" applyProtection="1">
      <alignment horizontal="center" vertical="center"/>
    </xf>
    <xf numFmtId="0" fontId="14" fillId="2" borderId="69" xfId="3" applyFont="1" applyFill="1" applyBorder="1" applyProtection="1"/>
    <xf numFmtId="3" fontId="14" fillId="2" borderId="70" xfId="2" applyNumberFormat="1" applyFont="1" applyFill="1" applyBorder="1" applyAlignment="1" applyProtection="1">
      <alignment horizontal="right" vertical="center"/>
    </xf>
    <xf numFmtId="3" fontId="14" fillId="2" borderId="71" xfId="2" applyNumberFormat="1" applyFont="1" applyFill="1" applyBorder="1" applyAlignment="1" applyProtection="1">
      <alignment horizontal="right" vertical="center"/>
    </xf>
    <xf numFmtId="3" fontId="14" fillId="2" borderId="72" xfId="2" applyNumberFormat="1" applyFont="1" applyFill="1" applyBorder="1" applyAlignment="1" applyProtection="1">
      <alignment horizontal="right" vertical="center"/>
    </xf>
    <xf numFmtId="2" fontId="14" fillId="2" borderId="70" xfId="3" applyNumberFormat="1" applyFont="1" applyFill="1" applyBorder="1" applyAlignment="1" applyProtection="1">
      <alignment horizontal="center" vertical="center"/>
    </xf>
    <xf numFmtId="2" fontId="14" fillId="2" borderId="71" xfId="3" applyNumberFormat="1" applyFont="1" applyFill="1" applyBorder="1" applyAlignment="1" applyProtection="1">
      <alignment horizontal="center" vertical="center"/>
    </xf>
    <xf numFmtId="2" fontId="14" fillId="2" borderId="72" xfId="3" applyNumberFormat="1" applyFont="1" applyFill="1" applyBorder="1" applyAlignment="1" applyProtection="1">
      <alignment horizontal="center" vertical="center"/>
    </xf>
    <xf numFmtId="9" fontId="14" fillId="2" borderId="70" xfId="2" applyFont="1" applyFill="1" applyBorder="1" applyAlignment="1" applyProtection="1">
      <alignment horizontal="center" vertical="center"/>
    </xf>
    <xf numFmtId="9" fontId="14" fillId="2" borderId="71" xfId="2" applyFont="1" applyFill="1" applyBorder="1" applyAlignment="1" applyProtection="1">
      <alignment horizontal="center" vertical="center"/>
    </xf>
    <xf numFmtId="9" fontId="14" fillId="2" borderId="72" xfId="2" applyFont="1" applyFill="1" applyBorder="1" applyAlignment="1" applyProtection="1">
      <alignment horizontal="center" vertical="center"/>
    </xf>
    <xf numFmtId="9" fontId="14" fillId="2" borderId="70" xfId="2" applyNumberFormat="1" applyFont="1" applyFill="1" applyBorder="1" applyAlignment="1" applyProtection="1">
      <alignment horizontal="center" vertical="center"/>
    </xf>
    <xf numFmtId="9" fontId="14" fillId="2" borderId="71" xfId="2" applyNumberFormat="1" applyFont="1" applyFill="1" applyBorder="1" applyAlignment="1" applyProtection="1">
      <alignment horizontal="center" vertical="center"/>
    </xf>
    <xf numFmtId="9" fontId="14" fillId="2" borderId="72" xfId="2" applyNumberFormat="1" applyFont="1" applyFill="1" applyBorder="1" applyAlignment="1" applyProtection="1">
      <alignment horizontal="center" vertical="center"/>
    </xf>
    <xf numFmtId="3" fontId="16" fillId="2" borderId="70" xfId="2" applyNumberFormat="1" applyFont="1" applyFill="1" applyBorder="1" applyAlignment="1" applyProtection="1">
      <alignment horizontal="right" vertical="center"/>
    </xf>
    <xf numFmtId="3" fontId="16" fillId="2" borderId="71" xfId="2" applyNumberFormat="1" applyFont="1" applyFill="1" applyBorder="1" applyAlignment="1" applyProtection="1">
      <alignment horizontal="right" vertical="center"/>
    </xf>
    <xf numFmtId="3" fontId="16" fillId="2" borderId="72" xfId="2" applyNumberFormat="1" applyFont="1" applyFill="1" applyBorder="1" applyAlignment="1" applyProtection="1">
      <alignment horizontal="right" vertical="center"/>
    </xf>
    <xf numFmtId="3" fontId="14" fillId="2" borderId="70" xfId="2" applyNumberFormat="1" applyFont="1" applyFill="1" applyBorder="1" applyAlignment="1" applyProtection="1">
      <alignment vertical="center"/>
    </xf>
    <xf numFmtId="3" fontId="14" fillId="2" borderId="71" xfId="2" applyNumberFormat="1" applyFont="1" applyFill="1" applyBorder="1" applyAlignment="1" applyProtection="1">
      <alignment vertical="center"/>
    </xf>
    <xf numFmtId="3" fontId="14" fillId="2" borderId="72" xfId="2" applyNumberFormat="1" applyFont="1" applyFill="1" applyBorder="1" applyAlignment="1" applyProtection="1">
      <alignment vertical="center"/>
    </xf>
    <xf numFmtId="2" fontId="14" fillId="2" borderId="71" xfId="2" applyNumberFormat="1" applyFont="1" applyFill="1" applyBorder="1" applyAlignment="1" applyProtection="1">
      <alignment horizontal="center" vertical="center"/>
    </xf>
    <xf numFmtId="2" fontId="14" fillId="2" borderId="70" xfId="2" applyNumberFormat="1" applyFont="1" applyFill="1" applyBorder="1" applyAlignment="1" applyProtection="1">
      <alignment horizontal="center" vertical="center"/>
    </xf>
    <xf numFmtId="2" fontId="14" fillId="2" borderId="72" xfId="2" applyNumberFormat="1" applyFont="1" applyFill="1" applyBorder="1" applyAlignment="1" applyProtection="1">
      <alignment horizontal="center" vertical="center"/>
    </xf>
    <xf numFmtId="3" fontId="14" fillId="2" borderId="71" xfId="2" applyNumberFormat="1" applyFont="1" applyFill="1" applyBorder="1" applyAlignment="1" applyProtection="1">
      <alignment horizontal="center" vertical="center"/>
    </xf>
    <xf numFmtId="3" fontId="14" fillId="2" borderId="72" xfId="2" applyNumberFormat="1" applyFont="1" applyFill="1" applyBorder="1" applyAlignment="1" applyProtection="1">
      <alignment horizontal="center" vertical="center"/>
    </xf>
    <xf numFmtId="3" fontId="14" fillId="2" borderId="70" xfId="2" applyNumberFormat="1" applyFont="1" applyFill="1" applyBorder="1" applyAlignment="1" applyProtection="1">
      <alignment horizontal="center" vertical="center"/>
    </xf>
    <xf numFmtId="3" fontId="15" fillId="2" borderId="70" xfId="2" applyNumberFormat="1" applyFont="1" applyFill="1" applyBorder="1" applyAlignment="1" applyProtection="1">
      <alignment horizontal="right" vertical="center"/>
    </xf>
    <xf numFmtId="3" fontId="15" fillId="2" borderId="71" xfId="2" applyNumberFormat="1" applyFont="1" applyFill="1" applyBorder="1" applyAlignment="1" applyProtection="1">
      <alignment horizontal="right" vertical="center"/>
    </xf>
    <xf numFmtId="3" fontId="15" fillId="2" borderId="72" xfId="2" applyNumberFormat="1" applyFont="1" applyFill="1" applyBorder="1" applyAlignment="1" applyProtection="1">
      <alignment horizontal="right" vertical="center"/>
    </xf>
    <xf numFmtId="3" fontId="15" fillId="2" borderId="71" xfId="2" applyNumberFormat="1" applyFont="1" applyFill="1" applyBorder="1" applyAlignment="1" applyProtection="1">
      <alignment horizontal="center" vertical="center"/>
    </xf>
    <xf numFmtId="3" fontId="15" fillId="2" borderId="72" xfId="2" applyNumberFormat="1" applyFont="1" applyFill="1" applyBorder="1" applyAlignment="1" applyProtection="1">
      <alignment horizontal="center" vertical="center"/>
    </xf>
    <xf numFmtId="0" fontId="15" fillId="2" borderId="69" xfId="3" applyFont="1" applyFill="1" applyBorder="1" applyProtection="1"/>
    <xf numFmtId="2" fontId="15" fillId="2" borderId="70" xfId="3" applyNumberFormat="1" applyFont="1" applyFill="1" applyBorder="1" applyAlignment="1" applyProtection="1">
      <alignment horizontal="center" vertical="center"/>
    </xf>
    <xf numFmtId="2" fontId="15" fillId="2" borderId="71" xfId="3" applyNumberFormat="1" applyFont="1" applyFill="1" applyBorder="1" applyAlignment="1" applyProtection="1">
      <alignment horizontal="center" vertical="center"/>
    </xf>
    <xf numFmtId="2" fontId="15" fillId="2" borderId="72" xfId="3" applyNumberFormat="1" applyFont="1" applyFill="1" applyBorder="1" applyAlignment="1" applyProtection="1">
      <alignment horizontal="center" vertical="center"/>
    </xf>
    <xf numFmtId="9" fontId="15" fillId="2" borderId="70" xfId="2" applyFont="1" applyFill="1" applyBorder="1" applyAlignment="1" applyProtection="1">
      <alignment horizontal="center" vertical="center"/>
    </xf>
    <xf numFmtId="9" fontId="15" fillId="2" borderId="71" xfId="2" applyFont="1" applyFill="1" applyBorder="1" applyAlignment="1" applyProtection="1">
      <alignment horizontal="center" vertical="center"/>
    </xf>
    <xf numFmtId="9" fontId="15" fillId="2" borderId="72" xfId="2" applyFont="1" applyFill="1" applyBorder="1" applyAlignment="1" applyProtection="1">
      <alignment horizontal="center" vertical="center"/>
    </xf>
    <xf numFmtId="9" fontId="15" fillId="2" borderId="70" xfId="2" applyNumberFormat="1" applyFont="1" applyFill="1" applyBorder="1" applyAlignment="1" applyProtection="1">
      <alignment horizontal="center" vertical="center"/>
    </xf>
    <xf numFmtId="9" fontId="15" fillId="2" borderId="71" xfId="2" applyNumberFormat="1" applyFont="1" applyFill="1" applyBorder="1" applyAlignment="1" applyProtection="1">
      <alignment horizontal="center" vertical="center"/>
    </xf>
    <xf numFmtId="9" fontId="15" fillId="2" borderId="72" xfId="2" applyNumberFormat="1" applyFont="1" applyFill="1" applyBorder="1" applyAlignment="1" applyProtection="1">
      <alignment horizontal="center" vertical="center"/>
    </xf>
    <xf numFmtId="3" fontId="15" fillId="2" borderId="70" xfId="2" applyNumberFormat="1" applyFont="1" applyFill="1" applyBorder="1" applyAlignment="1" applyProtection="1">
      <alignment vertical="center"/>
    </xf>
    <xf numFmtId="3" fontId="15" fillId="2" borderId="71" xfId="2" applyNumberFormat="1" applyFont="1" applyFill="1" applyBorder="1" applyAlignment="1" applyProtection="1">
      <alignment vertical="center"/>
    </xf>
    <xf numFmtId="3" fontId="15" fillId="2" borderId="72" xfId="2" applyNumberFormat="1" applyFont="1" applyFill="1" applyBorder="1" applyAlignment="1" applyProtection="1">
      <alignment vertical="center"/>
    </xf>
    <xf numFmtId="2" fontId="15" fillId="2" borderId="71" xfId="2" applyNumberFormat="1" applyFont="1" applyFill="1" applyBorder="1" applyAlignment="1" applyProtection="1">
      <alignment horizontal="center" vertical="center"/>
    </xf>
    <xf numFmtId="2" fontId="15" fillId="2" borderId="70" xfId="2" applyNumberFormat="1" applyFont="1" applyFill="1" applyBorder="1" applyAlignment="1" applyProtection="1">
      <alignment horizontal="center" vertical="center"/>
    </xf>
    <xf numFmtId="2" fontId="15" fillId="2" borderId="72" xfId="2" applyNumberFormat="1" applyFont="1" applyFill="1" applyBorder="1" applyAlignment="1" applyProtection="1">
      <alignment horizontal="center" vertical="center"/>
    </xf>
    <xf numFmtId="3" fontId="15" fillId="2" borderId="70" xfId="2" applyNumberFormat="1" applyFont="1" applyFill="1" applyBorder="1" applyAlignment="1" applyProtection="1">
      <alignment horizontal="center" vertical="center"/>
    </xf>
    <xf numFmtId="0" fontId="14" fillId="2" borderId="73" xfId="3" applyFont="1" applyFill="1" applyBorder="1" applyProtection="1"/>
    <xf numFmtId="3" fontId="14" fillId="2" borderId="74" xfId="2" applyNumberFormat="1" applyFont="1" applyFill="1" applyBorder="1" applyAlignment="1" applyProtection="1">
      <alignment horizontal="right" vertical="center"/>
    </xf>
    <xf numFmtId="3" fontId="14" fillId="2" borderId="75" xfId="2" applyNumberFormat="1" applyFont="1" applyFill="1" applyBorder="1" applyAlignment="1" applyProtection="1">
      <alignment horizontal="right" vertical="center"/>
    </xf>
    <xf numFmtId="3" fontId="14" fillId="2" borderId="76" xfId="2" applyNumberFormat="1" applyFont="1" applyFill="1" applyBorder="1" applyAlignment="1" applyProtection="1">
      <alignment horizontal="right" vertical="center"/>
    </xf>
    <xf numFmtId="2" fontId="14" fillId="2" borderId="74" xfId="3" applyNumberFormat="1" applyFont="1" applyFill="1" applyBorder="1" applyAlignment="1" applyProtection="1">
      <alignment horizontal="center" vertical="center"/>
    </xf>
    <xf numFmtId="2" fontId="14" fillId="2" borderId="75" xfId="3" applyNumberFormat="1" applyFont="1" applyFill="1" applyBorder="1" applyAlignment="1" applyProtection="1">
      <alignment horizontal="center" vertical="center"/>
    </xf>
    <xf numFmtId="2" fontId="14" fillId="2" borderId="76" xfId="3" applyNumberFormat="1" applyFont="1" applyFill="1" applyBorder="1" applyAlignment="1" applyProtection="1">
      <alignment horizontal="center" vertical="center"/>
    </xf>
    <xf numFmtId="9" fontId="14" fillId="2" borderId="74" xfId="2" applyFont="1" applyFill="1" applyBorder="1" applyAlignment="1" applyProtection="1">
      <alignment horizontal="center" vertical="center"/>
    </xf>
    <xf numFmtId="9" fontId="14" fillId="2" borderId="75" xfId="2" applyFont="1" applyFill="1" applyBorder="1" applyAlignment="1" applyProtection="1">
      <alignment horizontal="center" vertical="center"/>
    </xf>
    <xf numFmtId="9" fontId="14" fillId="2" borderId="76" xfId="2" applyFont="1" applyFill="1" applyBorder="1" applyAlignment="1" applyProtection="1">
      <alignment horizontal="center" vertical="center"/>
    </xf>
    <xf numFmtId="9" fontId="14" fillId="2" borderId="74" xfId="2" applyNumberFormat="1" applyFont="1" applyFill="1" applyBorder="1" applyAlignment="1" applyProtection="1">
      <alignment horizontal="center" vertical="center"/>
    </xf>
    <xf numFmtId="9" fontId="14" fillId="2" borderId="75" xfId="2" applyNumberFormat="1" applyFont="1" applyFill="1" applyBorder="1" applyAlignment="1" applyProtection="1">
      <alignment horizontal="center" vertical="center"/>
    </xf>
    <xf numFmtId="9" fontId="14" fillId="2" borderId="76" xfId="2" applyNumberFormat="1" applyFont="1" applyFill="1" applyBorder="1" applyAlignment="1" applyProtection="1">
      <alignment horizontal="center" vertical="center"/>
    </xf>
    <xf numFmtId="3" fontId="16" fillId="2" borderId="74" xfId="2" applyNumberFormat="1" applyFont="1" applyFill="1" applyBorder="1" applyAlignment="1" applyProtection="1">
      <alignment horizontal="right" vertical="center"/>
    </xf>
    <xf numFmtId="3" fontId="16" fillId="2" borderId="75" xfId="2" applyNumberFormat="1" applyFont="1" applyFill="1" applyBorder="1" applyAlignment="1" applyProtection="1">
      <alignment horizontal="right" vertical="center"/>
    </xf>
    <xf numFmtId="3" fontId="16" fillId="2" borderId="76" xfId="2" applyNumberFormat="1" applyFont="1" applyFill="1" applyBorder="1" applyAlignment="1" applyProtection="1">
      <alignment horizontal="right" vertical="center"/>
    </xf>
    <xf numFmtId="3" fontId="14" fillId="2" borderId="74" xfId="2" applyNumberFormat="1" applyFont="1" applyFill="1" applyBorder="1" applyAlignment="1" applyProtection="1">
      <alignment vertical="center"/>
    </xf>
    <xf numFmtId="3" fontId="14" fillId="2" borderId="75" xfId="2" applyNumberFormat="1" applyFont="1" applyFill="1" applyBorder="1" applyAlignment="1" applyProtection="1">
      <alignment vertical="center"/>
    </xf>
    <xf numFmtId="3" fontId="14" fillId="2" borderId="76" xfId="2" applyNumberFormat="1" applyFont="1" applyFill="1" applyBorder="1" applyAlignment="1" applyProtection="1">
      <alignment vertical="center"/>
    </xf>
    <xf numFmtId="2" fontId="14" fillId="2" borderId="75" xfId="2" applyNumberFormat="1" applyFont="1" applyFill="1" applyBorder="1" applyAlignment="1" applyProtection="1">
      <alignment horizontal="center" vertical="center"/>
    </xf>
    <xf numFmtId="2" fontId="14" fillId="2" borderId="74" xfId="2" applyNumberFormat="1" applyFont="1" applyFill="1" applyBorder="1" applyAlignment="1" applyProtection="1">
      <alignment horizontal="center" vertical="center"/>
    </xf>
    <xf numFmtId="2" fontId="14" fillId="2" borderId="76" xfId="2" applyNumberFormat="1" applyFont="1" applyFill="1" applyBorder="1" applyAlignment="1" applyProtection="1">
      <alignment horizontal="center" vertical="center"/>
    </xf>
    <xf numFmtId="3" fontId="14" fillId="2" borderId="75" xfId="2" applyNumberFormat="1" applyFont="1" applyFill="1" applyBorder="1" applyAlignment="1" applyProtection="1">
      <alignment horizontal="center" vertical="center"/>
    </xf>
    <xf numFmtId="3" fontId="14" fillId="2" borderId="76" xfId="2" applyNumberFormat="1" applyFont="1" applyFill="1" applyBorder="1" applyAlignment="1" applyProtection="1">
      <alignment horizontal="center" vertical="center"/>
    </xf>
    <xf numFmtId="3" fontId="14" fillId="2" borderId="74" xfId="2" applyNumberFormat="1" applyFont="1" applyFill="1" applyBorder="1" applyAlignment="1" applyProtection="1">
      <alignment horizontal="center" vertical="center"/>
    </xf>
    <xf numFmtId="165" fontId="12" fillId="2" borderId="21" xfId="0" applyNumberFormat="1" applyFont="1" applyFill="1" applyBorder="1" applyAlignment="1" applyProtection="1">
      <alignment horizontal="center" wrapText="1"/>
    </xf>
    <xf numFmtId="0" fontId="14" fillId="2" borderId="66" xfId="3" applyFont="1" applyFill="1" applyBorder="1" applyProtection="1"/>
    <xf numFmtId="0" fontId="14" fillId="2" borderId="70" xfId="3" applyFont="1" applyFill="1" applyBorder="1" applyProtection="1"/>
    <xf numFmtId="0" fontId="15" fillId="2" borderId="70" xfId="3" applyFont="1" applyFill="1" applyBorder="1" applyProtection="1"/>
    <xf numFmtId="0" fontId="14" fillId="2" borderId="74" xfId="3" applyFont="1" applyFill="1" applyBorder="1" applyProtection="1"/>
    <xf numFmtId="165" fontId="12" fillId="2" borderId="38" xfId="0" applyNumberFormat="1" applyFont="1" applyFill="1" applyBorder="1" applyAlignment="1" applyProtection="1">
      <alignment horizontal="center" wrapText="1"/>
    </xf>
    <xf numFmtId="165" fontId="12" fillId="2" borderId="39" xfId="0" applyNumberFormat="1" applyFont="1" applyFill="1" applyBorder="1" applyAlignment="1" applyProtection="1">
      <alignment horizontal="right" wrapText="1"/>
    </xf>
    <xf numFmtId="165" fontId="12" fillId="2" borderId="40" xfId="0" applyNumberFormat="1" applyFont="1" applyFill="1" applyBorder="1" applyAlignment="1" applyProtection="1">
      <alignment horizontal="right" wrapText="1"/>
    </xf>
    <xf numFmtId="0" fontId="21" fillId="0" borderId="0" xfId="7" applyFont="1" applyBorder="1" applyAlignment="1" applyProtection="1">
      <alignment horizontal="center" vertical="center" wrapText="1"/>
    </xf>
    <xf numFmtId="0" fontId="21" fillId="0" borderId="29" xfId="7" applyFont="1" applyBorder="1" applyAlignment="1" applyProtection="1">
      <alignment horizontal="center" vertical="center" wrapText="1"/>
    </xf>
    <xf numFmtId="0" fontId="21" fillId="0" borderId="0" xfId="7" applyFont="1" applyBorder="1" applyAlignment="1" applyProtection="1">
      <alignment horizontal="right" vertical="center" wrapText="1"/>
    </xf>
    <xf numFmtId="0" fontId="6" fillId="2" borderId="2" xfId="3" applyFont="1" applyFill="1" applyBorder="1" applyAlignment="1" applyProtection="1">
      <alignment horizontal="center" vertical="center" wrapText="1"/>
    </xf>
    <xf numFmtId="0" fontId="6" fillId="2" borderId="3" xfId="3" applyFont="1" applyFill="1" applyBorder="1" applyAlignment="1" applyProtection="1">
      <alignment horizontal="center" vertical="center" wrapText="1"/>
    </xf>
    <xf numFmtId="0" fontId="6" fillId="2" borderId="4" xfId="3" applyFont="1" applyFill="1" applyBorder="1" applyAlignment="1" applyProtection="1">
      <alignment horizontal="center" vertical="center" wrapText="1"/>
    </xf>
    <xf numFmtId="0" fontId="6" fillId="2" borderId="1" xfId="3" applyFont="1" applyFill="1" applyBorder="1" applyAlignment="1" applyProtection="1">
      <alignment horizontal="center" vertical="center" wrapText="1"/>
    </xf>
    <xf numFmtId="0" fontId="6" fillId="2" borderId="9" xfId="3" applyFont="1" applyFill="1" applyBorder="1" applyAlignment="1" applyProtection="1">
      <alignment horizontal="center" vertical="center" wrapText="1"/>
    </xf>
    <xf numFmtId="0" fontId="6" fillId="2" borderId="5" xfId="3" applyFont="1" applyFill="1" applyBorder="1" applyAlignment="1" applyProtection="1">
      <alignment horizontal="center" vertical="center" wrapText="1"/>
    </xf>
    <xf numFmtId="0" fontId="6" fillId="2" borderId="6" xfId="3" applyFont="1" applyFill="1" applyBorder="1" applyAlignment="1" applyProtection="1">
      <alignment horizontal="center" vertical="center" wrapText="1"/>
    </xf>
    <xf numFmtId="0" fontId="6" fillId="2" borderId="7" xfId="3" applyFont="1" applyFill="1" applyBorder="1" applyAlignment="1" applyProtection="1">
      <alignment horizontal="center" vertical="center" wrapText="1"/>
    </xf>
    <xf numFmtId="0" fontId="6" fillId="2" borderId="8" xfId="3" applyFont="1" applyFill="1" applyBorder="1" applyAlignment="1" applyProtection="1">
      <alignment horizontal="center" vertical="center" wrapText="1"/>
    </xf>
    <xf numFmtId="3" fontId="21" fillId="0" borderId="37" xfId="5" applyNumberFormat="1" applyFont="1" applyFill="1" applyBorder="1" applyAlignment="1" applyProtection="1">
      <alignment horizontal="center" vertical="center" wrapText="1"/>
    </xf>
    <xf numFmtId="3" fontId="17" fillId="0" borderId="0" xfId="4" applyNumberFormat="1" applyFont="1" applyFill="1" applyAlignment="1" applyProtection="1">
      <alignment horizontal="center"/>
    </xf>
    <xf numFmtId="3" fontId="18" fillId="0" borderId="0" xfId="4" applyNumberFormat="1" applyFont="1" applyFill="1" applyAlignment="1" applyProtection="1">
      <alignment horizontal="center"/>
    </xf>
    <xf numFmtId="0" fontId="19" fillId="0" borderId="29" xfId="4" applyFont="1" applyBorder="1" applyAlignment="1" applyProtection="1">
      <alignment horizontal="center" vertical="center" wrapText="1"/>
    </xf>
    <xf numFmtId="1" fontId="21" fillId="0" borderId="37" xfId="5" applyNumberFormat="1" applyFont="1" applyFill="1" applyBorder="1" applyAlignment="1" applyProtection="1">
      <alignment horizontal="center" vertical="center" wrapText="1"/>
    </xf>
    <xf numFmtId="1" fontId="21" fillId="0" borderId="37" xfId="5" applyNumberFormat="1" applyFont="1" applyFill="1" applyBorder="1" applyAlignment="1" applyProtection="1">
      <alignment horizontal="center" vertical="center"/>
    </xf>
    <xf numFmtId="0" fontId="19" fillId="0" borderId="37" xfId="4" applyFont="1" applyBorder="1" applyAlignment="1" applyProtection="1">
      <alignment horizontal="center" vertical="center" wrapText="1"/>
    </xf>
    <xf numFmtId="0" fontId="6" fillId="2" borderId="20" xfId="3" applyFont="1" applyFill="1" applyBorder="1" applyAlignment="1" applyProtection="1">
      <alignment horizontal="center" vertical="center" wrapText="1"/>
    </xf>
    <xf numFmtId="0" fontId="6" fillId="2" borderId="21" xfId="3" applyFont="1" applyFill="1" applyBorder="1" applyAlignment="1" applyProtection="1">
      <alignment horizontal="center" vertical="center" wrapText="1"/>
    </xf>
    <xf numFmtId="0" fontId="6" fillId="2" borderId="22" xfId="3" applyFont="1" applyFill="1" applyBorder="1" applyAlignment="1" applyProtection="1">
      <alignment horizontal="center" vertical="center" wrapText="1"/>
    </xf>
    <xf numFmtId="0" fontId="6" fillId="2" borderId="38" xfId="3" applyFont="1" applyFill="1" applyBorder="1" applyAlignment="1" applyProtection="1">
      <alignment horizontal="center" vertical="center" wrapText="1"/>
    </xf>
    <xf numFmtId="0" fontId="6" fillId="2" borderId="40" xfId="3" applyFont="1" applyFill="1" applyBorder="1" applyAlignment="1" applyProtection="1">
      <alignment horizontal="center" vertical="center" wrapText="1"/>
    </xf>
    <xf numFmtId="0" fontId="6" fillId="2" borderId="10" xfId="3" applyFont="1" applyFill="1" applyBorder="1" applyAlignment="1" applyProtection="1">
      <alignment horizontal="center" vertical="center" wrapText="1"/>
    </xf>
    <xf numFmtId="0" fontId="6" fillId="2" borderId="11" xfId="3" applyFont="1" applyFill="1" applyBorder="1" applyAlignment="1" applyProtection="1">
      <alignment horizontal="center" vertical="center" wrapText="1"/>
    </xf>
    <xf numFmtId="0" fontId="6" fillId="2" borderId="12" xfId="3" applyFont="1" applyFill="1" applyBorder="1" applyAlignment="1" applyProtection="1">
      <alignment horizontal="center" vertical="center" wrapText="1"/>
    </xf>
    <xf numFmtId="0" fontId="27" fillId="2" borderId="20" xfId="3" applyFont="1" applyFill="1" applyBorder="1" applyAlignment="1" applyProtection="1">
      <alignment horizontal="center" vertical="center" wrapText="1"/>
    </xf>
    <xf numFmtId="0" fontId="27" fillId="2" borderId="21" xfId="3" applyFont="1" applyFill="1" applyBorder="1" applyAlignment="1" applyProtection="1">
      <alignment horizontal="center" vertical="center" wrapText="1"/>
    </xf>
    <xf numFmtId="0" fontId="27" fillId="2" borderId="22" xfId="3" applyFont="1" applyFill="1" applyBorder="1" applyAlignment="1" applyProtection="1">
      <alignment horizontal="center" vertical="center" wrapText="1"/>
    </xf>
    <xf numFmtId="0" fontId="29" fillId="0" borderId="0" xfId="7" applyFont="1" applyBorder="1" applyAlignment="1" applyProtection="1">
      <alignment horizontal="center" vertical="center" wrapText="1"/>
    </xf>
    <xf numFmtId="3" fontId="32" fillId="0" borderId="0" xfId="7" applyNumberFormat="1" applyFont="1" applyFill="1" applyAlignment="1" applyProtection="1">
      <alignment horizontal="center"/>
    </xf>
    <xf numFmtId="3" fontId="21" fillId="0" borderId="46" xfId="5" applyNumberFormat="1" applyFont="1" applyFill="1" applyBorder="1" applyAlignment="1" applyProtection="1">
      <alignment horizontal="center" vertical="center" wrapText="1"/>
    </xf>
    <xf numFmtId="3" fontId="21" fillId="0" borderId="44" xfId="5" applyNumberFormat="1" applyFont="1" applyFill="1" applyBorder="1" applyAlignment="1">
      <alignment horizontal="center" vertical="center" wrapText="1"/>
    </xf>
    <xf numFmtId="3" fontId="21" fillId="0" borderId="45" xfId="5" applyNumberFormat="1" applyFont="1" applyFill="1" applyBorder="1" applyAlignment="1">
      <alignment horizontal="center" vertical="center" wrapText="1"/>
    </xf>
    <xf numFmtId="0" fontId="29" fillId="0" borderId="41" xfId="8" applyFont="1" applyBorder="1" applyAlignment="1">
      <alignment horizontal="center" vertical="center" wrapText="1"/>
    </xf>
    <xf numFmtId="0" fontId="29" fillId="0" borderId="42" xfId="8" applyFont="1" applyBorder="1" applyAlignment="1">
      <alignment horizontal="center" vertical="center" wrapText="1"/>
    </xf>
    <xf numFmtId="0" fontId="29" fillId="0" borderId="43" xfId="8" applyFont="1" applyBorder="1" applyAlignment="1">
      <alignment horizontal="center" vertical="center" wrapText="1"/>
    </xf>
    <xf numFmtId="1" fontId="21" fillId="0" borderId="37" xfId="5" applyNumberFormat="1" applyFont="1" applyFill="1" applyBorder="1" applyAlignment="1">
      <alignment horizontal="center" vertical="center"/>
    </xf>
    <xf numFmtId="1" fontId="21" fillId="0" borderId="38" xfId="5" applyNumberFormat="1" applyFont="1" applyFill="1" applyBorder="1" applyAlignment="1">
      <alignment horizontal="center" vertical="center" wrapText="1"/>
    </xf>
    <xf numFmtId="1" fontId="21" fillId="0" borderId="39" xfId="5" applyNumberFormat="1" applyFont="1" applyFill="1" applyBorder="1" applyAlignment="1">
      <alignment horizontal="center" vertical="center" wrapText="1"/>
    </xf>
    <xf numFmtId="1" fontId="21" fillId="0" borderId="40" xfId="5" applyNumberFormat="1" applyFont="1" applyFill="1" applyBorder="1" applyAlignment="1">
      <alignment horizontal="center" vertical="center" wrapText="1"/>
    </xf>
    <xf numFmtId="1" fontId="21" fillId="0" borderId="37" xfId="5" applyNumberFormat="1" applyFont="1" applyFill="1" applyBorder="1" applyAlignment="1">
      <alignment horizontal="center" vertical="center" wrapText="1"/>
    </xf>
    <xf numFmtId="3" fontId="21" fillId="0" borderId="45" xfId="5" applyNumberFormat="1" applyFont="1" applyFill="1" applyBorder="1" applyAlignment="1" applyProtection="1">
      <alignment horizontal="center" vertical="center" wrapText="1"/>
    </xf>
    <xf numFmtId="1" fontId="21" fillId="0" borderId="41" xfId="5" applyNumberFormat="1" applyFont="1" applyFill="1" applyBorder="1" applyAlignment="1" applyProtection="1">
      <alignment horizontal="center" vertical="center" wrapText="1"/>
    </xf>
    <xf numFmtId="1" fontId="21" fillId="0" borderId="44" xfId="5" applyNumberFormat="1" applyFont="1" applyFill="1" applyBorder="1" applyAlignment="1" applyProtection="1">
      <alignment horizontal="center" vertical="center" wrapText="1"/>
    </xf>
    <xf numFmtId="1" fontId="21" fillId="0" borderId="42" xfId="5" applyNumberFormat="1" applyFont="1" applyFill="1" applyBorder="1" applyAlignment="1" applyProtection="1">
      <alignment horizontal="center" vertical="center"/>
    </xf>
    <xf numFmtId="1" fontId="21" fillId="0" borderId="45" xfId="5" applyNumberFormat="1" applyFont="1" applyFill="1" applyBorder="1" applyAlignment="1" applyProtection="1">
      <alignment horizontal="center" vertical="center"/>
    </xf>
    <xf numFmtId="9" fontId="29" fillId="0" borderId="42" xfId="5" applyNumberFormat="1" applyFont="1" applyFill="1" applyBorder="1" applyAlignment="1" applyProtection="1">
      <alignment horizontal="center" vertical="center" wrapText="1"/>
    </xf>
    <xf numFmtId="9" fontId="29" fillId="0" borderId="45" xfId="5" applyNumberFormat="1" applyFont="1" applyFill="1" applyBorder="1" applyAlignment="1" applyProtection="1">
      <alignment horizontal="center" vertical="center" wrapText="1"/>
    </xf>
    <xf numFmtId="1" fontId="21" fillId="0" borderId="43" xfId="5" applyNumberFormat="1" applyFont="1" applyFill="1" applyBorder="1" applyAlignment="1" applyProtection="1">
      <alignment horizontal="center" vertical="center" wrapText="1"/>
    </xf>
    <xf numFmtId="1" fontId="21" fillId="0" borderId="46" xfId="5" applyNumberFormat="1" applyFont="1" applyFill="1" applyBorder="1" applyAlignment="1" applyProtection="1">
      <alignment horizontal="center" vertical="center" wrapText="1"/>
    </xf>
    <xf numFmtId="0" fontId="29" fillId="0" borderId="37" xfId="7" applyFont="1" applyBorder="1" applyAlignment="1" applyProtection="1">
      <alignment horizontal="center" vertical="center" wrapText="1"/>
    </xf>
    <xf numFmtId="0" fontId="29" fillId="0" borderId="41" xfId="7" applyFont="1" applyBorder="1" applyAlignment="1" applyProtection="1">
      <alignment horizontal="center" vertical="center" wrapText="1"/>
    </xf>
    <xf numFmtId="0" fontId="29" fillId="0" borderId="42" xfId="7" applyFont="1" applyBorder="1" applyAlignment="1" applyProtection="1">
      <alignment horizontal="center" vertical="center" wrapText="1"/>
    </xf>
    <xf numFmtId="0" fontId="29" fillId="0" borderId="43" xfId="7" applyFont="1" applyBorder="1" applyAlignment="1" applyProtection="1">
      <alignment horizontal="center" vertical="center" wrapText="1"/>
    </xf>
    <xf numFmtId="3" fontId="21" fillId="0" borderId="44" xfId="5" applyNumberFormat="1" applyFont="1" applyFill="1" applyBorder="1" applyAlignment="1" applyProtection="1">
      <alignment horizontal="center" vertical="center" wrapText="1"/>
    </xf>
  </cellXfs>
  <cellStyles count="11">
    <cellStyle name="Comma" xfId="1" builtinId="3"/>
    <cellStyle name="Normal" xfId="0" builtinId="0"/>
    <cellStyle name="Normal 2" xfId="4"/>
    <cellStyle name="Normal 2 2" xfId="7"/>
    <cellStyle name="Normal 2 3" xfId="10"/>
    <cellStyle name="Normal 3" xfId="3"/>
    <cellStyle name="Normal 3 2" xfId="6"/>
    <cellStyle name="Normal 3 2 2" xfId="8"/>
    <cellStyle name="Normal 3 3" xfId="9"/>
    <cellStyle name="Normal_Payments and Expenditures of Medical care11" xfId="5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c-221\BUDGET\2019g\&#1041;&#1086;&#1083;&#1085;&#1080;&#1094;&#1080;\&#1050;&#1072;&#1089;&#1086;&#1074;&#1086;%20&#1080;&#1079;&#1087;&#1098;&#1083;&#1085;&#1077;&#1085;&#1080;&#1077;%20&#1087;&#1086;%20&#1051;&#1047;%20&#1079;&#1072;%20&#1041;&#1052;&#1055;\&#1050;&#1072;&#1089;&#1086;&#1074;&#1086;%20&#1080;&#1079;&#1087;&#1098;&#1083;&#1085;&#1077;&#1085;&#1080;&#1077;%20&#1079;&#1072;%202019%20&#1079;&#1072;%20&#1041;&#1052;&#1055;%20&#1087;&#1086;%20&#1087;&#1088;&#1080;&#1083;%201%202%20&#1080;%203%20&#1089;%20&#1058;3%20&#1079;&#1072;%20&#1052;&#1048;%20&#1080;%20&#1079;&#1072;%20&#1051;&#105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 2 3"/>
      <sheetName val="Приложение 1 2 3 зоп"/>
      <sheetName val="Приложение 1"/>
      <sheetName val="Приложение 2"/>
      <sheetName val="Приложение 3"/>
      <sheetName val="Т3"/>
      <sheetName val="МИ"/>
      <sheetName val="ЛП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>
        <row r="6">
          <cell r="F6">
            <v>156582160.80000001</v>
          </cell>
        </row>
      </sheetData>
      <sheetData sheetId="1" refreshError="1"/>
      <sheetData sheetId="2"/>
      <sheetData sheetId="3"/>
      <sheetData sheetId="4"/>
      <sheetData sheetId="5"/>
      <sheetData sheetId="6">
        <row r="6">
          <cell r="F6">
            <v>9147825.6000000034</v>
          </cell>
        </row>
      </sheetData>
      <sheetData sheetId="7">
        <row r="6">
          <cell r="F6">
            <v>38652739.95000001</v>
          </cell>
        </row>
        <row r="8">
          <cell r="B8" t="str">
            <v>0103211001</v>
          </cell>
          <cell r="C8" t="str">
            <v xml:space="preserve">МБАЛ Благоевград АД   </v>
          </cell>
          <cell r="D8" t="str">
            <v>Смесена държавна-общинска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B9" t="str">
            <v>0103211015</v>
          </cell>
          <cell r="C9" t="str">
            <v>МБАЛ "Пулс" АД</v>
          </cell>
          <cell r="D9" t="str">
            <v>частна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B10" t="str">
            <v>0140211003</v>
          </cell>
          <cell r="C10" t="str">
            <v>МБАЛ Югозападна болница ООД</v>
          </cell>
          <cell r="D10" t="str">
            <v>общинска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 t="str">
            <v>0111211004</v>
          </cell>
          <cell r="C11" t="str">
            <v>МБАЛ Ив.Скендеров ЕООД</v>
          </cell>
          <cell r="D11" t="str">
            <v>общинска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B12" t="str">
            <v>0137211002</v>
          </cell>
          <cell r="C12" t="str">
            <v>МБАЛ Разлог ЕООД</v>
          </cell>
          <cell r="D12" t="str">
            <v>общинска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B13" t="str">
            <v>0103212016</v>
          </cell>
          <cell r="C13" t="str">
            <v>СБАЛО Св.Мина  ЕООД</v>
          </cell>
          <cell r="D13" t="str">
            <v>общинска</v>
          </cell>
          <cell r="E13">
            <v>2715619.4799999995</v>
          </cell>
          <cell r="F13">
            <v>366284.82999999996</v>
          </cell>
          <cell r="G13">
            <v>315808.96999999986</v>
          </cell>
          <cell r="H13">
            <v>394033.79999999929</v>
          </cell>
          <cell r="I13">
            <v>294699.34999999998</v>
          </cell>
          <cell r="J13">
            <v>331743.94999999995</v>
          </cell>
          <cell r="K13">
            <v>330633.9200000001</v>
          </cell>
        </row>
        <row r="14">
          <cell r="B14" t="str">
            <v>0103212017</v>
          </cell>
          <cell r="C14" t="str">
            <v>СБАЛПФЗ Бл-град ЕООД</v>
          </cell>
          <cell r="D14" t="str">
            <v>общинска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 t="str">
            <v>0140233007</v>
          </cell>
          <cell r="C15" t="str">
            <v>СБР НК фил.Сандански ЕАД</v>
          </cell>
          <cell r="D15" t="str">
            <v>държавна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B16" t="str">
            <v>0133232006</v>
          </cell>
          <cell r="C16" t="str">
            <v>СБР Марикостиново ЕООД</v>
          </cell>
          <cell r="D16" t="str">
            <v>държавна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B17" t="str">
            <v>0103131013</v>
          </cell>
          <cell r="C17" t="str">
            <v>МЦ Визио ЛМ ООД</v>
          </cell>
          <cell r="D17" t="str">
            <v>частна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B18" t="str">
            <v>0103131003</v>
          </cell>
          <cell r="C18" t="str">
            <v>МЦ Надежда ООД</v>
          </cell>
          <cell r="D18" t="str">
            <v>частна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 t="str">
            <v>0133232018</v>
          </cell>
          <cell r="C19" t="str">
            <v>СБР Петрич ЕООД</v>
          </cell>
          <cell r="D19" t="str">
            <v>частна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B20" t="str">
            <v>0111133001</v>
          </cell>
          <cell r="C20" t="str">
            <v>МДЦ Неврокоп ООД</v>
          </cell>
          <cell r="D20" t="str">
            <v>частна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C21" t="str">
            <v>РЗОК Бургас</v>
          </cell>
          <cell r="E21">
            <v>17727315.450000003</v>
          </cell>
          <cell r="F21">
            <v>2122058.2299999995</v>
          </cell>
          <cell r="G21">
            <v>2033826.8600000003</v>
          </cell>
          <cell r="H21">
            <v>2284926.6700000009</v>
          </cell>
          <cell r="I21">
            <v>2075012.8000000007</v>
          </cell>
          <cell r="J21">
            <v>2417608.9099999992</v>
          </cell>
          <cell r="K21">
            <v>2198391.0900000003</v>
          </cell>
        </row>
        <row r="22">
          <cell r="B22" t="str">
            <v>0201211002</v>
          </cell>
          <cell r="C22" t="str">
            <v xml:space="preserve"> МБАЛ - Айтос  ЕООД</v>
          </cell>
          <cell r="D22" t="str">
            <v>общинска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B23" t="str">
            <v>0204131007</v>
          </cell>
          <cell r="C23" t="str">
            <v xml:space="preserve">МЦ  ОКСИКОМ  - Бургас ООД </v>
          </cell>
          <cell r="D23" t="str">
            <v>частна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B24" t="str">
            <v>0204131018</v>
          </cell>
          <cell r="C24" t="str">
            <v>МЦСП Д-р Иванови-МладостООД</v>
          </cell>
          <cell r="D24" t="str">
            <v>частна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B25" t="str">
            <v>0204211001</v>
          </cell>
          <cell r="C25" t="str">
            <v xml:space="preserve"> УМБАЛ - Бургас  АД</v>
          </cell>
          <cell r="D25" t="str">
            <v>Смесена държавна-общинска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B26" t="str">
            <v>0204211024</v>
          </cell>
          <cell r="C26" t="str">
            <v>МБАЛ  Лайф Хоспитал  ЕООД</v>
          </cell>
          <cell r="D26" t="str">
            <v>частна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B27" t="str">
            <v>0204211027</v>
          </cell>
          <cell r="C27" t="str">
            <v xml:space="preserve">УМБАЛ  Дева Мария </v>
          </cell>
          <cell r="D27" t="str">
            <v>частна</v>
          </cell>
          <cell r="E27">
            <v>3516989.8699999992</v>
          </cell>
          <cell r="F27">
            <v>470453.50999999966</v>
          </cell>
          <cell r="G27">
            <v>452218.05999999994</v>
          </cell>
          <cell r="H27">
            <v>491000.94999999995</v>
          </cell>
          <cell r="I27">
            <v>432371.12</v>
          </cell>
          <cell r="J27">
            <v>470132.21000000008</v>
          </cell>
          <cell r="K27">
            <v>384734.38999999984</v>
          </cell>
        </row>
        <row r="28">
          <cell r="B28" t="str">
            <v>0204211031</v>
          </cell>
          <cell r="C28" t="str">
            <v xml:space="preserve"> МБАЛ-Д-р Маджуров  ООД</v>
          </cell>
          <cell r="D28" t="str">
            <v>частна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B29" t="str">
            <v>0204211032</v>
          </cell>
          <cell r="C29" t="str">
            <v>МБАЛ БУРГАС МЕД ЕООД</v>
          </cell>
          <cell r="D29" t="str">
            <v>частна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B30" t="str">
            <v>0204212010</v>
          </cell>
          <cell r="C30" t="str">
            <v>СБАЛПФЗ - Бургас ЕООД</v>
          </cell>
          <cell r="D30" t="str">
            <v>общинска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B31" t="str">
            <v>0204212025</v>
          </cell>
          <cell r="C31" t="str">
            <v xml:space="preserve"> СОБАЛ-Бургас  ООД</v>
          </cell>
          <cell r="D31" t="str">
            <v>частна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B32" t="str">
            <v>0204212028</v>
          </cell>
          <cell r="C32" t="str">
            <v>Аджибадем Сити Клиник СБАЛК Бургас   ООД</v>
          </cell>
          <cell r="D32" t="str">
            <v>частна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B33" t="str">
            <v>0204232016</v>
          </cell>
          <cell r="C33" t="str">
            <v xml:space="preserve"> СБР - БМБ  ЕАД</v>
          </cell>
          <cell r="D33" t="str">
            <v>държавна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B34" t="str">
            <v>0204333012</v>
          </cell>
          <cell r="C34" t="str">
            <v xml:space="preserve"> ЦКВЗ - Бургас  ЕООД</v>
          </cell>
          <cell r="D34" t="str">
            <v>общинска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B35" t="str">
            <v>0204334013</v>
          </cell>
          <cell r="C35" t="str">
            <v xml:space="preserve"> КОЦ - Бургас  ЕООД</v>
          </cell>
          <cell r="D35" t="str">
            <v>общинска</v>
          </cell>
          <cell r="E35">
            <v>14210325.580000004</v>
          </cell>
          <cell r="F35">
            <v>1651604.72</v>
          </cell>
          <cell r="G35">
            <v>1581608.8000000003</v>
          </cell>
          <cell r="H35">
            <v>1793925.7200000009</v>
          </cell>
          <cell r="I35">
            <v>1642641.6800000009</v>
          </cell>
          <cell r="J35">
            <v>1947476.6999999993</v>
          </cell>
          <cell r="K35">
            <v>1813656.7000000004</v>
          </cell>
        </row>
        <row r="36">
          <cell r="B36" t="str">
            <v>0206211005</v>
          </cell>
          <cell r="C36" t="str">
            <v xml:space="preserve"> МБАЛ-Средец  ЕООД</v>
          </cell>
          <cell r="D36" t="str">
            <v>общинска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B37" t="str">
            <v>0209211003</v>
          </cell>
          <cell r="C37" t="str">
            <v xml:space="preserve"> МБАЛ - Карнобат  ЕООД</v>
          </cell>
          <cell r="D37" t="str">
            <v>общинска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B38" t="str">
            <v>0215232022</v>
          </cell>
          <cell r="C38" t="str">
            <v xml:space="preserve"> СБР Стайков и фамилия  ЕООД</v>
          </cell>
          <cell r="D38" t="str">
            <v>частна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B39" t="str">
            <v>0215232029</v>
          </cell>
          <cell r="C39" t="str">
            <v>СБР Мари ЕООД</v>
          </cell>
          <cell r="D39" t="str">
            <v>частна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B40" t="str">
            <v>0215232030</v>
          </cell>
          <cell r="C40" t="str">
            <v>СБР Несебър АД</v>
          </cell>
          <cell r="D40" t="str">
            <v>частна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B41" t="str">
            <v>0215391023</v>
          </cell>
          <cell r="C41" t="str">
            <v>ДЦ  Диализа Етропал Бета  ЕООД</v>
          </cell>
          <cell r="D41" t="str">
            <v>частна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B42" t="str">
            <v>0217211004</v>
          </cell>
          <cell r="C42" t="str">
            <v xml:space="preserve"> МБАЛ - Поморие  ЕООД</v>
          </cell>
          <cell r="D42" t="str">
            <v>общинска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B43" t="str">
            <v>0217233017</v>
          </cell>
          <cell r="C43" t="str">
            <v xml:space="preserve"> СБР - НК -ф.Поморие  ЕАД</v>
          </cell>
          <cell r="D43" t="str">
            <v>държавна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B44" t="str">
            <v>0204331011</v>
          </cell>
          <cell r="C44" t="str">
            <v>ЦПЗ проф.д-р Иван Темков - Бургас</v>
          </cell>
          <cell r="D44" t="str">
            <v>държавна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 t="str">
            <v>0204131010</v>
          </cell>
          <cell r="C45" t="str">
            <v>МЦ св.София - Бургас</v>
          </cell>
          <cell r="D45" t="str">
            <v>частна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B46" t="str">
            <v>0204134004</v>
          </cell>
          <cell r="C46" t="str">
            <v>ВДКЦ-Бургас</v>
          </cell>
          <cell r="D46" t="str">
            <v>МО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B47" t="str">
            <v>0204134005</v>
          </cell>
          <cell r="C47" t="str">
            <v>ДКЦ Ел Масри</v>
          </cell>
          <cell r="D47" t="str">
            <v>частна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B48" t="str">
            <v>0204391033</v>
          </cell>
          <cell r="C48" t="str">
            <v>ДЦ "ЕлМасри" ООД</v>
          </cell>
          <cell r="D48" t="str">
            <v>частна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B49" t="str">
            <v>0204131030</v>
          </cell>
          <cell r="C49" t="str">
            <v>АМЦСМП“ОЧНА КЛИНИКА д-р ХУБАНОВ“ЕООД</v>
          </cell>
          <cell r="D49" t="str">
            <v>частна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C50" t="str">
            <v>РЗОК Варна</v>
          </cell>
          <cell r="E50">
            <v>28405777.069999993</v>
          </cell>
          <cell r="F50">
            <v>3373219.620000001</v>
          </cell>
          <cell r="G50">
            <v>3000587.9999999972</v>
          </cell>
          <cell r="H50">
            <v>3513532.8199999984</v>
          </cell>
          <cell r="I50">
            <v>3288385.67</v>
          </cell>
          <cell r="J50">
            <v>3693571.7800000003</v>
          </cell>
          <cell r="K50">
            <v>3754137.0099999993</v>
          </cell>
        </row>
        <row r="51">
          <cell r="B51" t="str">
            <v>0306131010</v>
          </cell>
          <cell r="C51" t="str">
            <v xml:space="preserve">"АМЦСМП- Св.Петка" ООД                           </v>
          </cell>
          <cell r="D51" t="str">
            <v>частна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B52" t="str">
            <v>0306131071</v>
          </cell>
          <cell r="C52" t="str">
            <v>"АМЦСМП - ОМЦ Св. Николай Чудотворец"ЕООД</v>
          </cell>
          <cell r="D52" t="str">
            <v>частна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B53" t="str">
            <v>0306131074</v>
          </cell>
          <cell r="C53" t="str">
            <v xml:space="preserve">"АМЦСМП-Очна клиника Св.Петка" АД                                             </v>
          </cell>
          <cell r="D53" t="str">
            <v>частна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B54" t="str">
            <v>0306131078</v>
          </cell>
          <cell r="C54" t="str">
            <v xml:space="preserve">"Аджибадем Сити Клиник Медицински център  Варна"ЕООД                                             </v>
          </cell>
          <cell r="D54" t="str">
            <v>частна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B55" t="str">
            <v>0306131117</v>
          </cell>
          <cell r="C55" t="str">
            <v>АМЦСМП - Света Петка Ай Кеър ЕООД</v>
          </cell>
          <cell r="D55" t="str">
            <v>частна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B56" t="str">
            <v>0306134011</v>
          </cell>
          <cell r="C56" t="str">
            <v>ДКЦ Младост - М Варна ООД</v>
          </cell>
          <cell r="D56" t="str">
            <v>частна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B57" t="str">
            <v>0306211001</v>
          </cell>
          <cell r="C57" t="str">
            <v xml:space="preserve">МБАЛ "Света Марина " АД                                                                          </v>
          </cell>
          <cell r="D57" t="str">
            <v>държавна</v>
          </cell>
          <cell r="E57">
            <v>16962612.459999993</v>
          </cell>
          <cell r="F57">
            <v>2085345.1400000008</v>
          </cell>
          <cell r="G57">
            <v>1795146.5999999968</v>
          </cell>
          <cell r="H57">
            <v>2087339.7199999986</v>
          </cell>
          <cell r="I57">
            <v>1909690.9699999993</v>
          </cell>
          <cell r="J57">
            <v>2178333.2000000002</v>
          </cell>
          <cell r="K57">
            <v>2253682.1199999992</v>
          </cell>
        </row>
        <row r="58">
          <cell r="B58" t="str">
            <v>0306211002</v>
          </cell>
          <cell r="C58" t="str">
            <v xml:space="preserve"> "МБАЛ "Света Анна" - Варна" АД                                                                        </v>
          </cell>
          <cell r="D58" t="str">
            <v>Смесена държавна-общинска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B59" t="str">
            <v>0306211013</v>
          </cell>
          <cell r="C59" t="str">
            <v xml:space="preserve">МБАЛ-Варна ЕООД </v>
          </cell>
          <cell r="D59" t="str">
            <v>държавна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B60" t="str">
            <v>0306211021</v>
          </cell>
          <cell r="C60" t="str">
            <v xml:space="preserve"> "МБАЛ Еврохоспитал" ООД                                                         </v>
          </cell>
          <cell r="D60" t="str">
            <v>частна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B61" t="str">
            <v>0306212007</v>
          </cell>
          <cell r="C61" t="str">
            <v xml:space="preserve"> "СБОБАЛ-Варна "ЕООД                                                                                                                                                                           </v>
          </cell>
          <cell r="D61" t="str">
            <v>общинска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B62" t="str">
            <v>0306212008</v>
          </cell>
          <cell r="C62" t="str">
            <v xml:space="preserve"> СБАГАЛ - проф. д-р Димитър Стаматов-Варна ЕООД                                     </v>
          </cell>
          <cell r="D62" t="str">
            <v>общинска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B63" t="str">
            <v>0306212009</v>
          </cell>
          <cell r="C63" t="str">
            <v xml:space="preserve"> "СХБАЛ ПрофесорТемелков"           </v>
          </cell>
          <cell r="D63" t="str">
            <v>частна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B64" t="str">
            <v>0306212011</v>
          </cell>
          <cell r="C64" t="str">
            <v xml:space="preserve">"СОБАЛ-Доц. Георгиев"  ЕООД           </v>
          </cell>
          <cell r="D64" t="str">
            <v>частна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B65" t="str">
            <v>0306211030</v>
          </cell>
          <cell r="C65" t="str">
            <v xml:space="preserve"> "МБАЛ  Майчин дом - Варна" ЕООД                      </v>
          </cell>
          <cell r="D65" t="str">
            <v>частна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B66" t="str">
            <v>0306212022</v>
          </cell>
          <cell r="C66" t="str">
            <v xml:space="preserve">СБАЛ ПО КАРДИОЛОГИЯ ВАРНА ЕАД </v>
          </cell>
          <cell r="D66" t="str">
            <v>частна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B67" t="str">
            <v>0306212023</v>
          </cell>
          <cell r="C67" t="str">
            <v xml:space="preserve">"СБАЛ ПО ДЕТСКИ БОЛЕСТИ - Д-Р ЛИСИЧКОВА" ЕООД  </v>
          </cell>
          <cell r="D67" t="str">
            <v>частна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B68" t="str">
            <v>0306212026</v>
          </cell>
          <cell r="C68" t="str">
            <v xml:space="preserve">"СБАЛОЗ  -Д-р Марко Антонов Марков" ЕООД                                    </v>
          </cell>
          <cell r="D68" t="str">
            <v>държавна</v>
          </cell>
          <cell r="E68">
            <v>11443164.610000001</v>
          </cell>
          <cell r="F68">
            <v>1287874.48</v>
          </cell>
          <cell r="G68">
            <v>1205441.4000000004</v>
          </cell>
          <cell r="H68">
            <v>1426193.0999999999</v>
          </cell>
          <cell r="I68">
            <v>1378694.7000000004</v>
          </cell>
          <cell r="J68">
            <v>1515238.58</v>
          </cell>
          <cell r="K68">
            <v>1500454.8900000001</v>
          </cell>
        </row>
        <row r="69">
          <cell r="B69" t="str">
            <v>0306212027</v>
          </cell>
          <cell r="C69" t="str">
            <v>"СБАЛК Кардиолайф"ООД</v>
          </cell>
          <cell r="D69" t="str">
            <v>частна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B70" t="str">
            <v>0306232016</v>
          </cell>
          <cell r="C70" t="str">
            <v>"СБР - ВАРНА" АД</v>
          </cell>
          <cell r="D70" t="str">
            <v>частна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B71" t="str">
            <v>0306253028</v>
          </cell>
          <cell r="C71" t="str">
            <v>МИ-МВР-ФИЛИАЛ ВАРНА "БДПЛР"</v>
          </cell>
          <cell r="D71" t="str">
            <v>МВР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B72" t="str">
            <v>0306391031</v>
          </cell>
          <cell r="C72" t="str">
            <v>ДЦ ВИРТУС МЕДИКАЛ ЕООД</v>
          </cell>
          <cell r="D72" t="str">
            <v>частна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B73" t="str">
            <v>0306911012</v>
          </cell>
          <cell r="C73" t="str">
            <v xml:space="preserve">"МБАЛ - Варна "към ВМА </v>
          </cell>
          <cell r="D73" t="str">
            <v>МО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B74" t="str">
            <v>0314211005</v>
          </cell>
          <cell r="C74" t="str">
            <v>"МБАЛ- Девня "ЕООД</v>
          </cell>
          <cell r="D74" t="str">
            <v>общинска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B75" t="str">
            <v>0324211004</v>
          </cell>
          <cell r="C75" t="str">
            <v>"МБАЛ " Царица Йоанна" - Провадия " ЕООД</v>
          </cell>
          <cell r="D75" t="str">
            <v>общинска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C76" t="str">
            <v xml:space="preserve"> РЗОК Велико Търново</v>
          </cell>
          <cell r="E76">
            <v>4570032.45</v>
          </cell>
          <cell r="F76">
            <v>662134.92000000016</v>
          </cell>
          <cell r="G76">
            <v>509841.67999999976</v>
          </cell>
          <cell r="H76">
            <v>564376.5199999999</v>
          </cell>
          <cell r="I76">
            <v>539428.57999999996</v>
          </cell>
          <cell r="J76">
            <v>517123.23000000004</v>
          </cell>
          <cell r="K76">
            <v>577360.83000000007</v>
          </cell>
        </row>
        <row r="77">
          <cell r="B77" t="str">
            <v>0404211001</v>
          </cell>
          <cell r="C77" t="str">
            <v>МОБАЛ "Д-р Стефан Черкезов" АД - Велико Търново</v>
          </cell>
          <cell r="D77" t="str">
            <v>Смесена държавна-общинска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B78" t="str">
            <v>0404212016</v>
          </cell>
          <cell r="C78" t="str">
            <v>СБАЛ по кардиология - Велико Търново ЕАД</v>
          </cell>
          <cell r="D78" t="str">
            <v>частна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B79" t="str">
            <v>0404212017</v>
          </cell>
          <cell r="C79" t="str">
            <v>СБАЛПФЗ "Д-р Трейман" ЕООД - Велико Търново</v>
          </cell>
          <cell r="D79" t="str">
            <v>общинска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B80" t="str">
            <v>0404232018</v>
          </cell>
          <cell r="C80" t="str">
            <v>СБР по ФРМ - Димина ООД - с. Вонеща вода</v>
          </cell>
          <cell r="D80" t="str">
            <v>частна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B81" t="str">
            <v>0404333010</v>
          </cell>
          <cell r="C81" t="str">
            <v>ЦКВЗ - Велико Търново ЕООД</v>
          </cell>
          <cell r="D81" t="str">
            <v>общинска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B82" t="str">
            <v>0404334009</v>
          </cell>
          <cell r="C82" t="str">
            <v>КОЦ - Велико Търново ЕООД</v>
          </cell>
          <cell r="D82" t="str">
            <v>общинска</v>
          </cell>
          <cell r="E82">
            <v>4570032.45</v>
          </cell>
          <cell r="F82">
            <v>662134.92000000016</v>
          </cell>
          <cell r="G82">
            <v>509841.67999999976</v>
          </cell>
          <cell r="H82">
            <v>564376.5199999999</v>
          </cell>
          <cell r="I82">
            <v>539428.57999999996</v>
          </cell>
          <cell r="J82">
            <v>517123.23000000004</v>
          </cell>
          <cell r="K82">
            <v>577360.83000000007</v>
          </cell>
        </row>
        <row r="83">
          <cell r="B83" t="str">
            <v>0404391019</v>
          </cell>
          <cell r="C83" t="str">
            <v>Частен диализен център - В. Търново ЕООД</v>
          </cell>
          <cell r="D83" t="str">
            <v>частна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B84" t="str">
            <v>0406131002</v>
          </cell>
          <cell r="C84" t="str">
            <v>МЦСМП "Визус" ЕООД - Горна Оряховица</v>
          </cell>
          <cell r="D84" t="str">
            <v>частна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B85" t="str">
            <v>0406211002</v>
          </cell>
          <cell r="C85" t="str">
            <v>МБАЛ "Св. Иван Рилски" ЕООД - Горна Оряховица</v>
          </cell>
          <cell r="D85" t="str">
            <v>общинска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B86" t="str">
            <v>0422211004</v>
          </cell>
          <cell r="C86" t="str">
            <v>МБАЛ - Павликени  ЕООД - Павликени</v>
          </cell>
          <cell r="D86" t="str">
            <v>общинска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B87" t="str">
            <v>0426252021</v>
          </cell>
          <cell r="C87" t="str">
            <v>СБПЛР "Минерални бани" - Полски Тръмбеш</v>
          </cell>
          <cell r="D87" t="str">
            <v>частна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B88" t="str">
            <v>0428211006</v>
          </cell>
          <cell r="C88" t="str">
            <v>МБАЛ "Д-р Димитър Павлович" ЕООД - Свищов</v>
          </cell>
          <cell r="D88" t="str">
            <v>общинска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B89" t="str">
            <v>0428233013</v>
          </cell>
          <cell r="C89" t="str">
            <v xml:space="preserve">СБР-НК-ЕАД-филиал Овча могила </v>
          </cell>
          <cell r="D89" t="str">
            <v>държавна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C90" t="str">
            <v>РЗОК Видин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B91" t="str">
            <v>0509211001</v>
          </cell>
          <cell r="C91" t="str">
            <v>МБАЛ "Света Петка" АД</v>
          </cell>
          <cell r="D91" t="str">
            <v>Смесена държавна-общинска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B92" t="str">
            <v>0501211002</v>
          </cell>
          <cell r="C92" t="str">
            <v>МБАЛ Проф. д-р Г. Златарски ЕООД Белоградчик</v>
          </cell>
          <cell r="D92" t="str">
            <v>общинска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B93" t="str">
            <v>0509391007</v>
          </cell>
          <cell r="C93" t="str">
            <v>ДЦ Екзарх Антим І ЕООД Видин</v>
          </cell>
          <cell r="D93" t="str">
            <v>частна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C94" t="str">
            <v>РЗОК Враца</v>
          </cell>
          <cell r="E94">
            <v>4983760.0000000009</v>
          </cell>
          <cell r="F94">
            <v>632149.10000000009</v>
          </cell>
          <cell r="G94">
            <v>528102.00999999989</v>
          </cell>
          <cell r="H94">
            <v>632706.21</v>
          </cell>
          <cell r="I94">
            <v>562897.32000000018</v>
          </cell>
          <cell r="J94">
            <v>680800.58000000007</v>
          </cell>
          <cell r="K94">
            <v>575617.91000000015</v>
          </cell>
        </row>
        <row r="95">
          <cell r="B95" t="str">
            <v>0608211003</v>
          </cell>
          <cell r="C95" t="str">
            <v>МБАЛ Бяла Слатина  ЕООД</v>
          </cell>
          <cell r="D95" t="str">
            <v>общинска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B96" t="str">
            <v>0610211001</v>
          </cell>
          <cell r="C96" t="str">
            <v>МБАЛ Христо Ботев  АД</v>
          </cell>
          <cell r="D96" t="str">
            <v>Смесена държавна-общинска</v>
          </cell>
          <cell r="E96">
            <v>31978.35</v>
          </cell>
          <cell r="F96">
            <v>3958.57</v>
          </cell>
          <cell r="G96">
            <v>6796.1799999999994</v>
          </cell>
          <cell r="H96">
            <v>2757.71</v>
          </cell>
          <cell r="I96">
            <v>3822.0699999999997</v>
          </cell>
          <cell r="J96">
            <v>4148.92</v>
          </cell>
          <cell r="K96">
            <v>0</v>
          </cell>
        </row>
        <row r="97">
          <cell r="B97" t="str">
            <v>0610211019</v>
          </cell>
          <cell r="C97" t="str">
            <v xml:space="preserve">МБАЛ Първа частна МБАЛ  Враца ЕООД </v>
          </cell>
          <cell r="D97" t="str">
            <v>частна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B98" t="str">
            <v>0610211020</v>
          </cell>
          <cell r="C98" t="str">
            <v>МБАЛ Вива Медика   ООД</v>
          </cell>
          <cell r="D98" t="str">
            <v>частна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B99" t="str">
            <v>0610212016</v>
          </cell>
          <cell r="C99" t="str">
            <v>СОБАЛ Ралчовски  ЕООД</v>
          </cell>
          <cell r="D99" t="str">
            <v>частна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B100" t="str">
            <v>0610212018</v>
          </cell>
          <cell r="C100" t="str">
            <v>СБАЛПФЗ  ВРАЦА ЕООД</v>
          </cell>
          <cell r="D100" t="str">
            <v>държавна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B101" t="str">
            <v>0610333009</v>
          </cell>
          <cell r="C101" t="str">
            <v>ЦКВЗ  Враца ЕООД</v>
          </cell>
          <cell r="D101" t="str">
            <v>общинска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B102" t="str">
            <v>0610334010</v>
          </cell>
          <cell r="C102" t="str">
            <v>КОЦ  Враца ЕООД</v>
          </cell>
          <cell r="D102" t="str">
            <v>общинска</v>
          </cell>
          <cell r="E102">
            <v>4951781.6500000013</v>
          </cell>
          <cell r="F102">
            <v>628190.53000000014</v>
          </cell>
          <cell r="G102">
            <v>521305.8299999999</v>
          </cell>
          <cell r="H102">
            <v>629948.5</v>
          </cell>
          <cell r="I102">
            <v>559075.25000000023</v>
          </cell>
          <cell r="J102">
            <v>676651.66</v>
          </cell>
          <cell r="K102">
            <v>575617.91000000015</v>
          </cell>
        </row>
        <row r="103">
          <cell r="B103" t="str">
            <v>0620211004</v>
          </cell>
          <cell r="C103" t="str">
            <v xml:space="preserve">МБАЛ Св. Иван Рилски  ЕООД  </v>
          </cell>
          <cell r="D103" t="str">
            <v>общинска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B104" t="str">
            <v>0627211002</v>
          </cell>
          <cell r="C104" t="str">
            <v>МБАЛ Мездра  ЕООД</v>
          </cell>
          <cell r="D104" t="str">
            <v>общинска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B105" t="str">
            <v>0627252021</v>
          </cell>
          <cell r="C105" t="str">
            <v>СБПЛРВБ  МЕЗДРА ЕООД</v>
          </cell>
          <cell r="D105" t="str">
            <v>държавна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B106" t="str">
            <v>0632222014</v>
          </cell>
          <cell r="C106" t="str">
            <v>СБПЛББ Роман ЕООД</v>
          </cell>
          <cell r="D106" t="str">
            <v>държавна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C107" t="str">
            <v>РЗОК Габрово</v>
          </cell>
          <cell r="E107">
            <v>1597804.87</v>
          </cell>
          <cell r="F107">
            <v>199632.33000000005</v>
          </cell>
          <cell r="G107">
            <v>193751.82999999996</v>
          </cell>
          <cell r="H107">
            <v>204541.08999999994</v>
          </cell>
          <cell r="I107">
            <v>162578.27000000005</v>
          </cell>
          <cell r="J107">
            <v>158780.25999999998</v>
          </cell>
          <cell r="K107">
            <v>220827.66999999995</v>
          </cell>
        </row>
        <row r="108">
          <cell r="B108" t="str">
            <v>0705211001</v>
          </cell>
          <cell r="C108" t="str">
            <v>МБАЛ "Д-р Тота Венкова" АД</v>
          </cell>
          <cell r="D108" t="str">
            <v>Смесена държавна-общинска</v>
          </cell>
          <cell r="E108">
            <v>1597804.87</v>
          </cell>
          <cell r="F108">
            <v>199632.33000000005</v>
          </cell>
          <cell r="G108">
            <v>193751.82999999996</v>
          </cell>
          <cell r="H108">
            <v>204541.08999999994</v>
          </cell>
          <cell r="I108">
            <v>162578.27000000005</v>
          </cell>
          <cell r="J108">
            <v>158780.25999999998</v>
          </cell>
          <cell r="K108">
            <v>220827.66999999995</v>
          </cell>
        </row>
        <row r="109">
          <cell r="B109" t="str">
            <v>0705212005</v>
          </cell>
          <cell r="C109" t="str">
            <v>"СБАЛББ - Габрово" ЕООД</v>
          </cell>
          <cell r="D109" t="str">
            <v>държавна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B110" t="str">
            <v>0729211003</v>
          </cell>
          <cell r="C110" t="str">
            <v>МБАЛ "Д-р Стойчо Христов" ЕООД</v>
          </cell>
          <cell r="D110" t="str">
            <v>общинска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1">
          <cell r="B111" t="str">
            <v>0735211004</v>
          </cell>
          <cell r="C111" t="str">
            <v>МБАЛ "Д-р Теодоси Витанов" ЕООД</v>
          </cell>
          <cell r="D111" t="str">
            <v>общинска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C112" t="str">
            <v>РЗОК Добрич</v>
          </cell>
          <cell r="E112">
            <v>1215727.8899999999</v>
          </cell>
          <cell r="F112">
            <v>149276.09999999998</v>
          </cell>
          <cell r="G112">
            <v>137045.94999999998</v>
          </cell>
          <cell r="H112">
            <v>176897.31000000003</v>
          </cell>
          <cell r="I112">
            <v>171936.13000000003</v>
          </cell>
          <cell r="J112">
            <v>170135.42000000007</v>
          </cell>
          <cell r="K112">
            <v>150621.56999999998</v>
          </cell>
        </row>
        <row r="113">
          <cell r="B113" t="str">
            <v>0828211001</v>
          </cell>
          <cell r="C113" t="str">
            <v>МБАЛ Добрич АД</v>
          </cell>
          <cell r="D113" t="str">
            <v>Смесена държавна-общинска</v>
          </cell>
          <cell r="E113">
            <v>1215727.8899999999</v>
          </cell>
          <cell r="F113">
            <v>149276.09999999998</v>
          </cell>
          <cell r="G113">
            <v>137045.94999999998</v>
          </cell>
          <cell r="H113">
            <v>176897.31000000003</v>
          </cell>
          <cell r="I113">
            <v>171936.13000000003</v>
          </cell>
          <cell r="J113">
            <v>170135.42000000007</v>
          </cell>
          <cell r="K113">
            <v>150621.56999999998</v>
          </cell>
        </row>
        <row r="114">
          <cell r="B114" t="str">
            <v>0803211002</v>
          </cell>
          <cell r="C114" t="str">
            <v>МБАЛ Балчик ЕООД</v>
          </cell>
          <cell r="D114" t="str">
            <v>общинска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B115" t="str">
            <v>0817211003</v>
          </cell>
          <cell r="C115" t="str">
            <v>МБАЛ Каварна ЕООД</v>
          </cell>
          <cell r="D115" t="str">
            <v>общинска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</row>
        <row r="116">
          <cell r="B116" t="str">
            <v>0803232008</v>
          </cell>
          <cell r="C116" t="str">
            <v>СБР Тузлата ЕООД</v>
          </cell>
          <cell r="D116" t="str">
            <v>държавна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B117" t="str">
            <v>0828134001</v>
          </cell>
          <cell r="C117" t="str">
            <v>ДКЦ 1 Добрич ООД</v>
          </cell>
          <cell r="D117" t="str">
            <v>общинска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B118" t="str">
            <v>0828134002</v>
          </cell>
          <cell r="C118" t="str">
            <v>ДКЦ 2 - Добрич ЕООД</v>
          </cell>
          <cell r="D118" t="str">
            <v>общинска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B119" t="str">
            <v>0828391015</v>
          </cell>
          <cell r="C119" t="str">
            <v>ДЦ Диалхелп" ЕООД</v>
          </cell>
          <cell r="D119" t="str">
            <v>частна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C120" t="str">
            <v>РЗОК Кърджали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B121" t="str">
            <v>0921211003</v>
          </cell>
          <cell r="C121" t="str">
            <v>МБАЛ Д-р С. Ростовцев ЕООД Момчилград</v>
          </cell>
          <cell r="D121" t="str">
            <v>общинска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B122" t="str">
            <v>0916211009</v>
          </cell>
          <cell r="C122" t="str">
            <v>МБАЛ - Кърджали  ООД</v>
          </cell>
          <cell r="D122" t="str">
            <v>частна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B123" t="str">
            <v>0902211002</v>
          </cell>
          <cell r="C123" t="str">
            <v>МБАЛ Ардино ЕООД</v>
          </cell>
          <cell r="D123" t="str">
            <v>общинска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B124" t="str">
            <v>0915211004</v>
          </cell>
          <cell r="C124" t="str">
            <v>МБАЛ  Живот+ ЕООД  Крумовград</v>
          </cell>
          <cell r="D124" t="str">
            <v>общинска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B125" t="str">
            <v>0916211001</v>
          </cell>
          <cell r="C125" t="str">
            <v xml:space="preserve">МБАЛ Д-р Атанас Дафовски АД Кърджали </v>
          </cell>
          <cell r="D125" t="str">
            <v>Смесена държавна-общинска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C126" t="str">
            <v>РЗОК Кюстендил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B127" t="str">
            <v>1029211001</v>
          </cell>
          <cell r="C127" t="str">
            <v>МБАЛ "Д-р Н. Василиев" АД</v>
          </cell>
          <cell r="D127" t="str">
            <v>Смесена държавна-общинска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B128" t="str">
            <v>1029233006</v>
          </cell>
          <cell r="C128" t="str">
            <v>СБР-НК ЕАД ф. Кюстендил</v>
          </cell>
          <cell r="D128" t="str">
            <v>национална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B129" t="str">
            <v>1048131004</v>
          </cell>
          <cell r="C129" t="str">
            <v>МЦ "Хипократ" ООД</v>
          </cell>
          <cell r="D129" t="str">
            <v>частна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B130" t="str">
            <v>1048211002</v>
          </cell>
          <cell r="C130" t="str">
            <v>МБАЛ "Св. Иван Рилски" ЕООД</v>
          </cell>
          <cell r="D130" t="str">
            <v>общинска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B131" t="str">
            <v>1048211009</v>
          </cell>
          <cell r="C131" t="str">
            <v>МБАЛ "Св. Иван Рилски 2003" ООД</v>
          </cell>
          <cell r="D131" t="str">
            <v>частна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B132" t="str">
            <v>1041232010</v>
          </cell>
          <cell r="C132" t="str">
            <v xml:space="preserve">СБР-Сапарева баня АД </v>
          </cell>
          <cell r="D132" t="str">
            <v>частна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B133" t="str">
            <v>1048131001</v>
          </cell>
          <cell r="C133" t="str">
            <v>"МЦ Асклепий"ООД</v>
          </cell>
          <cell r="D133" t="str">
            <v>частна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C134" t="str">
            <v>РЗОК Ловеч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B135" t="str">
            <v>1118211001</v>
          </cell>
          <cell r="C135" t="str">
            <v>МБАЛ Ловеч</v>
          </cell>
          <cell r="D135" t="str">
            <v>Смесена държавна-общинска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B136" t="str">
            <v>1134211002</v>
          </cell>
          <cell r="C136" t="str">
            <v>МБАЛ Троян</v>
          </cell>
          <cell r="D136" t="str">
            <v>общинска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B137" t="str">
            <v>1133211003</v>
          </cell>
          <cell r="C137" t="str">
            <v>МБАЛ Тетевен</v>
          </cell>
          <cell r="D137" t="str">
            <v>общинска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B138" t="str">
            <v>1119211004</v>
          </cell>
          <cell r="C138" t="str">
            <v>МБАЛ Луковит</v>
          </cell>
          <cell r="D138" t="str">
            <v>общинска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B139" t="str">
            <v>1134212005</v>
          </cell>
          <cell r="C139" t="str">
            <v>СБАЛББ Троян</v>
          </cell>
          <cell r="D139" t="str">
            <v>държавна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B140" t="str">
            <v>1118211010</v>
          </cell>
          <cell r="C140" t="str">
            <v>МБАЛ"Кардиолайф"ООД</v>
          </cell>
          <cell r="D140" t="str">
            <v>частна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C141" t="str">
            <v>РЗОК Монтана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B142" t="str">
            <v>1202211002</v>
          </cell>
          <cell r="C142" t="str">
            <v>МБАЛ ЕООД гр. Берковица</v>
          </cell>
          <cell r="D142" t="str">
            <v>общинска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B143" t="str">
            <v>1212233004</v>
          </cell>
          <cell r="C143" t="str">
            <v>"СБР-НК" ЕАД -филиал "Св.Мина" гр.Вършец</v>
          </cell>
          <cell r="D143" t="str">
            <v>държавна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B144" t="str">
            <v>1224211003</v>
          </cell>
          <cell r="C144" t="str">
            <v>МБАЛ " Св. Николай Чудотворец" - ЕООД гр. Лом</v>
          </cell>
          <cell r="D144" t="str">
            <v>общинска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B145" t="str">
            <v>1229211001</v>
          </cell>
          <cell r="C145" t="str">
            <v>МБАЛ "Д-р Стамен Илиев" АД</v>
          </cell>
          <cell r="D145" t="str">
            <v>Смесена държавна-общинска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B146" t="str">
            <v>1229211008</v>
          </cell>
          <cell r="C146" t="str">
            <v>МБАЛ "Сити клиник - Св.Георги" ЕООД гр.Монтана</v>
          </cell>
          <cell r="D146" t="str">
            <v>частна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B147" t="str">
            <v>1229391010</v>
          </cell>
          <cell r="C147" t="str">
            <v>„ФЪРСТ ДИАЛИЗИС СЪРВИСИЗ БЪЛГАРИЯ“ ЕАД  гр. Монтана</v>
          </cell>
          <cell r="D147" t="str">
            <v>частна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C148" t="str">
            <v>РЗОК Пазарджик</v>
          </cell>
          <cell r="E148">
            <v>10665045.640000004</v>
          </cell>
          <cell r="F148">
            <v>1188361.4000000001</v>
          </cell>
          <cell r="G148">
            <v>1.7462298274040222E-9</v>
          </cell>
          <cell r="H148">
            <v>2359058.5199999996</v>
          </cell>
          <cell r="I148">
            <v>1254728.25</v>
          </cell>
          <cell r="J148">
            <v>1445096.090000001</v>
          </cell>
          <cell r="K148">
            <v>1382797.97</v>
          </cell>
        </row>
        <row r="149">
          <cell r="B149" t="str">
            <v>1308211004</v>
          </cell>
          <cell r="C149" t="str">
            <v>"МБАЛ-Велинград" ЕООД гр.Велинград</v>
          </cell>
          <cell r="D149" t="str">
            <v>общинска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B150" t="str">
            <v>1308211017</v>
          </cell>
          <cell r="C150" t="str">
            <v>"МБАЛ Здраве-Велинград" ЕООД гр.Велинград</v>
          </cell>
          <cell r="D150" t="str">
            <v>частна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B151" t="str">
            <v>1308212012</v>
          </cell>
          <cell r="C151" t="str">
            <v>СБПЛРПФЗ "Св. Петка Българска" ЕООД гр. Велинград</v>
          </cell>
          <cell r="D151" t="str">
            <v>държавна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B152" t="str">
            <v>1308221016</v>
          </cell>
          <cell r="C152" t="str">
            <v>МБПЛР "Вита" ЕООД гр.Велинград</v>
          </cell>
          <cell r="D152" t="str">
            <v>държавна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B153" t="str">
            <v>1308233008</v>
          </cell>
          <cell r="C153" t="str">
            <v>"СБР-НК" ЕАД филиал Велинград</v>
          </cell>
          <cell r="D153" t="str">
            <v>държавна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B154" t="str">
            <v>1319211001</v>
          </cell>
          <cell r="C154" t="str">
            <v>"МБАЛ-Пазарджик" АД гр.Пазарджик</v>
          </cell>
          <cell r="D154" t="str">
            <v>Смесена държавна-общинска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B155" t="str">
            <v>1319211005</v>
          </cell>
          <cell r="C155" t="str">
            <v>"МБАЛ-Ескулап" ООД гр.Пазарджик</v>
          </cell>
          <cell r="D155" t="str">
            <v>частна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B156" t="str">
            <v>1319211012</v>
          </cell>
          <cell r="C156" t="str">
            <v>"МБАЛ-Хигия" АД гр.Пазарджик</v>
          </cell>
          <cell r="D156" t="str">
            <v>частна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B157" t="str">
            <v>1319211014</v>
          </cell>
          <cell r="C157" t="str">
            <v>"МБАЛ Хигия-Север" ООД гр.Пазарджик</v>
          </cell>
          <cell r="D157" t="str">
            <v>частна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B158" t="str">
            <v>1319211015</v>
          </cell>
          <cell r="C158" t="str">
            <v>УМБАЛ "Пълмед" ООД - клон МС Здраве гр.Пазарджик</v>
          </cell>
          <cell r="D158" t="str">
            <v>частна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B159" t="str">
            <v>1319212018</v>
          </cell>
          <cell r="C159" t="str">
            <v>"СБАЛПФЗ-Пазарджик" ЕООД гр.Пазарджик</v>
          </cell>
          <cell r="D159" t="str">
            <v>държавна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B160" t="str">
            <v>1319391019</v>
          </cell>
          <cell r="C160" t="str">
            <v xml:space="preserve">"ДЪЧМЕД ДИАЛИЗА БЪЛГАРИЯ - ДИАЛИЗЕН ЦЕНТЪР" ЕООД гр.Пазарджик </v>
          </cell>
          <cell r="D160" t="str">
            <v>частна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B161" t="str">
            <v>1320211002</v>
          </cell>
          <cell r="C161" t="str">
            <v>"МБАЛ-Уни Хоспитал" ООД гр.Панагюрище</v>
          </cell>
          <cell r="D161" t="str">
            <v>частна</v>
          </cell>
          <cell r="E161">
            <v>10665045.640000004</v>
          </cell>
          <cell r="F161">
            <v>1188361.4000000001</v>
          </cell>
          <cell r="G161">
            <v>1.7462298274040222E-9</v>
          </cell>
          <cell r="H161">
            <v>2359058.5199999996</v>
          </cell>
          <cell r="I161">
            <v>1254728.25</v>
          </cell>
          <cell r="J161">
            <v>1445096.090000001</v>
          </cell>
          <cell r="K161">
            <v>1382797.97</v>
          </cell>
        </row>
        <row r="162">
          <cell r="B162" t="str">
            <v>1321211003</v>
          </cell>
          <cell r="C162" t="str">
            <v>МБАЛ "Проф. Димитър Ранев" ООД гр.Пещера</v>
          </cell>
          <cell r="D162" t="str">
            <v>частна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C163" t="str">
            <v>РЗОК Перник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B164" t="str">
            <v>1432211001</v>
          </cell>
          <cell r="C164" t="str">
            <v>МБАЛ "Рахила Ангелова"АД-Перник</v>
          </cell>
          <cell r="D164" t="str">
            <v>Смесена държавна-общинска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B165" t="str">
            <v>1432212005</v>
          </cell>
          <cell r="C165" t="str">
            <v>СБАЛББ-ЕООД-Перник</v>
          </cell>
          <cell r="D165" t="str">
            <v>държавна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B166" t="str">
            <v>1432252010</v>
          </cell>
          <cell r="C166" t="str">
            <v>СБПЛР-ЕООД-Перник</v>
          </cell>
          <cell r="D166" t="str">
            <v>общинска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B167" t="str">
            <v>1432212011</v>
          </cell>
          <cell r="C167" t="str">
            <v>"СБАЛ по Кардиология-Перник"ООД</v>
          </cell>
          <cell r="D167" t="str">
            <v>частна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B168" t="str">
            <v>1432391012</v>
          </cell>
          <cell r="C168" t="str">
            <v>Диализен център-Перник</v>
          </cell>
          <cell r="D168" t="str">
            <v>частна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C169" t="str">
            <v>РЗОК Плевен</v>
          </cell>
          <cell r="E169">
            <v>18712976.929999996</v>
          </cell>
          <cell r="F169">
            <v>2295869.9900000012</v>
          </cell>
          <cell r="G169">
            <v>2113952.319999998</v>
          </cell>
          <cell r="H169">
            <v>2290919.91</v>
          </cell>
          <cell r="I169">
            <v>2143777.060000001</v>
          </cell>
          <cell r="J169">
            <v>2477347.8599999994</v>
          </cell>
          <cell r="K169">
            <v>2515600.3099999996</v>
          </cell>
        </row>
        <row r="170">
          <cell r="B170" t="str">
            <v>1503211006</v>
          </cell>
          <cell r="C170" t="str">
            <v>МБАЛ - Белене ЕООД</v>
          </cell>
          <cell r="D170" t="str">
            <v>общинска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B171" t="str">
            <v>1508211005</v>
          </cell>
          <cell r="C171" t="str">
            <v>МБАЛ - Гулянци ЕООД</v>
          </cell>
          <cell r="D171" t="str">
            <v>общинска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B172" t="str">
            <v>1516211003</v>
          </cell>
          <cell r="C172" t="str">
            <v>МБАЛ - Левски ЕООД</v>
          </cell>
          <cell r="D172" t="str">
            <v>общинска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B173" t="str">
            <v>1521211004</v>
          </cell>
          <cell r="C173" t="str">
            <v>МБАЛ - Никопол ЕООД</v>
          </cell>
          <cell r="D173" t="str">
            <v>общинска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B174" t="str">
            <v>1524131015</v>
          </cell>
          <cell r="C174" t="str">
            <v>АСМП - МЦ Окулус - Кушинова ЕООД</v>
          </cell>
          <cell r="D174" t="str">
            <v>частна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B175" t="str">
            <v>1524131022</v>
          </cell>
          <cell r="C175" t="str">
            <v>МЦ Св. Марина - ДТ ООД</v>
          </cell>
          <cell r="D175" t="str">
            <v>частна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B176" t="str">
            <v>1524134003</v>
          </cell>
          <cell r="C176" t="str">
            <v>ДКЦ ІІ - Плевен ЕООД</v>
          </cell>
          <cell r="D176" t="str">
            <v>общинска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B177" t="str">
            <v>1524134007</v>
          </cell>
          <cell r="C177" t="str">
            <v>ДКЦ Св. Панталеймон ООД</v>
          </cell>
          <cell r="D177" t="str">
            <v>частна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B178" t="str">
            <v>1524211001</v>
          </cell>
          <cell r="C178" t="str">
            <v>УМБАЛ - Д-р Г. Странски ЕАД</v>
          </cell>
          <cell r="D178" t="str">
            <v>държавна</v>
          </cell>
          <cell r="E178">
            <v>16865164.529999997</v>
          </cell>
          <cell r="F178">
            <v>2042299.8000000019</v>
          </cell>
          <cell r="G178">
            <v>1885789.9299999981</v>
          </cell>
          <cell r="H178">
            <v>2045501.24</v>
          </cell>
          <cell r="I178">
            <v>1966913.6300000011</v>
          </cell>
          <cell r="J178">
            <v>2244789.3399999994</v>
          </cell>
          <cell r="K178">
            <v>2262917.9599999995</v>
          </cell>
        </row>
        <row r="179">
          <cell r="B179" t="str">
            <v>1524211014</v>
          </cell>
          <cell r="C179" t="str">
            <v>МБАЛ - Авис Медика ООД</v>
          </cell>
          <cell r="D179" t="str">
            <v>частна</v>
          </cell>
          <cell r="E179">
            <v>1847812.3999999992</v>
          </cell>
          <cell r="F179">
            <v>253570.18999999927</v>
          </cell>
          <cell r="G179">
            <v>228162.39000000007</v>
          </cell>
          <cell r="H179">
            <v>245418.66999999998</v>
          </cell>
          <cell r="I179">
            <v>176863.43</v>
          </cell>
          <cell r="J179">
            <v>232558.52</v>
          </cell>
          <cell r="K179">
            <v>252682.35</v>
          </cell>
        </row>
        <row r="180">
          <cell r="B180" t="str">
            <v>1524211017</v>
          </cell>
          <cell r="C180" t="str">
            <v>МБАЛ Св. Панталеймон - Плевен ООД</v>
          </cell>
          <cell r="D180" t="str">
            <v>частна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B181" t="str">
            <v>1524211018</v>
          </cell>
          <cell r="C181" t="str">
            <v>МБАЛ Св. Параскева ООД</v>
          </cell>
          <cell r="D181" t="str">
            <v>частна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B182" t="str">
            <v>1524211019</v>
          </cell>
          <cell r="C182" t="str">
            <v>УМБАЛ Св. Марина - Плевен ООД</v>
          </cell>
          <cell r="D182" t="str">
            <v>частна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B183" t="str">
            <v>1524211020</v>
          </cell>
          <cell r="C183" t="str">
            <v>МБАЛ Сърце и мозък ЕАД</v>
          </cell>
          <cell r="D183" t="str">
            <v>частна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B184" t="str">
            <v>1524212015</v>
          </cell>
          <cell r="C184" t="str">
            <v>СБАЛ по кардиология ЕАД</v>
          </cell>
          <cell r="D184" t="str">
            <v>частна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B185" t="str">
            <v>1524911008</v>
          </cell>
          <cell r="C185" t="str">
            <v xml:space="preserve">ВМА - МБАЛ - Плевен </v>
          </cell>
          <cell r="D185" t="str">
            <v>МО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B186" t="str">
            <v>1537211002</v>
          </cell>
          <cell r="C186" t="str">
            <v>МБАЛ - Червен бряг ЕООД</v>
          </cell>
          <cell r="D186" t="str">
            <v>общинска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B187" t="str">
            <v>1539211012</v>
          </cell>
          <cell r="C187" t="str">
            <v>МБАЛ - Кнежа ЕООД</v>
          </cell>
          <cell r="D187" t="str">
            <v>общинска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C188" t="str">
            <v>РЗОК Пловдив</v>
          </cell>
          <cell r="E188">
            <v>53722753.890000001</v>
          </cell>
          <cell r="F188">
            <v>6849247.9399999985</v>
          </cell>
          <cell r="G188">
            <v>6280782.330000001</v>
          </cell>
          <cell r="H188">
            <v>7008924.0699999994</v>
          </cell>
          <cell r="I188">
            <v>6417192.9900000021</v>
          </cell>
          <cell r="J188">
            <v>6736415.8900000006</v>
          </cell>
          <cell r="K188">
            <v>6609194.2500000009</v>
          </cell>
        </row>
        <row r="189">
          <cell r="B189" t="str">
            <v>1601211005</v>
          </cell>
          <cell r="C189" t="str">
            <v>МБАЛ Асеновград ЕООД гр. Асеновград</v>
          </cell>
          <cell r="D189" t="str">
            <v>общинска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B190" t="str">
            <v>1601221027</v>
          </cell>
          <cell r="C190" t="str">
            <v>МБПЛР Света Богородица ЕООД - Нареченски бани</v>
          </cell>
          <cell r="D190" t="str">
            <v>държавна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B191" t="str">
            <v>1601233016</v>
          </cell>
          <cell r="C191" t="str">
            <v>СБР НК филиал Нареченски бани</v>
          </cell>
          <cell r="D191" t="str">
            <v>държавна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B192" t="str">
            <v>1613131004</v>
          </cell>
          <cell r="C192" t="str">
            <v>МЦ Витамед ЕООД Карлово</v>
          </cell>
          <cell r="D192" t="str">
            <v>частна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B193" t="str">
            <v>1613211006</v>
          </cell>
          <cell r="C193" t="str">
            <v>МБАЛ Д-р Киро Попов ЕООД Карлово</v>
          </cell>
          <cell r="D193" t="str">
            <v>общинска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B194" t="str">
            <v>1613232020</v>
          </cell>
          <cell r="C194" t="str">
            <v>СБР НК филиал Баня; Карловско</v>
          </cell>
          <cell r="D194" t="str">
            <v>държавна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B195" t="str">
            <v>1626131002</v>
          </cell>
          <cell r="C195" t="str">
            <v>МЦ Литомед ЕООД</v>
          </cell>
          <cell r="D195" t="str">
            <v>частна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B196" t="str">
            <v>1622211001</v>
          </cell>
          <cell r="C196" t="str">
            <v>УМБАЛ Св. Георги ЕАД Пловдив</v>
          </cell>
          <cell r="D196" t="str">
            <v>държавна</v>
          </cell>
          <cell r="E196">
            <v>13287663.48</v>
          </cell>
          <cell r="F196">
            <v>1551609.2999999996</v>
          </cell>
          <cell r="G196">
            <v>1611993.2600000005</v>
          </cell>
          <cell r="H196">
            <v>1699765.6999999997</v>
          </cell>
          <cell r="I196">
            <v>1597730.82</v>
          </cell>
          <cell r="J196">
            <v>1830932.0000000005</v>
          </cell>
          <cell r="K196">
            <v>1653110.5899999999</v>
          </cell>
        </row>
        <row r="197">
          <cell r="B197" t="str">
            <v>1622211002</v>
          </cell>
          <cell r="C197" t="str">
            <v>УМБАЛ Пловдив АД</v>
          </cell>
          <cell r="D197" t="str">
            <v>Смесена държавна-общинска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B198" t="str">
            <v>1622211003</v>
          </cell>
          <cell r="C198" t="str">
            <v>МБАЛ Св.Мина ЕООД Пловдив</v>
          </cell>
          <cell r="D198" t="str">
            <v>общинска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B199" t="str">
            <v>1622211004</v>
          </cell>
          <cell r="C199" t="str">
            <v>МБАЛ Св. Пантелеймон ЕООД Пловдив</v>
          </cell>
          <cell r="D199" t="str">
            <v>общинска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B200" t="str">
            <v>1622211029</v>
          </cell>
          <cell r="C200" t="str">
            <v>УМБАЛ Каспела ЕООД Пловдив</v>
          </cell>
          <cell r="D200" t="str">
            <v>частна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B201" t="str">
            <v>1622211031</v>
          </cell>
          <cell r="C201" t="str">
            <v>МБАЛ Мед Лайн Клиник AД</v>
          </cell>
          <cell r="D201" t="str">
            <v>частна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B202" t="str">
            <v>1622211036</v>
          </cell>
          <cell r="C202" t="str">
            <v>МБАЛ Тримонциум ООД</v>
          </cell>
          <cell r="D202" t="str">
            <v>частна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B203" t="str">
            <v>1622211037</v>
          </cell>
          <cell r="C203" t="str">
            <v>УМБАЛ  Пълмед Пловдив  ООД</v>
          </cell>
          <cell r="D203" t="str">
            <v>частна</v>
          </cell>
          <cell r="E203">
            <v>5509294.3499999996</v>
          </cell>
          <cell r="F203">
            <v>677972.11999999988</v>
          </cell>
          <cell r="G203">
            <v>623792.59000000008</v>
          </cell>
          <cell r="H203">
            <v>693486.29999999993</v>
          </cell>
          <cell r="I203">
            <v>682355.39000000025</v>
          </cell>
          <cell r="J203">
            <v>621069.17999999993</v>
          </cell>
          <cell r="K203">
            <v>697654.76999999967</v>
          </cell>
        </row>
        <row r="204">
          <cell r="B204" t="str">
            <v>1622211039</v>
          </cell>
          <cell r="C204" t="str">
            <v>МБАЛ  Св. Каридад ЕАД</v>
          </cell>
          <cell r="D204" t="str">
            <v>частна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B205" t="str">
            <v>1622211042</v>
          </cell>
          <cell r="C205" t="str">
            <v>МБАЛ Централ онко хоспитал</v>
          </cell>
          <cell r="D205" t="str">
            <v>частна</v>
          </cell>
          <cell r="E205">
            <v>6853625.0100000016</v>
          </cell>
          <cell r="F205">
            <v>913812.58000000054</v>
          </cell>
          <cell r="G205">
            <v>814829.63000000059</v>
          </cell>
          <cell r="H205">
            <v>840725.63</v>
          </cell>
          <cell r="I205">
            <v>798535.6100000001</v>
          </cell>
          <cell r="J205">
            <v>856129.80000000016</v>
          </cell>
          <cell r="K205">
            <v>749039.2300000001</v>
          </cell>
        </row>
        <row r="206">
          <cell r="B206" t="str">
            <v>1622211044</v>
          </cell>
          <cell r="C206" t="str">
            <v>МБАЛ МК Свети Иван Рилски ЕООД</v>
          </cell>
          <cell r="D206" t="str">
            <v>частна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B207" t="str">
            <v>1622211045</v>
          </cell>
          <cell r="C207" t="str">
            <v>УМБАЛ Еврохоспитал Пловдив ООД</v>
          </cell>
          <cell r="D207" t="str">
            <v>частна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B208" t="str">
            <v>1622211049</v>
          </cell>
          <cell r="C208" t="str">
            <v>МБАЛ Уро Медикс ООД Пловдив</v>
          </cell>
          <cell r="D208" t="str">
            <v>частна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B209" t="str">
            <v>1622211053</v>
          </cell>
          <cell r="C209" t="str">
            <v>МБАЛ  Св.Св. Козма и Дамян ООД</v>
          </cell>
          <cell r="D209" t="str">
            <v>частна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B210" t="str">
            <v>1622212028</v>
          </cell>
          <cell r="C210" t="str">
            <v>СОБАЛ Луксор ООД Пловдив</v>
          </cell>
          <cell r="D210" t="str">
            <v>частна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B211" t="str">
            <v>1622212030</v>
          </cell>
          <cell r="C211" t="str">
            <v>УСБАЛАГ Селена ООД - Пловдив</v>
          </cell>
          <cell r="D211" t="str">
            <v>частна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B212" t="str">
            <v>1622212033</v>
          </cell>
          <cell r="C212" t="str">
            <v>СГЕБАЛ Еврохоспитал ООД Пловдив</v>
          </cell>
          <cell r="D212" t="str">
            <v>частна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B213" t="str">
            <v>1622212038</v>
          </cell>
          <cell r="C213" t="str">
            <v>Медикус алфа СХБАЛ ЕООД</v>
          </cell>
          <cell r="D213" t="str">
            <v>частна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B214" t="str">
            <v>1622212041</v>
          </cell>
          <cell r="C214" t="str">
            <v>СБАЛАГ Торакс Д-р Сава Бояджиев ЕООД - Пловдив</v>
          </cell>
          <cell r="D214" t="str">
            <v>частна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B215" t="str">
            <v>1622212050</v>
          </cell>
          <cell r="C215" t="str">
            <v>СБАЛ Специал медик</v>
          </cell>
          <cell r="D215" t="str">
            <v>частна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B216" t="str">
            <v>1622333018</v>
          </cell>
          <cell r="C216" t="str">
            <v>ЦКВЗ Пловдив ЕООД</v>
          </cell>
          <cell r="D216" t="str">
            <v>общинска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B217" t="str">
            <v>1622334019</v>
          </cell>
          <cell r="C217" t="str">
            <v>КОЦ  Пловдив ЕООД</v>
          </cell>
          <cell r="D217" t="str">
            <v>общинска</v>
          </cell>
          <cell r="E217">
            <v>25605582.940000001</v>
          </cell>
          <cell r="F217">
            <v>3445898.3799999994</v>
          </cell>
          <cell r="G217">
            <v>2994421.2199999997</v>
          </cell>
          <cell r="H217">
            <v>3489706.5500000003</v>
          </cell>
          <cell r="I217">
            <v>3008132.7400000026</v>
          </cell>
          <cell r="J217">
            <v>3107555.5899999989</v>
          </cell>
          <cell r="K217">
            <v>3124668.8900000015</v>
          </cell>
        </row>
        <row r="218">
          <cell r="B218" t="str">
            <v>1622391046</v>
          </cell>
          <cell r="C218" t="str">
            <v>Хемодиализен център Фърст диализис сървисиз България  ЕАД</v>
          </cell>
          <cell r="D218" t="str">
            <v>частна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B219" t="str">
            <v>1622391051</v>
          </cell>
          <cell r="C219" t="str">
            <v>Дъчмед диализа България -ДЦ ЕООД клон Пловдив</v>
          </cell>
          <cell r="D219" t="str">
            <v>частна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B220" t="str">
            <v>1622911013</v>
          </cell>
          <cell r="C220" t="str">
            <v>МБАЛ Пловдив към ВМА София</v>
          </cell>
          <cell r="D220" t="str">
            <v>МО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B221" t="str">
            <v>1622911014</v>
          </cell>
          <cell r="C221" t="str">
            <v>МТБ Пловдив</v>
          </cell>
          <cell r="D221" t="str">
            <v>МТ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B222" t="str">
            <v>1623211007</v>
          </cell>
          <cell r="C222" t="str">
            <v>МБАЛ Първомай ЕООД гр. Първомай</v>
          </cell>
          <cell r="D222" t="str">
            <v>общинска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B223" t="str">
            <v>1625131001</v>
          </cell>
          <cell r="C223" t="str">
            <v>МЦ Св. Елисавета - Раковски ООД</v>
          </cell>
          <cell r="D223" t="str">
            <v>частна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B224" t="str">
            <v>1625211008</v>
          </cell>
          <cell r="C224" t="str">
            <v>МБАЛ Раковски ЕООД гр. Раковски</v>
          </cell>
          <cell r="D224" t="str">
            <v>общинска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B225" t="str">
            <v>1626211048</v>
          </cell>
          <cell r="C225" t="str">
            <v>МБАЛ Паркхоспитал ЕООД</v>
          </cell>
          <cell r="D225" t="str">
            <v>частна</v>
          </cell>
          <cell r="E225">
            <v>2466588.1100000003</v>
          </cell>
          <cell r="F225">
            <v>259955.55999999994</v>
          </cell>
          <cell r="G225">
            <v>235745.63000000006</v>
          </cell>
          <cell r="H225">
            <v>285239.89000000007</v>
          </cell>
          <cell r="I225">
            <v>330438.42999999993</v>
          </cell>
          <cell r="J225">
            <v>320729.31999999995</v>
          </cell>
          <cell r="K225">
            <v>384720.77000000008</v>
          </cell>
        </row>
        <row r="226">
          <cell r="B226" t="str">
            <v>1637232012</v>
          </cell>
          <cell r="C226" t="str">
            <v>ВМА БПЛР- гр. Хисаря</v>
          </cell>
          <cell r="D226" t="str">
            <v>МО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B227" t="str">
            <v>1637233021</v>
          </cell>
          <cell r="C227" t="str">
            <v xml:space="preserve">СБР НК филиал Хисар  </v>
          </cell>
          <cell r="D227" t="str">
            <v>държавна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B228" t="str">
            <v>1637253040</v>
          </cell>
          <cell r="C228" t="str">
            <v>МИ-МВР Филиал Хисар БПЛР</v>
          </cell>
          <cell r="D228" t="str">
            <v>МВР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B229" t="str">
            <v>1641221054</v>
          </cell>
          <cell r="C229" t="str">
            <v xml:space="preserve">МБПЛР Стамболийски ЕООД гр. Стамболийски </v>
          </cell>
          <cell r="D229" t="str">
            <v>общинска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B230" t="str">
            <v>1643221052</v>
          </cell>
          <cell r="C230" t="str">
            <v>МБПЛ Иван Раев Сопот ЕООД</v>
          </cell>
          <cell r="D230" t="str">
            <v>общинска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B231" t="str">
            <v>1637251055</v>
          </cell>
          <cell r="C231" t="str">
            <v>МБПЛР Витус гр. Хисар</v>
          </cell>
          <cell r="D231" t="str">
            <v>частна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B232" t="str">
            <v>1622131088</v>
          </cell>
          <cell r="C232" t="str">
            <v>МЦ за очно здраве Виста ООД</v>
          </cell>
          <cell r="D232" t="str">
            <v>частна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C233" t="str">
            <v>РЗОК Разград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B234" t="str">
            <v>1726211001</v>
          </cell>
          <cell r="C234" t="str">
            <v>МБАЛ Св. Иван Рилски - Разград  АД</v>
          </cell>
          <cell r="D234" t="str">
            <v>Смесена държавна-общинска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B235" t="str">
            <v>1714211002</v>
          </cell>
          <cell r="C235" t="str">
            <v>МБАЛ - Исперих ЕООД</v>
          </cell>
          <cell r="D235" t="str">
            <v>общинска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B236" t="str">
            <v>1716211003</v>
          </cell>
          <cell r="C236" t="str">
            <v>МБАЛ - Кубрат ЕООД</v>
          </cell>
          <cell r="D236" t="str">
            <v>общинска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B237" t="str">
            <v>1726131005</v>
          </cell>
          <cell r="C237" t="str">
            <v>МЦ Вита Медика ЕООД</v>
          </cell>
          <cell r="D237" t="str">
            <v>частна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C238" t="str">
            <v>РЗОК Русе</v>
          </cell>
          <cell r="E238">
            <v>10409583.75</v>
          </cell>
          <cell r="F238">
            <v>1345763.42</v>
          </cell>
          <cell r="G238">
            <v>1095499.7999999998</v>
          </cell>
          <cell r="H238">
            <v>1234518.4500000004</v>
          </cell>
          <cell r="I238">
            <v>1122461.2199999997</v>
          </cell>
          <cell r="J238">
            <v>1320868.0600000008</v>
          </cell>
          <cell r="K238">
            <v>1330674.9599999993</v>
          </cell>
        </row>
        <row r="239">
          <cell r="B239" t="str">
            <v>1827212015</v>
          </cell>
          <cell r="C239" t="str">
            <v>СБАЛК " МЕДИКА-КОР " ЕАД</v>
          </cell>
          <cell r="D239" t="str">
            <v>частна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B240" t="str">
            <v>1827212013</v>
          </cell>
          <cell r="C240" t="str">
            <v>СБАЛ ПО ФРМ - МЕДИКА - ООД</v>
          </cell>
          <cell r="D240" t="str">
            <v>частна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B241" t="str">
            <v>1827212016</v>
          </cell>
          <cell r="C241" t="str">
            <v>СБАЛПФЗ - Д-Р ДИМИТЪР ГРАМАТИКОВ - РУСЕ- ЕООД</v>
          </cell>
          <cell r="D241" t="str">
            <v>общинска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B242" t="str">
            <v>1804211002</v>
          </cell>
          <cell r="C242" t="str">
            <v>МБАЛ - ЮЛИЯ ВРЕВСКА - БЯЛА ЕООД</v>
          </cell>
          <cell r="D242" t="str">
            <v>общинска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B243" t="str">
            <v>1827211001</v>
          </cell>
          <cell r="C243" t="str">
            <v>УМБАЛ - КАНЕВ АД</v>
          </cell>
          <cell r="D243" t="str">
            <v>Смесена държавна-общинска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B244" t="str">
            <v>1827334009</v>
          </cell>
          <cell r="C244" t="str">
            <v>КОМПЛЕКСЕН ОНКОЛОГИЧЕН ЦЕНТЪР - РУСЕ ЕООД</v>
          </cell>
          <cell r="D244" t="str">
            <v>общинска</v>
          </cell>
          <cell r="E244">
            <v>10409583.75</v>
          </cell>
          <cell r="F244">
            <v>1345763.42</v>
          </cell>
          <cell r="G244">
            <v>1095499.7999999998</v>
          </cell>
          <cell r="H244">
            <v>1234518.4500000004</v>
          </cell>
          <cell r="I244">
            <v>1122461.2199999997</v>
          </cell>
          <cell r="J244">
            <v>1320868.0600000008</v>
          </cell>
          <cell r="K244">
            <v>1330674.9599999993</v>
          </cell>
        </row>
        <row r="245">
          <cell r="B245" t="str">
            <v>1827211019</v>
          </cell>
          <cell r="C245" t="str">
            <v>УМБАЛ МЕДИКА РУСЕ ООД</v>
          </cell>
          <cell r="D245" t="str">
            <v>частна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B246" t="str">
            <v>1827391020</v>
          </cell>
          <cell r="C246" t="str">
            <v>"ДИАЛИЗЕН ЦЕНТЪР РУРИКОМ"ООД</v>
          </cell>
          <cell r="D246" t="str">
            <v>частна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C247" t="str">
            <v>РЗОК Силистра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B248" t="str">
            <v>1931211001</v>
          </cell>
          <cell r="C248" t="str">
            <v>МБАЛ Силистра АД</v>
          </cell>
          <cell r="D248" t="str">
            <v>Смесена държавна-общинска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B249" t="str">
            <v>1934211002</v>
          </cell>
          <cell r="C249" t="str">
            <v>МБАЛ Тутракан ЕООД</v>
          </cell>
          <cell r="D249" t="str">
            <v>общинска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B250" t="str">
            <v>1910211003</v>
          </cell>
          <cell r="C250" t="str">
            <v>МБАЛ Дулово ЕООД</v>
          </cell>
          <cell r="D250" t="str">
            <v>общинска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C251" t="str">
            <v>РЗОК Сливен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B252" t="str">
            <v>2011252017</v>
          </cell>
          <cell r="C252" t="str">
            <v>"СБР - Котел" ЕООД</v>
          </cell>
          <cell r="D252" t="str">
            <v>общинска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B253" t="str">
            <v>2016211002</v>
          </cell>
          <cell r="C253" t="str">
            <v>МБАЛ "Света Петка Българска" ЕООД</v>
          </cell>
          <cell r="D253" t="str">
            <v>общинска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B254" t="str">
            <v>2020211001</v>
          </cell>
          <cell r="C254" t="str">
            <v>МБАЛ "Д-р Иван Селимински" АД</v>
          </cell>
          <cell r="D254" t="str">
            <v>Смесена държавна-общинска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B255" t="str">
            <v>2020211013</v>
          </cell>
          <cell r="C255" t="str">
            <v>МБАЛ "Царица Йоанна" ЕООД</v>
          </cell>
          <cell r="D255" t="str">
            <v>частна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B256" t="str">
            <v>2020211016</v>
          </cell>
          <cell r="C256" t="str">
            <v>МБАЛ "Хаджи Димитър" ООД</v>
          </cell>
          <cell r="D256" t="str">
            <v>частна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B257" t="str">
            <v>2020212012</v>
          </cell>
          <cell r="C257" t="str">
            <v>СХБАЛ "Амброаз Паре" ООД</v>
          </cell>
          <cell r="D257" t="str">
            <v>общинска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B258" t="str">
            <v>2020212015</v>
          </cell>
          <cell r="C258" t="str">
            <v>САГБАЛ "Ева"</v>
          </cell>
          <cell r="D258" t="str">
            <v>частна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B259" t="str">
            <v>2020333008</v>
          </cell>
          <cell r="C259" t="str">
            <v>"ЦКВЗ - Сливен" ЕООД</v>
          </cell>
          <cell r="D259" t="str">
            <v>общинска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B260" t="str">
            <v>2020911006</v>
          </cell>
          <cell r="C260" t="str">
            <v>МБАЛ Сливен към ВМА София</v>
          </cell>
          <cell r="D260" t="str">
            <v>МО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C261" t="str">
            <v>РЗОК Смолян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B262" t="str">
            <v>2131211001</v>
          </cell>
          <cell r="C262" t="str">
            <v>МБАЛ -"Д-р Братан Шукеров"АД  гр.Смолян</v>
          </cell>
          <cell r="D262" t="str">
            <v>Смесена държавна-общинска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B263" t="str">
            <v>2116211003</v>
          </cell>
          <cell r="C263" t="str">
            <v>МБАЛ"Проф. д-р Константин Чилов"ЕООД-гр.Мадан</v>
          </cell>
          <cell r="D263" t="str">
            <v>общинска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B264" t="str">
            <v>2111211002</v>
          </cell>
          <cell r="C264" t="str">
            <v>МБАЛ"Проф. д-р Асен Шопов"ЕООД-гр.Златоград</v>
          </cell>
          <cell r="D264" t="str">
            <v>общинска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B265" t="str">
            <v>2109211004</v>
          </cell>
          <cell r="C265" t="str">
            <v>"МБАЛ-Девин" ЕАД гр.Девин</v>
          </cell>
          <cell r="D265" t="str">
            <v>общинска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B266" t="str">
            <v>2102232008</v>
          </cell>
          <cell r="C266" t="str">
            <v>"СБР-НК"ЕАД - филиал с. Баните</v>
          </cell>
          <cell r="D266" t="str">
            <v>държавна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B267" t="str">
            <v>2127232011</v>
          </cell>
          <cell r="C267" t="str">
            <v>"СБР-Родопи" ЕООД гр. Рудозем</v>
          </cell>
          <cell r="D267" t="str">
            <v>частна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B268" t="str">
            <v>2109232012</v>
          </cell>
          <cell r="C268" t="str">
            <v>"СБР-Орфей" ЕООД гр. Девин</v>
          </cell>
          <cell r="D268" t="str">
            <v>частна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C269" t="str">
            <v>РЗОК София град</v>
          </cell>
          <cell r="E269">
            <v>135129411.85000002</v>
          </cell>
          <cell r="F269">
            <v>16538729.830000006</v>
          </cell>
          <cell r="G269">
            <v>13515077.940000009</v>
          </cell>
          <cell r="H269">
            <v>16713359.779999996</v>
          </cell>
          <cell r="I269">
            <v>17546673.469999999</v>
          </cell>
          <cell r="J269">
            <v>17581383.110000007</v>
          </cell>
          <cell r="K269">
            <v>17321788.110000007</v>
          </cell>
        </row>
        <row r="270">
          <cell r="B270" t="str">
            <v>2201211001</v>
          </cell>
          <cell r="C270" t="str">
            <v>МБАЛ"Св. Анна"- София АД</v>
          </cell>
          <cell r="D270" t="str">
            <v>държавна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B271" t="str">
            <v>2201211002</v>
          </cell>
          <cell r="C271" t="str">
            <v>МБАЛ Царица Йоанна - ЕАД</v>
          </cell>
          <cell r="D271" t="str">
            <v>държавна</v>
          </cell>
          <cell r="E271">
            <v>6675786.9200000027</v>
          </cell>
          <cell r="F271">
            <v>784465.70000000019</v>
          </cell>
          <cell r="G271">
            <v>622761.4700000002</v>
          </cell>
          <cell r="H271">
            <v>862009.91999999981</v>
          </cell>
          <cell r="I271">
            <v>718758.49999999977</v>
          </cell>
          <cell r="J271">
            <v>805407.32000000018</v>
          </cell>
          <cell r="K271">
            <v>885917.62</v>
          </cell>
        </row>
        <row r="272">
          <cell r="B272" t="str">
            <v>2201211003</v>
          </cell>
          <cell r="C272" t="str">
            <v>МБАЛСМ Н. И. Пирогов ЕАД</v>
          </cell>
          <cell r="D272" t="str">
            <v>държавна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B273" t="str">
            <v>2201211004</v>
          </cell>
          <cell r="C273" t="str">
            <v>УМБАЛ Св. Иван  Рилски ЕАД</v>
          </cell>
          <cell r="D273" t="str">
            <v>държавна</v>
          </cell>
          <cell r="E273">
            <v>14373292.509999985</v>
          </cell>
          <cell r="F273">
            <v>1628476.2699999996</v>
          </cell>
          <cell r="G273">
            <v>1655878.4</v>
          </cell>
          <cell r="H273">
            <v>1712860.9299999925</v>
          </cell>
          <cell r="I273">
            <v>1657355.1899999962</v>
          </cell>
          <cell r="J273">
            <v>1843880.5100000028</v>
          </cell>
          <cell r="K273">
            <v>1917465.2899999986</v>
          </cell>
        </row>
        <row r="274">
          <cell r="B274" t="str">
            <v>2201211005</v>
          </cell>
          <cell r="C274" t="str">
            <v>УМБАЛ Св. Екатерина - ЕАД</v>
          </cell>
          <cell r="D274" t="str">
            <v>държавна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B275" t="str">
            <v>2201211032</v>
          </cell>
          <cell r="C275" t="str">
            <v>Първа МБАЛ София-АД</v>
          </cell>
          <cell r="D275" t="str">
            <v>общинска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B276" t="str">
            <v>2201211033</v>
          </cell>
          <cell r="C276" t="str">
            <v>Втора МБАЛ - София - АД</v>
          </cell>
          <cell r="D276" t="str">
            <v>общинска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B277" t="str">
            <v>2201211034</v>
          </cell>
          <cell r="C277" t="str">
            <v>Четвърта МБАЛ - София - ЕАД</v>
          </cell>
          <cell r="D277" t="str">
            <v>общинска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B278" t="str">
            <v>2201211035</v>
          </cell>
          <cell r="C278" t="str">
            <v>Пета МБАЛ - София - АД</v>
          </cell>
          <cell r="D278" t="str">
            <v>общинска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B279" t="str">
            <v>2201211055</v>
          </cell>
          <cell r="C279" t="str">
            <v>УМБАЛ Александровска - ЕАД</v>
          </cell>
          <cell r="D279" t="str">
            <v>държавна</v>
          </cell>
          <cell r="E279">
            <v>3623713.4800000004</v>
          </cell>
          <cell r="F279">
            <v>512442.54</v>
          </cell>
          <cell r="G279">
            <v>450933.24</v>
          </cell>
          <cell r="H279">
            <v>485188.08999999991</v>
          </cell>
          <cell r="I279">
            <v>466008.1700000001</v>
          </cell>
          <cell r="J279">
            <v>454583.95</v>
          </cell>
          <cell r="K279">
            <v>469426.63999999996</v>
          </cell>
        </row>
        <row r="280">
          <cell r="B280" t="str">
            <v>2201211060</v>
          </cell>
          <cell r="C280" t="str">
            <v>МБАЛ Вита ЕООД</v>
          </cell>
          <cell r="D280" t="str">
            <v>частна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B281" t="str">
            <v>2201211063</v>
          </cell>
          <cell r="C281" t="str">
            <v>МБАЛ Доверие АД</v>
          </cell>
          <cell r="D281" t="str">
            <v>частна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B282" t="str">
            <v>2201211064</v>
          </cell>
          <cell r="C282" t="str">
            <v>МБАЛ"Света София" ООД</v>
          </cell>
          <cell r="D282" t="str">
            <v>частна</v>
          </cell>
          <cell r="E282">
            <v>50553.729999999996</v>
          </cell>
          <cell r="F282">
            <v>8992.8500000000022</v>
          </cell>
          <cell r="G282">
            <v>8859.52</v>
          </cell>
          <cell r="H282">
            <v>7993.05</v>
          </cell>
          <cell r="I282">
            <v>7754.22</v>
          </cell>
          <cell r="J282">
            <v>0</v>
          </cell>
          <cell r="K282">
            <v>8236.36</v>
          </cell>
        </row>
        <row r="283">
          <cell r="B283" t="str">
            <v>2201211067</v>
          </cell>
          <cell r="C283" t="str">
            <v>АДЖИБАДЕМ СИТИ КЛИНИК МБАЛ ТОКУДА EАД</v>
          </cell>
          <cell r="D283" t="str">
            <v>частна</v>
          </cell>
          <cell r="E283">
            <v>12330473.459999997</v>
          </cell>
          <cell r="F283">
            <v>1371487.1899999988</v>
          </cell>
          <cell r="G283">
            <v>1455643.72</v>
          </cell>
          <cell r="H283">
            <v>1429873.6500000006</v>
          </cell>
          <cell r="I283">
            <v>1414127.7900000005</v>
          </cell>
          <cell r="J283">
            <v>1705309.5300000012</v>
          </cell>
          <cell r="K283">
            <v>1637784.3399999987</v>
          </cell>
        </row>
        <row r="284">
          <cell r="B284" t="str">
            <v>2201211078</v>
          </cell>
          <cell r="C284" t="str">
            <v>МБАЛ Люлин ЕАД</v>
          </cell>
          <cell r="D284" t="str">
            <v>частна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B285" t="str">
            <v>2201211082</v>
          </cell>
          <cell r="C285" t="str">
            <v>МБАЛ "СЕРДИКА" ЕООД</v>
          </cell>
          <cell r="D285" t="str">
            <v>частна</v>
          </cell>
          <cell r="E285">
            <v>17067347.879999999</v>
          </cell>
          <cell r="F285">
            <v>2090294.0399999956</v>
          </cell>
          <cell r="G285">
            <v>1836502.3400000019</v>
          </cell>
          <cell r="H285">
            <v>2219361.8300000029</v>
          </cell>
          <cell r="I285">
            <v>1925084.1900000027</v>
          </cell>
          <cell r="J285">
            <v>2268885.9500000072</v>
          </cell>
          <cell r="K285">
            <v>2261522.0400000056</v>
          </cell>
        </row>
        <row r="286">
          <cell r="B286" t="str">
            <v>2201211083</v>
          </cell>
          <cell r="C286" t="str">
            <v>МБАЛ - НКБ - ЕАД</v>
          </cell>
          <cell r="D286" t="str">
            <v>национална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B287" t="str">
            <v>2201211084</v>
          </cell>
          <cell r="C287" t="str">
            <v>МБАЛ СВ. БОГОРОДИЦА ООД</v>
          </cell>
          <cell r="D287" t="str">
            <v>частна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B288" t="str">
            <v>2201211085</v>
          </cell>
          <cell r="C288" t="str">
            <v>МБАЛ "Св. Панталеймон" АД</v>
          </cell>
          <cell r="D288" t="str">
            <v>частна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B289" t="str">
            <v>2201211091</v>
          </cell>
          <cell r="C289" t="str">
            <v>УМБАЛ Софиямед ООД</v>
          </cell>
          <cell r="D289" t="str">
            <v>частна</v>
          </cell>
          <cell r="E289">
            <v>9218574.6599999983</v>
          </cell>
          <cell r="F289">
            <v>1144433.3399999996</v>
          </cell>
          <cell r="G289">
            <v>1018629.5700000002</v>
          </cell>
          <cell r="H289">
            <v>1130687.76</v>
          </cell>
          <cell r="I289">
            <v>971372.4800000001</v>
          </cell>
          <cell r="J289">
            <v>1220080.1200000001</v>
          </cell>
          <cell r="K289">
            <v>1097661.5600000003</v>
          </cell>
        </row>
        <row r="290">
          <cell r="B290" t="str">
            <v>2201211093</v>
          </cell>
          <cell r="C290" t="str">
            <v>Аджибадем Сити клиник УМБАЛ ЕООД</v>
          </cell>
          <cell r="D290" t="str">
            <v>частна</v>
          </cell>
          <cell r="E290">
            <v>14529101.38000001</v>
          </cell>
          <cell r="F290">
            <v>1913755.8100000094</v>
          </cell>
          <cell r="G290">
            <v>1675750.7300000079</v>
          </cell>
          <cell r="H290">
            <v>0</v>
          </cell>
          <cell r="I290">
            <v>3766225.1599999997</v>
          </cell>
          <cell r="J290">
            <v>1752512.389999999</v>
          </cell>
          <cell r="K290">
            <v>1738849.3299999991</v>
          </cell>
        </row>
        <row r="291">
          <cell r="B291" t="str">
            <v>2201211094</v>
          </cell>
          <cell r="C291" t="str">
            <v>МБАЛ за женско здраве - Надежда ООД</v>
          </cell>
          <cell r="D291" t="str">
            <v>частна</v>
          </cell>
          <cell r="E291">
            <v>12181399.480000008</v>
          </cell>
          <cell r="F291">
            <v>1325826.1100000003</v>
          </cell>
          <cell r="G291">
            <v>1408911.0599999998</v>
          </cell>
          <cell r="H291">
            <v>1386531.7799999989</v>
          </cell>
          <cell r="I291">
            <v>1381659.0500000005</v>
          </cell>
          <cell r="J291">
            <v>1666364.9000000004</v>
          </cell>
          <cell r="K291">
            <v>1541839.719999999</v>
          </cell>
        </row>
        <row r="292">
          <cell r="B292" t="str">
            <v>2201211096</v>
          </cell>
          <cell r="C292" t="str">
            <v>МБАЛ БОЛНИЦА ЕВРОПА ООД</v>
          </cell>
          <cell r="D292" t="str">
            <v>частна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</row>
        <row r="293">
          <cell r="B293" t="str">
            <v>2201211097</v>
          </cell>
          <cell r="C293" t="str">
            <v>МБАЛ Здравето 2012 ООД</v>
          </cell>
          <cell r="D293" t="str">
            <v>частна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B294" t="str">
            <v>2201212006</v>
          </cell>
          <cell r="C294" t="str">
            <v>СБАЛАГ Майчин дом - ЕАД</v>
          </cell>
          <cell r="D294" t="str">
            <v>държавна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B295" t="str">
            <v>2201212007</v>
          </cell>
          <cell r="C295" t="str">
            <v>Първа САГБАЛ Св. София - АД</v>
          </cell>
          <cell r="D295" t="str">
            <v>държавна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B296" t="str">
            <v>2201212008</v>
          </cell>
          <cell r="C296" t="str">
            <v>Втора САГБАЛ Шейново - АД</v>
          </cell>
          <cell r="D296" t="str">
            <v>общинска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B297" t="str">
            <v>2201212009</v>
          </cell>
          <cell r="C297" t="str">
            <v>МБАЛНП Св. Наум - ЕАД</v>
          </cell>
          <cell r="D297" t="str">
            <v>държавна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B298" t="str">
            <v>2201212010</v>
          </cell>
          <cell r="C298" t="str">
            <v>СБАЛО Проф. Бойчо Бойчев - ЕАД</v>
          </cell>
          <cell r="D298" t="str">
            <v>държавна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B299" t="str">
            <v>2201212011</v>
          </cell>
          <cell r="C299" t="str">
            <v>УСБАЛЕ Акад. Ив. Пенчев - ЕАД</v>
          </cell>
          <cell r="D299" t="str">
            <v>общинска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B300" t="str">
            <v>2201212012</v>
          </cell>
          <cell r="C300" t="str">
            <v>СБАЛДБ - ЕАД</v>
          </cell>
          <cell r="D300" t="str">
            <v>държавна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B301" t="str">
            <v>2201212013</v>
          </cell>
          <cell r="C301" t="str">
            <v>МБАЛББ Св. София - ЕАД</v>
          </cell>
          <cell r="D301" t="str">
            <v>държавна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B302" t="str">
            <v>2201212014</v>
          </cell>
          <cell r="C302" t="str">
            <v>СБАЛИПБ Проф. Ив. Киров ЕАД</v>
          </cell>
          <cell r="D302" t="str">
            <v>държавна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B303" t="str">
            <v>2201212016</v>
          </cell>
          <cell r="C303" t="str">
            <v>СБАЛЛЧХ - ЕООД</v>
          </cell>
          <cell r="D303" t="str">
            <v>държавна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B304" t="str">
            <v>2201212017</v>
          </cell>
          <cell r="C304" t="str">
            <v>СБАЛТОСМ - ПРОФ. Д-Р ДИМИТЪР ШОЙЛЕВ ЕАД</v>
          </cell>
          <cell r="D304" t="str">
            <v>държавна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B305" t="str">
            <v>2201212038</v>
          </cell>
          <cell r="C305" t="str">
            <v>СБАЛ - Св. Лазар ООД</v>
          </cell>
          <cell r="D305" t="str">
            <v>частна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</row>
        <row r="306">
          <cell r="B306" t="str">
            <v>2201212039</v>
          </cell>
          <cell r="C306" t="str">
            <v>СБАЛОТ "ВИТОША" ЕООД</v>
          </cell>
          <cell r="D306" t="str">
            <v>частна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B307" t="str">
            <v>2201212059</v>
          </cell>
          <cell r="C307" t="str">
            <v>СБАЛГАР"Д-р Малинов"ООД</v>
          </cell>
          <cell r="D307" t="str">
            <v>частна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B308" t="str">
            <v>2201212061</v>
          </cell>
          <cell r="C308" t="str">
            <v>САГБАЛ Д-р Щерев ЕООД</v>
          </cell>
          <cell r="D308" t="str">
            <v>частна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B309" t="str">
            <v>2201212065</v>
          </cell>
          <cell r="C309" t="str">
            <v>СБАЛ "Йоан Павел" ООД</v>
          </cell>
          <cell r="D309" t="str">
            <v>частна</v>
          </cell>
          <cell r="E309">
            <v>199809.00000000006</v>
          </cell>
          <cell r="F309">
            <v>38074.220000000023</v>
          </cell>
          <cell r="G309">
            <v>43603.580000000009</v>
          </cell>
          <cell r="H309">
            <v>21442.180000000004</v>
          </cell>
          <cell r="I309">
            <v>24189.040000000005</v>
          </cell>
          <cell r="J309">
            <v>16617.41</v>
          </cell>
          <cell r="K309">
            <v>17133.089999999997</v>
          </cell>
        </row>
        <row r="310">
          <cell r="B310" t="str">
            <v>2201212066</v>
          </cell>
          <cell r="C310" t="str">
            <v>СОБАЛ"Акад. Пашев" ООД</v>
          </cell>
          <cell r="D310" t="str">
            <v>частна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B311" t="str">
            <v>2201212070</v>
          </cell>
          <cell r="C311" t="str">
            <v>СОБАЛ"ВИЗУС"ООД</v>
          </cell>
          <cell r="D311" t="str">
            <v>частна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B312" t="str">
            <v>2201212071</v>
          </cell>
          <cell r="C312" t="str">
            <v>СБАЛОБ"ЗОРА"ООД</v>
          </cell>
          <cell r="D312" t="str">
            <v>частна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B313" t="str">
            <v>2201212072</v>
          </cell>
          <cell r="C313" t="str">
            <v>СОБАЛ"Вижън"ООД</v>
          </cell>
          <cell r="D313" t="str">
            <v>частна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B314" t="str">
            <v>2201212075</v>
          </cell>
          <cell r="C314" t="str">
            <v>СБАЛХЗ-ЕАД</v>
          </cell>
          <cell r="D314" t="str">
            <v>държавна</v>
          </cell>
          <cell r="E314">
            <v>16126260.690000027</v>
          </cell>
          <cell r="F314">
            <v>2116127.0200000019</v>
          </cell>
          <cell r="G314">
            <v>0</v>
          </cell>
          <cell r="H314">
            <v>3852620.2900000019</v>
          </cell>
          <cell r="I314">
            <v>1951487.300000001</v>
          </cell>
          <cell r="J314">
            <v>2186322.9699999993</v>
          </cell>
          <cell r="K314">
            <v>1950474.0100000007</v>
          </cell>
        </row>
        <row r="315">
          <cell r="B315" t="str">
            <v>2201212076</v>
          </cell>
          <cell r="C315" t="str">
            <v>СБАЛОБ"ЗРЕНИЕ"ООД</v>
          </cell>
          <cell r="D315" t="str">
            <v>частна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B316" t="str">
            <v>2201211080</v>
          </cell>
          <cell r="C316" t="str">
            <v>МБАЛ "Полимед" ООД</v>
          </cell>
          <cell r="D316" t="str">
            <v>частна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B317" t="str">
            <v>2201212079</v>
          </cell>
          <cell r="C317" t="str">
            <v>СБАЛ -ГРЪБНАЧЕН ЦЕНТЪР АД</v>
          </cell>
          <cell r="D317" t="str">
            <v>частна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B318" t="str">
            <v>2201212086</v>
          </cell>
          <cell r="C318" t="str">
            <v>СБАЛОЗ ЕООД</v>
          </cell>
          <cell r="D318" t="str">
            <v>общинска</v>
          </cell>
          <cell r="E318">
            <v>9976430.0200000051</v>
          </cell>
          <cell r="F318">
            <v>1283360.4200000002</v>
          </cell>
          <cell r="G318">
            <v>1292198.5399999993</v>
          </cell>
          <cell r="H318">
            <v>1279593.52</v>
          </cell>
          <cell r="I318">
            <v>1187046.9099999999</v>
          </cell>
          <cell r="J318">
            <v>1229048.2999999996</v>
          </cell>
          <cell r="K318">
            <v>1275588.9100000004</v>
          </cell>
        </row>
        <row r="319">
          <cell r="B319" t="str">
            <v>2201212090</v>
          </cell>
          <cell r="C319" t="str">
            <v>СБАЛОБ ДЕН - ЕООД</v>
          </cell>
          <cell r="D319" t="str">
            <v>частна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B320" t="str">
            <v>2201212095</v>
          </cell>
          <cell r="C320" t="str">
            <v>СОБАЛ ПЕНТАГРАМ ЕООД</v>
          </cell>
          <cell r="D320" t="str">
            <v>частна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B321" t="str">
            <v>2201212102</v>
          </cell>
          <cell r="C321" t="str">
            <v>СБАЛОЗ Кристал ООД</v>
          </cell>
          <cell r="D321" t="str">
            <v>частна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B322" t="str">
            <v>2201214020</v>
          </cell>
          <cell r="C322" t="str">
            <v>УСБАЛ по онкология ЕАД</v>
          </cell>
          <cell r="D322" t="str">
            <v>държавна</v>
          </cell>
          <cell r="E322">
            <v>10983741.909999995</v>
          </cell>
          <cell r="F322">
            <v>1300524.21</v>
          </cell>
          <cell r="G322">
            <v>1078069.5199999996</v>
          </cell>
          <cell r="H322">
            <v>1390042.4399999995</v>
          </cell>
          <cell r="I322">
            <v>1215680.3699999992</v>
          </cell>
          <cell r="J322">
            <v>1422397.3399999999</v>
          </cell>
          <cell r="K322">
            <v>1518315.97</v>
          </cell>
        </row>
        <row r="323">
          <cell r="B323" t="str">
            <v>2201222024</v>
          </cell>
          <cell r="C323" t="str">
            <v>СБПЛР - Кремиковци ЕООД</v>
          </cell>
          <cell r="D323" t="str">
            <v>общинска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B324" t="str">
            <v>2201222025</v>
          </cell>
          <cell r="C324" t="str">
            <v>СБДПЛР - Бухово ЕООД</v>
          </cell>
          <cell r="D324" t="str">
            <v>общинска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B325" t="str">
            <v>2201222026</v>
          </cell>
          <cell r="C325" t="str">
            <v>СБПЛР ПАНЧАРЕВО  ЕООД</v>
          </cell>
          <cell r="D325" t="str">
            <v>общинска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B326" t="str">
            <v>2201222027</v>
          </cell>
          <cell r="C326" t="str">
            <v>СБПЛРДЦП Св. София - ЕООД</v>
          </cell>
          <cell r="D326" t="str">
            <v>държавна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B327" t="str">
            <v>2201232029</v>
          </cell>
          <cell r="C327" t="str">
            <v>СБР-Банкя АД</v>
          </cell>
          <cell r="D327" t="str">
            <v>общинска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B328" t="str">
            <v>2201232030</v>
          </cell>
          <cell r="C328" t="str">
            <v>БПЛР - ВМА БАНКЯ</v>
          </cell>
          <cell r="D328" t="str">
            <v>МО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B329" t="str">
            <v>2201233028</v>
          </cell>
          <cell r="C329" t="str">
            <v>СБР Здраве - ЕАД</v>
          </cell>
          <cell r="D329" t="str">
            <v>частна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B330" t="str">
            <v>2201234021</v>
          </cell>
          <cell r="C330" t="str">
            <v>НСБФТР - ЕАД</v>
          </cell>
          <cell r="D330" t="str">
            <v>национална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B331" t="str">
            <v>2201251096</v>
          </cell>
          <cell r="C331" t="str">
            <v>"МБПЛР "Сердика"ООД</v>
          </cell>
          <cell r="D331" t="str">
            <v>частна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B332" t="str">
            <v>2201253089</v>
          </cell>
          <cell r="C332" t="str">
            <v>БДПЛР МИ - МВР ФИЛИАЛ БАНКЯ</v>
          </cell>
          <cell r="D332" t="str">
            <v>МВР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B333" t="str">
            <v>2201391092</v>
          </cell>
          <cell r="C333" t="str">
            <v>Диализен център Диалмед ООД</v>
          </cell>
          <cell r="D333" t="str">
            <v>частна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B334" t="str">
            <v>2201391101</v>
          </cell>
          <cell r="C334" t="str">
            <v>Диализен център Хемомед ЕООД</v>
          </cell>
          <cell r="D334" t="str">
            <v>частна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B335" t="str">
            <v>2201911040</v>
          </cell>
          <cell r="C335" t="str">
            <v>УБ Лозенец</v>
          </cell>
          <cell r="D335" t="str">
            <v>правителствена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B336" t="str">
            <v>2201911041</v>
          </cell>
          <cell r="C336" t="str">
            <v>Медицински институт - МВР</v>
          </cell>
          <cell r="D336" t="str">
            <v>МВР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B337" t="str">
            <v>2201911042</v>
          </cell>
          <cell r="C337" t="str">
            <v>Военномедицинска академия</v>
          </cell>
          <cell r="D337" t="str">
            <v>МО</v>
          </cell>
          <cell r="E337">
            <v>7792926.7299999986</v>
          </cell>
          <cell r="F337">
            <v>1020470.1100000001</v>
          </cell>
          <cell r="G337">
            <v>967336.25000000023</v>
          </cell>
          <cell r="H337">
            <v>935154.33999999985</v>
          </cell>
          <cell r="I337">
            <v>859925.1</v>
          </cell>
          <cell r="J337">
            <v>1009972.4199999996</v>
          </cell>
          <cell r="K337">
            <v>1001573.2300000004</v>
          </cell>
        </row>
        <row r="338">
          <cell r="B338" t="str">
            <v>2201911043</v>
          </cell>
          <cell r="C338" t="str">
            <v>НМТБ ЦАР БОРИС ІІІ</v>
          </cell>
          <cell r="D338" t="str">
            <v>МТ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B339" t="str">
            <v>2202131522</v>
          </cell>
          <cell r="C339" t="str">
            <v>"Очен лазерен център"Вижън"ООД</v>
          </cell>
          <cell r="D339" t="str">
            <v>частна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B340" t="str">
            <v>2203131515</v>
          </cell>
          <cell r="C340" t="str">
            <v>МЦО - Ресбиомед ЕООД</v>
          </cell>
          <cell r="D340" t="str">
            <v>частна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B341" t="str">
            <v>2203131519</v>
          </cell>
          <cell r="C341" t="str">
            <v>МЦ за очно здраве Фокус ЕООД</v>
          </cell>
          <cell r="D341" t="str">
            <v>частна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B342" t="str">
            <v>2204131521</v>
          </cell>
          <cell r="C342" t="str">
            <v>МЦ РВД"ЗДРАВЕ"ООД</v>
          </cell>
          <cell r="D342" t="str">
            <v>частна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B343" t="str">
            <v>2212131505</v>
          </cell>
          <cell r="C343" t="str">
            <v>МЦ Пентаграм 2012 ООД</v>
          </cell>
          <cell r="D343" t="str">
            <v>частна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B344" t="str">
            <v>2218131516</v>
          </cell>
          <cell r="C344" t="str">
            <v>МЦ-ГОРНА БАНЯ ЕООД</v>
          </cell>
          <cell r="D344" t="str">
            <v>държавна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B345" t="str">
            <v>2217134501</v>
          </cell>
          <cell r="C345" t="str">
            <v>ДКЦ СВЕТА СОФИЯ-ЕООД</v>
          </cell>
          <cell r="D345" t="str">
            <v>частна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B346" t="str">
            <v>2201233087</v>
          </cell>
          <cell r="C346" t="str">
            <v>СБР-НК ЕАД-филиал Банкя</v>
          </cell>
          <cell r="D346" t="str">
            <v>национална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B347" t="str">
            <v>2201212103</v>
          </cell>
          <cell r="C347" t="str">
            <v>"СБАЛ ДЛЧХ - МЕДИКРОН" ООД</v>
          </cell>
          <cell r="D347" t="str">
            <v>частна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B348" t="str">
            <v>2204131532</v>
          </cell>
          <cell r="C348" t="str">
            <v>МЦ- клиника "Св. Мария Магдалена" ЕООД</v>
          </cell>
          <cell r="D348" t="str">
            <v>частна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B349" t="str">
            <v>2201331047</v>
          </cell>
          <cell r="C349" t="str">
            <v xml:space="preserve"> ЦПЗ "Проф. Никола Шипковенски" ЕООД</v>
          </cell>
          <cell r="D349" t="str">
            <v>частна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B350" t="str">
            <v>2201211059</v>
          </cell>
          <cell r="C350" t="str">
            <v>СБАЛГАР- Д-Р МАЛИНОВ ООД</v>
          </cell>
          <cell r="D350" t="str">
            <v>частна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C351" t="str">
            <v>РЗОК София област</v>
          </cell>
          <cell r="E351">
            <v>4143871.9700000011</v>
          </cell>
          <cell r="F351">
            <v>456714.38999999978</v>
          </cell>
          <cell r="G351">
            <v>373290.49000000011</v>
          </cell>
          <cell r="H351">
            <v>495576.88000000006</v>
          </cell>
          <cell r="I351">
            <v>519751.1700000001</v>
          </cell>
          <cell r="J351">
            <v>574608.61000000022</v>
          </cell>
          <cell r="K351">
            <v>598900.44000000006</v>
          </cell>
        </row>
        <row r="352">
          <cell r="B352" t="str">
            <v>2301212022</v>
          </cell>
          <cell r="C352" t="str">
            <v>СБАЛОЗ - София област ЕООД</v>
          </cell>
          <cell r="D352" t="str">
            <v>държавна</v>
          </cell>
          <cell r="E352">
            <v>4143871.9700000011</v>
          </cell>
          <cell r="F352">
            <v>456714.38999999978</v>
          </cell>
          <cell r="G352">
            <v>373290.49000000011</v>
          </cell>
          <cell r="H352">
            <v>495576.88000000006</v>
          </cell>
          <cell r="I352">
            <v>519751.1700000001</v>
          </cell>
          <cell r="J352">
            <v>574608.61000000022</v>
          </cell>
          <cell r="K352">
            <v>598900.44000000006</v>
          </cell>
        </row>
        <row r="353">
          <cell r="B353" t="str">
            <v>2301212023</v>
          </cell>
          <cell r="C353" t="str">
            <v>СБАЛПФЗ - София област ЕООД</v>
          </cell>
          <cell r="D353" t="str">
            <v>държавна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B354" t="str">
            <v>2307211002</v>
          </cell>
          <cell r="C354" t="str">
            <v>МБАЛ - Ботевград ЕООД</v>
          </cell>
          <cell r="D354" t="str">
            <v>общинска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B355" t="str">
            <v>2317211004</v>
          </cell>
          <cell r="C355" t="str">
            <v>МБАЛ - Елин Пелин ЕООД</v>
          </cell>
          <cell r="D355" t="str">
            <v>общинска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B356" t="str">
            <v>2317211024</v>
          </cell>
          <cell r="C356" t="str">
            <v xml:space="preserve"> МБАЛ - Скин Системс EООД - с. Доганово</v>
          </cell>
          <cell r="D356" t="str">
            <v>частна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B357" t="str">
            <v>2318211005</v>
          </cell>
          <cell r="C357" t="str">
            <v>МБАЛ Проф. д-р  Ал. Герчев  - Етрополе ЕООД</v>
          </cell>
          <cell r="D357" t="str">
            <v>общинска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B358" t="str">
            <v>2320211006</v>
          </cell>
          <cell r="C358" t="str">
            <v>МБАЛ - Ихтиман ЕООД</v>
          </cell>
          <cell r="D358" t="str">
            <v>общинска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B359" t="str">
            <v>2325222010</v>
          </cell>
          <cell r="C359" t="str">
            <v>СБДПЛР - Костенец ЕООД</v>
          </cell>
          <cell r="D359" t="str">
            <v>общинска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B360" t="str">
            <v>2325233017</v>
          </cell>
          <cell r="C360" t="str">
            <v>СБР - НК ЕАД филиал Момин проход</v>
          </cell>
          <cell r="D360" t="str">
            <v>държавна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B361" t="str">
            <v>2339211009</v>
          </cell>
          <cell r="C361" t="str">
            <v>МБАЛ - Самоков ЕООД</v>
          </cell>
          <cell r="D361" t="str">
            <v>общинска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B362" t="str">
            <v>2343211008</v>
          </cell>
          <cell r="C362" t="str">
            <v>МБАЛ - Своге ЕООД</v>
          </cell>
          <cell r="D362" t="str">
            <v>общинска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B363" t="str">
            <v>2343222013</v>
          </cell>
          <cell r="C363" t="str">
            <v>СБПФЗДПЛР - Цар Фердинанд І ЕООД с.Искрец</v>
          </cell>
          <cell r="D363" t="str">
            <v>държавна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B364" t="str">
            <v>2355211007</v>
          </cell>
          <cell r="C364" t="str">
            <v>МБАЛ - Пирдоп АД</v>
          </cell>
          <cell r="D364" t="str">
            <v>общинска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C365" t="str">
            <v>РЗОК Стара Загора</v>
          </cell>
          <cell r="E365">
            <v>10513554.809999999</v>
          </cell>
          <cell r="F365">
            <v>1293041.6799999997</v>
          </cell>
          <cell r="G365">
            <v>1090999.1100000001</v>
          </cell>
          <cell r="H365">
            <v>1202461.0399999996</v>
          </cell>
          <cell r="I365">
            <v>1185218.4300000002</v>
          </cell>
          <cell r="J365">
            <v>1378347.2299999991</v>
          </cell>
          <cell r="K365">
            <v>1396697.93</v>
          </cell>
        </row>
        <row r="366">
          <cell r="B366" t="str">
            <v>2407211005</v>
          </cell>
          <cell r="C366" t="str">
            <v>МБАЛ Гълъбово ЕАД</v>
          </cell>
          <cell r="D366" t="str">
            <v>общинска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B367" t="str">
            <v>2412211003</v>
          </cell>
          <cell r="C367" t="str">
            <v>МБАЛ Д-р Христо Стамболски ЕООД</v>
          </cell>
          <cell r="D367" t="str">
            <v>общинска</v>
          </cell>
          <cell r="E367">
            <v>208.44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208.44</v>
          </cell>
          <cell r="K367">
            <v>0</v>
          </cell>
        </row>
        <row r="368">
          <cell r="B368" t="str">
            <v>2412212028</v>
          </cell>
          <cell r="C368" t="str">
            <v>СБНАЛ Свети Лазар ЕООД  гр.Казанлък</v>
          </cell>
          <cell r="D368" t="str">
            <v>частна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B369" t="str">
            <v>2424233014</v>
          </cell>
          <cell r="C369" t="str">
            <v>СБР - НK ЕАД филиал Павел баня</v>
          </cell>
          <cell r="D369" t="str">
            <v>държавна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B370" t="str">
            <v>2427211006</v>
          </cell>
          <cell r="C370" t="str">
            <v>МБАЛ Д-р Д. Чакмаков Раднево ЕООД</v>
          </cell>
          <cell r="D370" t="str">
            <v>общинска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B371" t="str">
            <v>2431131035</v>
          </cell>
          <cell r="C371" t="str">
            <v>ОМЦ Трошев ООД</v>
          </cell>
          <cell r="D371" t="str">
            <v>частна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B372" t="str">
            <v>2431131051</v>
          </cell>
          <cell r="C372" t="str">
            <v>МЦ Верея ЕООД</v>
          </cell>
          <cell r="D372" t="str">
            <v>частна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B373" t="str">
            <v>2431211002</v>
          </cell>
          <cell r="C373" t="str">
            <v>УМБАЛ Проф.д-р Ст. Киркович АД</v>
          </cell>
          <cell r="D373" t="str">
            <v>Смесена държавна-общинска</v>
          </cell>
          <cell r="E373">
            <v>121573.87999999998</v>
          </cell>
          <cell r="F373">
            <v>20413.189999999995</v>
          </cell>
          <cell r="G373">
            <v>15466.8</v>
          </cell>
          <cell r="H373">
            <v>19171.009999999998</v>
          </cell>
          <cell r="I373">
            <v>17109.560000000001</v>
          </cell>
          <cell r="J373">
            <v>14028.2</v>
          </cell>
          <cell r="K373">
            <v>11063.369999999999</v>
          </cell>
        </row>
        <row r="374">
          <cell r="B374" t="str">
            <v>2431211024</v>
          </cell>
          <cell r="C374" t="str">
            <v>МБАЛ НИАМЕД ООД</v>
          </cell>
          <cell r="D374" t="str">
            <v>частна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B375" t="str">
            <v>2431211026</v>
          </cell>
          <cell r="C375" t="str">
            <v>МБАЛ ТРАКИЯ ЕООД</v>
          </cell>
          <cell r="D375" t="str">
            <v>частна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B376" t="str">
            <v>2431211029</v>
          </cell>
          <cell r="C376" t="str">
            <v>МБАЛ- МК Св.Ив.Рилски ЕООД клон гр.Стара Загора</v>
          </cell>
          <cell r="D376" t="str">
            <v>частна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B377" t="str">
            <v>2431212027</v>
          </cell>
          <cell r="C377" t="str">
            <v>СБАЛПЗ Стара Загора ЕООД</v>
          </cell>
          <cell r="D377" t="str">
            <v>общинска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B378" t="str">
            <v>2431334012</v>
          </cell>
          <cell r="C378" t="str">
            <v>КОЦ Стара Загора ЕООД</v>
          </cell>
          <cell r="D378" t="str">
            <v>държавна</v>
          </cell>
          <cell r="E378">
            <v>10391772.489999998</v>
          </cell>
          <cell r="F378">
            <v>1272628.4899999998</v>
          </cell>
          <cell r="G378">
            <v>1075532.31</v>
          </cell>
          <cell r="H378">
            <v>1183290.0299999996</v>
          </cell>
          <cell r="I378">
            <v>1168108.8700000001</v>
          </cell>
          <cell r="J378">
            <v>1364110.5899999992</v>
          </cell>
          <cell r="K378">
            <v>1385634.5599999998</v>
          </cell>
        </row>
        <row r="379">
          <cell r="B379" t="str">
            <v>2431391030</v>
          </cell>
          <cell r="C379" t="str">
            <v>Диализен център Виа Диал ООД</v>
          </cell>
          <cell r="D379" t="str">
            <v>частна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B380" t="str">
            <v>2436211004</v>
          </cell>
          <cell r="C380" t="str">
            <v>МБАЛ Чирпан ЕООД</v>
          </cell>
          <cell r="D380" t="str">
            <v>общинска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C381" t="str">
            <v>РЗОК Търговище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B382" t="str">
            <v>2522211003</v>
          </cell>
          <cell r="C382" t="str">
            <v xml:space="preserve">"МБАЛ - Омуртаг" ЕАД </v>
          </cell>
          <cell r="D382" t="str">
            <v>общинска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B383" t="str">
            <v>2524211002</v>
          </cell>
          <cell r="C383" t="str">
            <v xml:space="preserve">"МБАЛ - Попово"  ЕООД  </v>
          </cell>
          <cell r="D383" t="str">
            <v>общинска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B384" t="str">
            <v>2535211001</v>
          </cell>
          <cell r="C384" t="str">
            <v xml:space="preserve">"МБАЛ - Търговище" АД </v>
          </cell>
          <cell r="D384" t="str">
            <v>Смесена държавна-общинска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B385" t="str">
            <v>2535212007</v>
          </cell>
          <cell r="C385" t="str">
            <v>"СОБАЛ Д-р Тасков" ООД</v>
          </cell>
          <cell r="D385" t="str">
            <v>частна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C386" t="str">
            <v>РЗОК Хасково</v>
          </cell>
          <cell r="E386">
            <v>4095759.1399999992</v>
          </cell>
          <cell r="F386">
            <v>492321.03</v>
          </cell>
          <cell r="G386">
            <v>375965.24000000005</v>
          </cell>
          <cell r="H386">
            <v>499555.4</v>
          </cell>
          <cell r="I386">
            <v>500191.41000000003</v>
          </cell>
          <cell r="J386">
            <v>536563.22999999975</v>
          </cell>
          <cell r="K386">
            <v>546328.98999999987</v>
          </cell>
        </row>
        <row r="387">
          <cell r="B387" t="str">
            <v>2609211002</v>
          </cell>
          <cell r="C387" t="str">
            <v>МБАЛ  Св. Екатерина  ЕООД Димитровград</v>
          </cell>
          <cell r="D387" t="str">
            <v>общинска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B388" t="str">
            <v>2617212008</v>
          </cell>
          <cell r="C388" t="str">
            <v>СБПЛР Любимец  ЕООД</v>
          </cell>
          <cell r="D388" t="str">
            <v>общинска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B389" t="str">
            <v>2628211004</v>
          </cell>
          <cell r="C389" t="str">
            <v>МБАЛ  Свиленград  ЕООД</v>
          </cell>
          <cell r="D389" t="str">
            <v>общинска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B390" t="str">
            <v>2632212018</v>
          </cell>
          <cell r="C390" t="str">
            <v>СБАЛВБ Тополовград  ЕООД</v>
          </cell>
          <cell r="D390" t="str">
            <v>общинска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B391" t="str">
            <v>2633211003</v>
          </cell>
          <cell r="C391" t="str">
            <v>МБАЛ  Харманли  ЕООД</v>
          </cell>
          <cell r="D391" t="str">
            <v>общинска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B392" t="str">
            <v>2634211001</v>
          </cell>
          <cell r="C392" t="str">
            <v>МБАЛ  Хасково АД</v>
          </cell>
          <cell r="D392" t="str">
            <v>Смесена държавна-общинска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B393" t="str">
            <v>2634211015</v>
          </cell>
          <cell r="C393" t="str">
            <v xml:space="preserve">МБАЛ  Хигия  ООД </v>
          </cell>
          <cell r="D393" t="str">
            <v>частна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B394" t="str">
            <v>2634212016</v>
          </cell>
          <cell r="C394" t="str">
            <v>СБАЛПФЗ  Хасково  ЕООД</v>
          </cell>
          <cell r="D394" t="str">
            <v>общинска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B395" t="str">
            <v>2634212017</v>
          </cell>
          <cell r="C395" t="str">
            <v>СБАЛО Хасково  ЕООД</v>
          </cell>
          <cell r="D395" t="str">
            <v>общинска</v>
          </cell>
          <cell r="E395">
            <v>4095759.1399999992</v>
          </cell>
          <cell r="F395">
            <v>492321.03</v>
          </cell>
          <cell r="G395">
            <v>375965.24000000005</v>
          </cell>
          <cell r="H395">
            <v>499555.4</v>
          </cell>
          <cell r="I395">
            <v>500191.41000000003</v>
          </cell>
          <cell r="J395">
            <v>536563.22999999975</v>
          </cell>
          <cell r="K395">
            <v>546328.98999999987</v>
          </cell>
        </row>
        <row r="396">
          <cell r="B396" t="str">
            <v>2634131016</v>
          </cell>
          <cell r="C396" t="str">
            <v xml:space="preserve">Очен медицински център Хасково ООД </v>
          </cell>
          <cell r="D396" t="str">
            <v>частна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C397" t="str">
            <v>РЗОК Шумен</v>
          </cell>
          <cell r="E397">
            <v>6115339.79</v>
          </cell>
          <cell r="F397">
            <v>687935.13999999978</v>
          </cell>
          <cell r="G397">
            <v>633314.56000000006</v>
          </cell>
          <cell r="H397">
            <v>745727.94000000006</v>
          </cell>
          <cell r="I397">
            <v>815971.16000000015</v>
          </cell>
          <cell r="J397">
            <v>718561.71000000054</v>
          </cell>
          <cell r="K397">
            <v>806565.1</v>
          </cell>
        </row>
        <row r="398">
          <cell r="B398" t="str">
            <v>2730211001</v>
          </cell>
          <cell r="C398" t="str">
            <v>"МБАЛ - Шумен" АД</v>
          </cell>
          <cell r="D398" t="str">
            <v>Смесена държавна-общинска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B399" t="str">
            <v>2723211002</v>
          </cell>
          <cell r="C399" t="str">
            <v>"МБАЛ Велики Преслав" ЕООД</v>
          </cell>
          <cell r="D399" t="str">
            <v>общинска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B400" t="str">
            <v>2730334007</v>
          </cell>
          <cell r="C400" t="str">
            <v>"КОЦ-Шумен"ЕООД</v>
          </cell>
          <cell r="D400" t="str">
            <v>общинска</v>
          </cell>
          <cell r="E400">
            <v>6115339.79</v>
          </cell>
          <cell r="F400">
            <v>687935.13999999978</v>
          </cell>
          <cell r="G400">
            <v>633314.56000000006</v>
          </cell>
          <cell r="H400">
            <v>745727.94000000006</v>
          </cell>
          <cell r="I400">
            <v>815971.16000000015</v>
          </cell>
          <cell r="J400">
            <v>718561.71000000054</v>
          </cell>
          <cell r="K400">
            <v>806565.1</v>
          </cell>
        </row>
        <row r="401">
          <cell r="B401" t="str">
            <v>2730391012</v>
          </cell>
          <cell r="C401" t="str">
            <v>ДЪЧМЕД ДИАЛИЗА БЪЛГАРИЯ - ДИАЛИЗЕН ЦЕНТЪР ШУМЕН ЕООД</v>
          </cell>
          <cell r="D401" t="str">
            <v>частна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B402" t="str">
            <v>2730212011</v>
          </cell>
          <cell r="C402" t="str">
            <v>"СБАЛ по Кардиология Мадара" ЕАД</v>
          </cell>
          <cell r="D402" t="str">
            <v>частна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B403" t="str">
            <v>2730134001</v>
          </cell>
          <cell r="C403" t="str">
            <v>"ДКЦ І-ШУМЕН" ЕООД</v>
          </cell>
          <cell r="D403" t="str">
            <v>общинска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C404" t="str">
            <v>РЗОК Ямбол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B405" t="str">
            <v>2826211001</v>
          </cell>
          <cell r="C405" t="str">
            <v>МБАЛ "Св. Пантелеймон" АД</v>
          </cell>
          <cell r="D405" t="str">
            <v>Смесена държавна-общинска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B406" t="str">
            <v>2807211002</v>
          </cell>
          <cell r="C406" t="str">
            <v>МБАЛ "Св. Иван Рилски" ЕООД</v>
          </cell>
          <cell r="D406" t="str">
            <v>общинска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B407" t="str">
            <v>2826211008</v>
          </cell>
          <cell r="C407" t="str">
            <v>МБАЛ "Св. Йоан Рилски" ООД</v>
          </cell>
          <cell r="D407" t="str">
            <v>частна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B408" t="str">
            <v>2826212007</v>
          </cell>
          <cell r="C408" t="str">
            <v>СБАЛК Ямбол ЕАД</v>
          </cell>
          <cell r="D408" t="str">
            <v>частна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68"/>
  <sheetViews>
    <sheetView view="pageBreakPreview" zoomScaleNormal="85" zoomScaleSheetLayoutView="100" workbookViewId="0">
      <pane xSplit="1" ySplit="6" topLeftCell="BB32" activePane="bottomRight" state="frozen"/>
      <selection activeCell="BE9" sqref="BE9"/>
      <selection pane="topRight" activeCell="BE9" sqref="BE9"/>
      <selection pane="bottomLeft" activeCell="BE9" sqref="BE9"/>
      <selection pane="bottomRight" activeCell="BE9" sqref="BE9"/>
    </sheetView>
  </sheetViews>
  <sheetFormatPr defaultRowHeight="11.25" x14ac:dyDescent="0.2"/>
  <cols>
    <col min="1" max="1" width="38.42578125" style="113" customWidth="1"/>
    <col min="2" max="4" width="7.5703125" style="113" customWidth="1"/>
    <col min="5" max="7" width="7.85546875" style="113" customWidth="1"/>
    <col min="8" max="10" width="8" style="113" customWidth="1"/>
    <col min="11" max="13" width="8.140625" style="113" customWidth="1"/>
    <col min="14" max="14" width="8.28515625" style="113" customWidth="1"/>
    <col min="15" max="15" width="8.28515625" style="41" customWidth="1"/>
    <col min="16" max="16" width="8.28515625" style="113" customWidth="1"/>
    <col min="17" max="19" width="8.28515625" style="41" customWidth="1"/>
    <col min="20" max="22" width="8.7109375" style="113" customWidth="1"/>
    <col min="23" max="25" width="7.7109375" style="41" customWidth="1"/>
    <col min="26" max="28" width="8.28515625" style="41" customWidth="1"/>
    <col min="29" max="29" width="7.42578125" style="41" hidden="1" customWidth="1"/>
    <col min="30" max="30" width="12" style="41" customWidth="1"/>
    <col min="31" max="31" width="7.42578125" style="113" customWidth="1"/>
    <col min="32" max="33" width="7.28515625" style="113" customWidth="1"/>
    <col min="34" max="35" width="7.28515625" style="41" hidden="1" customWidth="1"/>
    <col min="36" max="38" width="7.28515625" style="113" customWidth="1"/>
    <col min="39" max="41" width="8" style="113" customWidth="1"/>
    <col min="42" max="42" width="7.5703125" style="113" bestFit="1" customWidth="1"/>
    <col min="43" max="44" width="8" style="113" customWidth="1"/>
    <col min="45" max="47" width="8" style="41" customWidth="1"/>
    <col min="48" max="48" width="7.42578125" style="113" customWidth="1"/>
    <col min="49" max="50" width="13.5703125" style="113" customWidth="1"/>
    <col min="51" max="53" width="6.42578125" style="113" customWidth="1"/>
    <col min="54" max="56" width="7" style="113" customWidth="1"/>
    <col min="57" max="57" width="6.85546875" style="113" customWidth="1"/>
    <col min="58" max="58" width="8.7109375" style="113" customWidth="1"/>
    <col min="59" max="59" width="8.42578125" style="113" customWidth="1"/>
    <col min="60" max="62" width="7.85546875" style="113" customWidth="1"/>
    <col min="63" max="65" width="6.85546875" style="113" customWidth="1"/>
    <col min="66" max="68" width="7.140625" style="113" customWidth="1"/>
    <col min="69" max="71" width="7.7109375" style="182" customWidth="1"/>
    <col min="72" max="74" width="7.7109375" style="113" customWidth="1"/>
    <col min="75" max="77" width="8.140625" style="113" customWidth="1"/>
    <col min="78" max="80" width="8.42578125" style="113" customWidth="1"/>
    <col min="81" max="16384" width="9.140625" style="113"/>
  </cols>
  <sheetData>
    <row r="1" spans="1:82" s="1" customFormat="1" ht="66" customHeight="1" x14ac:dyDescent="0.2">
      <c r="A1" s="511" t="s">
        <v>96</v>
      </c>
      <c r="B1" s="508" t="s">
        <v>0</v>
      </c>
      <c r="C1" s="509"/>
      <c r="D1" s="510"/>
      <c r="E1" s="508" t="s">
        <v>1</v>
      </c>
      <c r="F1" s="509"/>
      <c r="G1" s="510"/>
      <c r="H1" s="508" t="s">
        <v>2</v>
      </c>
      <c r="I1" s="509"/>
      <c r="J1" s="510"/>
      <c r="K1" s="508" t="s">
        <v>3</v>
      </c>
      <c r="L1" s="509"/>
      <c r="M1" s="509"/>
      <c r="N1" s="508" t="s">
        <v>4</v>
      </c>
      <c r="O1" s="509"/>
      <c r="P1" s="510"/>
      <c r="Q1" s="508" t="s">
        <v>95</v>
      </c>
      <c r="R1" s="509"/>
      <c r="S1" s="510"/>
      <c r="T1" s="508" t="s">
        <v>5</v>
      </c>
      <c r="U1" s="509"/>
      <c r="V1" s="510"/>
      <c r="W1" s="508" t="s">
        <v>6</v>
      </c>
      <c r="X1" s="509"/>
      <c r="Y1" s="510"/>
      <c r="Z1" s="508" t="s">
        <v>7</v>
      </c>
      <c r="AA1" s="509"/>
      <c r="AB1" s="510"/>
      <c r="AC1" s="513" t="s">
        <v>8</v>
      </c>
      <c r="AD1" s="514"/>
      <c r="AE1" s="514"/>
      <c r="AF1" s="514"/>
      <c r="AG1" s="515"/>
      <c r="AH1" s="513" t="s">
        <v>9</v>
      </c>
      <c r="AI1" s="514"/>
      <c r="AJ1" s="514"/>
      <c r="AK1" s="514"/>
      <c r="AL1" s="515"/>
      <c r="AM1" s="508" t="s">
        <v>10</v>
      </c>
      <c r="AN1" s="509"/>
      <c r="AO1" s="510"/>
      <c r="AP1" s="508" t="s">
        <v>11</v>
      </c>
      <c r="AQ1" s="509"/>
      <c r="AR1" s="510"/>
      <c r="AS1" s="509" t="s">
        <v>12</v>
      </c>
      <c r="AT1" s="509"/>
      <c r="AU1" s="509"/>
      <c r="AV1" s="508" t="s">
        <v>13</v>
      </c>
      <c r="AW1" s="509"/>
      <c r="AX1" s="510"/>
      <c r="AY1" s="508" t="s">
        <v>14</v>
      </c>
      <c r="AZ1" s="509"/>
      <c r="BA1" s="510"/>
      <c r="BB1" s="508" t="s">
        <v>15</v>
      </c>
      <c r="BC1" s="509"/>
      <c r="BD1" s="510"/>
      <c r="BE1" s="509" t="s">
        <v>16</v>
      </c>
      <c r="BF1" s="509"/>
      <c r="BG1" s="509"/>
      <c r="BH1" s="508" t="s">
        <v>17</v>
      </c>
      <c r="BI1" s="509"/>
      <c r="BJ1" s="510"/>
      <c r="BK1" s="509" t="s">
        <v>18</v>
      </c>
      <c r="BL1" s="509"/>
      <c r="BM1" s="509"/>
      <c r="BN1" s="508" t="s">
        <v>19</v>
      </c>
      <c r="BO1" s="509"/>
      <c r="BP1" s="510"/>
      <c r="BQ1" s="509" t="s">
        <v>20</v>
      </c>
      <c r="BR1" s="509"/>
      <c r="BS1" s="509"/>
      <c r="BT1" s="508" t="s">
        <v>21</v>
      </c>
      <c r="BU1" s="509"/>
      <c r="BV1" s="510"/>
      <c r="BW1" s="509" t="s">
        <v>22</v>
      </c>
      <c r="BX1" s="509"/>
      <c r="BY1" s="509"/>
      <c r="BZ1" s="508" t="s">
        <v>23</v>
      </c>
      <c r="CA1" s="509"/>
      <c r="CB1" s="516"/>
    </row>
    <row r="2" spans="1:82" s="13" customFormat="1" ht="52.5" customHeight="1" x14ac:dyDescent="0.2">
      <c r="A2" s="512"/>
      <c r="B2" s="2" t="s">
        <v>24</v>
      </c>
      <c r="C2" s="3" t="s">
        <v>25</v>
      </c>
      <c r="D2" s="4" t="s">
        <v>26</v>
      </c>
      <c r="E2" s="5" t="s">
        <v>24</v>
      </c>
      <c r="F2" s="6" t="s">
        <v>25</v>
      </c>
      <c r="G2" s="7" t="s">
        <v>26</v>
      </c>
      <c r="H2" s="5" t="s">
        <v>27</v>
      </c>
      <c r="I2" s="6" t="s">
        <v>28</v>
      </c>
      <c r="J2" s="7" t="s">
        <v>29</v>
      </c>
      <c r="K2" s="5" t="s">
        <v>24</v>
      </c>
      <c r="L2" s="6" t="s">
        <v>25</v>
      </c>
      <c r="M2" s="8" t="s">
        <v>26</v>
      </c>
      <c r="N2" s="5" t="s">
        <v>27</v>
      </c>
      <c r="O2" s="6" t="s">
        <v>28</v>
      </c>
      <c r="P2" s="7" t="s">
        <v>29</v>
      </c>
      <c r="Q2" s="5" t="s">
        <v>24</v>
      </c>
      <c r="R2" s="6" t="s">
        <v>25</v>
      </c>
      <c r="S2" s="7" t="s">
        <v>26</v>
      </c>
      <c r="T2" s="5" t="s">
        <v>27</v>
      </c>
      <c r="U2" s="6" t="s">
        <v>28</v>
      </c>
      <c r="V2" s="7" t="s">
        <v>29</v>
      </c>
      <c r="W2" s="5" t="s">
        <v>24</v>
      </c>
      <c r="X2" s="6" t="s">
        <v>25</v>
      </c>
      <c r="Y2" s="7" t="s">
        <v>26</v>
      </c>
      <c r="Z2" s="5" t="s">
        <v>27</v>
      </c>
      <c r="AA2" s="6" t="s">
        <v>28</v>
      </c>
      <c r="AB2" s="7" t="s">
        <v>29</v>
      </c>
      <c r="AC2" s="9" t="s">
        <v>24</v>
      </c>
      <c r="AD2" s="3" t="s">
        <v>25</v>
      </c>
      <c r="AE2" s="3" t="s">
        <v>26</v>
      </c>
      <c r="AF2" s="3" t="s">
        <v>28</v>
      </c>
      <c r="AG2" s="4" t="s">
        <v>1050</v>
      </c>
      <c r="AH2" s="9" t="s">
        <v>24</v>
      </c>
      <c r="AI2" s="3" t="s">
        <v>25</v>
      </c>
      <c r="AJ2" s="3" t="s">
        <v>26</v>
      </c>
      <c r="AK2" s="3" t="s">
        <v>28</v>
      </c>
      <c r="AL2" s="4" t="s">
        <v>1050</v>
      </c>
      <c r="AM2" s="5" t="s">
        <v>27</v>
      </c>
      <c r="AN2" s="6" t="s">
        <v>28</v>
      </c>
      <c r="AO2" s="7" t="s">
        <v>1050</v>
      </c>
      <c r="AP2" s="5" t="s">
        <v>27</v>
      </c>
      <c r="AQ2" s="6" t="s">
        <v>28</v>
      </c>
      <c r="AR2" s="7" t="s">
        <v>1050</v>
      </c>
      <c r="AS2" s="10" t="s">
        <v>27</v>
      </c>
      <c r="AT2" s="6" t="s">
        <v>28</v>
      </c>
      <c r="AU2" s="8" t="s">
        <v>1050</v>
      </c>
      <c r="AV2" s="9" t="s">
        <v>24</v>
      </c>
      <c r="AW2" s="3" t="s">
        <v>25</v>
      </c>
      <c r="AX2" s="4" t="s">
        <v>26</v>
      </c>
      <c r="AY2" s="11" t="s">
        <v>24</v>
      </c>
      <c r="AZ2" s="6" t="s">
        <v>25</v>
      </c>
      <c r="BA2" s="7" t="s">
        <v>26</v>
      </c>
      <c r="BB2" s="11" t="s">
        <v>24</v>
      </c>
      <c r="BC2" s="6" t="s">
        <v>25</v>
      </c>
      <c r="BD2" s="7" t="s">
        <v>26</v>
      </c>
      <c r="BE2" s="10" t="s">
        <v>27</v>
      </c>
      <c r="BF2" s="6" t="s">
        <v>28</v>
      </c>
      <c r="BG2" s="8" t="s">
        <v>1050</v>
      </c>
      <c r="BH2" s="5" t="s">
        <v>27</v>
      </c>
      <c r="BI2" s="6" t="s">
        <v>28</v>
      </c>
      <c r="BJ2" s="7" t="s">
        <v>1050</v>
      </c>
      <c r="BK2" s="10" t="s">
        <v>24</v>
      </c>
      <c r="BL2" s="6" t="s">
        <v>25</v>
      </c>
      <c r="BM2" s="8" t="s">
        <v>26</v>
      </c>
      <c r="BN2" s="5" t="s">
        <v>24</v>
      </c>
      <c r="BO2" s="6" t="s">
        <v>25</v>
      </c>
      <c r="BP2" s="7" t="s">
        <v>26</v>
      </c>
      <c r="BQ2" s="10" t="s">
        <v>27</v>
      </c>
      <c r="BR2" s="6" t="s">
        <v>28</v>
      </c>
      <c r="BS2" s="8" t="s">
        <v>1050</v>
      </c>
      <c r="BT2" s="5" t="s">
        <v>27</v>
      </c>
      <c r="BU2" s="6" t="s">
        <v>28</v>
      </c>
      <c r="BV2" s="7" t="s">
        <v>1050</v>
      </c>
      <c r="BW2" s="10" t="s">
        <v>27</v>
      </c>
      <c r="BX2" s="6" t="s">
        <v>28</v>
      </c>
      <c r="BY2" s="8" t="s">
        <v>1050</v>
      </c>
      <c r="BZ2" s="5" t="s">
        <v>27</v>
      </c>
      <c r="CA2" s="6" t="s">
        <v>28</v>
      </c>
      <c r="CB2" s="12" t="s">
        <v>1050</v>
      </c>
    </row>
    <row r="3" spans="1:82" s="41" customFormat="1" ht="15.75" hidden="1" customHeight="1" x14ac:dyDescent="0.2">
      <c r="A3" s="14" t="s">
        <v>30</v>
      </c>
      <c r="B3" s="15">
        <f t="shared" ref="B3:AL3" si="0">SUBTOTAL(9,B7:B68)</f>
        <v>643303.50641000015</v>
      </c>
      <c r="C3" s="16">
        <v>341655</v>
      </c>
      <c r="D3" s="17">
        <f t="shared" si="0"/>
        <v>703043.69082175801</v>
      </c>
      <c r="E3" s="15">
        <f t="shared" si="0"/>
        <v>638711.65743999986</v>
      </c>
      <c r="F3" s="16">
        <f t="shared" si="0"/>
        <v>341276</v>
      </c>
      <c r="G3" s="17">
        <f t="shared" si="0"/>
        <v>694885.22048633371</v>
      </c>
      <c r="H3" s="18">
        <f t="shared" ref="H3:H32" si="1">IF(G3=0,"0",(D3/G3))</f>
        <v>1.011740745226549</v>
      </c>
      <c r="I3" s="19">
        <f t="shared" ref="I3:I32" si="2">H3-IF(E3=0,"0",(B3/E3))</f>
        <v>4.5515090250292101E-3</v>
      </c>
      <c r="J3" s="20">
        <f t="shared" ref="J3:J32" si="3">H3-IF(F3=0,"0",(C3/F3))</f>
        <v>1.0630207128352831E-2</v>
      </c>
      <c r="K3" s="21">
        <f>SUBTOTAL(9,K7:K68)</f>
        <v>298051.77890999994</v>
      </c>
      <c r="L3" s="22">
        <f>SUBTOTAL(9,L7:L68)</f>
        <v>157682.12013999998</v>
      </c>
      <c r="M3" s="22">
        <f>SUBTOTAL(9,M7:M68)</f>
        <v>325058.49118632905</v>
      </c>
      <c r="N3" s="23">
        <f t="shared" ref="N3:N32" si="4">IF(G3=0,"0",(M3/G3))</f>
        <v>0.46778731451336425</v>
      </c>
      <c r="O3" s="24">
        <f t="shared" ref="O3:O32" si="5">N3-IF(E3=0,"0",(K3/E3))</f>
        <v>1.1420365727487503E-3</v>
      </c>
      <c r="P3" s="25">
        <f t="shared" ref="P3:P32" si="6">N3-IF(F3=0,"0",(L3/F3))</f>
        <v>5.7503703977511145E-3</v>
      </c>
      <c r="Q3" s="21">
        <f t="shared" si="0"/>
        <v>74766.689559999999</v>
      </c>
      <c r="R3" s="22">
        <f t="shared" si="0"/>
        <v>39593.167999999991</v>
      </c>
      <c r="S3" s="26">
        <f t="shared" si="0"/>
        <v>77847.618730000031</v>
      </c>
      <c r="T3" s="23">
        <f t="shared" ref="T3:T32" si="7">S3/G3</f>
        <v>0.1120294639099049</v>
      </c>
      <c r="U3" s="24">
        <f t="shared" ref="U3:U32" si="8">T3-Q3/E3</f>
        <v>-5.0291316066855135E-3</v>
      </c>
      <c r="V3" s="25">
        <f t="shared" ref="V3:V32" si="9">T3-R3/F3</f>
        <v>-3.9856323757993112E-3</v>
      </c>
      <c r="W3" s="27">
        <f>SUBTOTAL(9,W7:W68)</f>
        <v>213420.56296000001</v>
      </c>
      <c r="X3" s="28">
        <f t="shared" ref="X3:Y3" si="10">SUBTOTAL(9,X7:X68)</f>
        <v>118324.46318000001</v>
      </c>
      <c r="Y3" s="29">
        <f t="shared" si="10"/>
        <v>238876.7599</v>
      </c>
      <c r="Z3" s="23">
        <f t="shared" ref="Z3:Z32" si="11">Y3/G3</f>
        <v>0.34376434101277303</v>
      </c>
      <c r="AA3" s="24">
        <f t="shared" ref="AA3:AA32" si="12">Z3-W3/E3</f>
        <v>9.6220712201653957E-3</v>
      </c>
      <c r="AB3" s="25">
        <f t="shared" ref="AB3:AB32" si="13">Z3-X3/F3</f>
        <v>-2.9475964806340849E-3</v>
      </c>
      <c r="AC3" s="21">
        <f t="shared" si="0"/>
        <v>457964.23263780208</v>
      </c>
      <c r="AD3" s="22">
        <f t="shared" si="0"/>
        <v>457655</v>
      </c>
      <c r="AE3" s="22">
        <f t="shared" si="0"/>
        <v>452933.47473999998</v>
      </c>
      <c r="AF3" s="22">
        <f t="shared" si="0"/>
        <v>-5030.7578978018691</v>
      </c>
      <c r="AG3" s="26">
        <f t="shared" si="0"/>
        <v>-4721.5252599999822</v>
      </c>
      <c r="AH3" s="21">
        <f t="shared" si="0"/>
        <v>130448.61482</v>
      </c>
      <c r="AI3" s="22">
        <f t="shared" si="0"/>
        <v>119077.5</v>
      </c>
      <c r="AJ3" s="22">
        <f t="shared" si="0"/>
        <v>115747.067</v>
      </c>
      <c r="AK3" s="22">
        <f t="shared" si="0"/>
        <v>-14701.547820000011</v>
      </c>
      <c r="AL3" s="26">
        <f t="shared" si="0"/>
        <v>-3330.4330000000082</v>
      </c>
      <c r="AM3" s="23">
        <f t="shared" ref="AM3:AM32" si="14">IF(D3=0,"0",(AE3/D3))</f>
        <v>0.64424655345471515</v>
      </c>
      <c r="AN3" s="24">
        <f t="shared" ref="AN3:AN32" si="15">AM3-IF(B3=0,"0",(AC3/B3))</f>
        <v>-6.7647953686250428E-2</v>
      </c>
      <c r="AO3" s="25">
        <f t="shared" ref="AO3:AO32" si="16">AM3-IF(C3=0,"0",(AD3/C3))</f>
        <v>-0.6952772351624571</v>
      </c>
      <c r="AP3" s="23">
        <f t="shared" ref="AP3:AP32" si="17">IF(D3=0,"0",(AJ3/D3))</f>
        <v>0.16463708943139529</v>
      </c>
      <c r="AQ3" s="24">
        <f t="shared" ref="AQ3:AQ32" si="18">AP3-IF(B3=0,"0",(AH3/B3))</f>
        <v>-3.8142179638623541E-2</v>
      </c>
      <c r="AR3" s="25">
        <f t="shared" ref="AR3:AR32" si="19">AP3-IF(C3=0,"0",(AI3/C3))</f>
        <v>-0.1838943238363748</v>
      </c>
      <c r="AS3" s="30">
        <f t="shared" ref="AS3:AS32" si="20">AJ3/G3</f>
        <v>0.16657005155324986</v>
      </c>
      <c r="AT3" s="24">
        <f t="shared" ref="AT3:AT32" si="21">AS3-AH3/E3</f>
        <v>-3.7667045578884839E-2</v>
      </c>
      <c r="AU3" s="24">
        <f t="shared" ref="AU3:AU32" si="22">AS3-AI3/F3</f>
        <v>-0.18234841912737229</v>
      </c>
      <c r="AV3" s="27">
        <f>SUBTOTAL(9,AV7:AV68)</f>
        <v>531686</v>
      </c>
      <c r="AW3" s="35">
        <f t="shared" ref="AW3:BD3" si="23">SUBTOTAL(9,AW7:AW68)</f>
        <v>263853</v>
      </c>
      <c r="AX3" s="29">
        <f t="shared" si="23"/>
        <v>524911.5</v>
      </c>
      <c r="AY3" s="27">
        <f t="shared" si="23"/>
        <v>7784.8937000000005</v>
      </c>
      <c r="AZ3" s="28">
        <f t="shared" si="23"/>
        <v>7672.8525760368675</v>
      </c>
      <c r="BA3" s="29">
        <f t="shared" si="23"/>
        <v>7710</v>
      </c>
      <c r="BB3" s="27">
        <f t="shared" si="23"/>
        <v>13198.205400000003</v>
      </c>
      <c r="BC3" s="28">
        <f t="shared" si="23"/>
        <v>12961.671100806452</v>
      </c>
      <c r="BD3" s="29">
        <f t="shared" si="23"/>
        <v>12929.748633333333</v>
      </c>
      <c r="BE3" s="31">
        <f t="shared" ref="BE3:BE6" si="24">(AX3-AW3)/BA3/3</f>
        <v>11.286575875486383</v>
      </c>
      <c r="BF3" s="32">
        <f t="shared" ref="BF3:BF6" si="25">BE3-AV3/AY3/6</f>
        <v>-9.6281328245677145E-2</v>
      </c>
      <c r="BG3" s="32">
        <f t="shared" ref="BG3:BG6" si="26">BE3-AW3/AZ3/3</f>
        <v>-0.17604498532362456</v>
      </c>
      <c r="BH3" s="33">
        <f t="shared" ref="BH3:BH6" si="27">(AX3-AW3)/BD3/3</f>
        <v>6.7301772422443511</v>
      </c>
      <c r="BI3" s="32">
        <f t="shared" ref="BI3:BI6" si="28">BH3-AV3/BB3/6</f>
        <v>1.6057356420076552E-2</v>
      </c>
      <c r="BJ3" s="34">
        <f t="shared" ref="BJ3:BJ6" si="29">BH3-AW3/BC3/3</f>
        <v>-5.5290412040431391E-2</v>
      </c>
      <c r="BK3" s="35">
        <f>SUBTOTAL(1,BK7:BK68)</f>
        <v>348.52163934426227</v>
      </c>
      <c r="BL3" s="35">
        <f t="shared" ref="BL3:BM3" si="30">SUBTOTAL(1,BL7:BL68)</f>
        <v>355.14754098360658</v>
      </c>
      <c r="BM3" s="35">
        <f t="shared" si="30"/>
        <v>353.60655737704917</v>
      </c>
      <c r="BN3" s="27">
        <f>SUBTOTAL(1,BN7:BN68)</f>
        <v>45386.524590163935</v>
      </c>
      <c r="BO3" s="28">
        <f t="shared" ref="BO3:BP3" si="31">SUBTOTAL(1,BO7:BO68)</f>
        <v>21979.641639344263</v>
      </c>
      <c r="BP3" s="29">
        <f t="shared" si="31"/>
        <v>43838.262295081964</v>
      </c>
      <c r="BQ3" s="36">
        <f>SUBTOTAL(1,BQ7:BQ68)</f>
        <v>249.41101936415689</v>
      </c>
      <c r="BR3" s="32">
        <f t="shared" ref="BR3:BS3" si="32">SUBTOTAL(1,BR7:BR68)</f>
        <v>22.699260031877895</v>
      </c>
      <c r="BS3" s="32">
        <f t="shared" si="32"/>
        <v>8.9503178340555003</v>
      </c>
      <c r="BT3" s="37">
        <f>SUBTOTAL(1,BT7:BT68)</f>
        <v>1256.3441949089483</v>
      </c>
      <c r="BU3" s="32">
        <f t="shared" ref="BU3:BV3" si="33">SUBTOTAL(1,BU7:BU68)</f>
        <v>115.82699869340787</v>
      </c>
      <c r="BV3" s="34">
        <f t="shared" si="33"/>
        <v>43.314102190973465</v>
      </c>
      <c r="BW3" s="31">
        <f>SUBTOTAL(1,BW7:BW68)</f>
        <v>6.4882260814139618</v>
      </c>
      <c r="BX3" s="32">
        <f t="shared" ref="BX3:BY3" si="34">SUBTOTAL(1,BX7:BX68)</f>
        <v>-5.8610684800940137E-2</v>
      </c>
      <c r="BY3" s="32">
        <f t="shared" si="34"/>
        <v>0.11280831629835245</v>
      </c>
      <c r="BZ3" s="38">
        <f>SUBTOTAL(1,BZ7:BZ68)</f>
        <v>0.69181636308028105</v>
      </c>
      <c r="CA3" s="39">
        <f t="shared" ref="CA3:CB3" si="35">SUBTOTAL(1,CA7:CA68)</f>
        <v>-2.6989192751835336E-2</v>
      </c>
      <c r="CB3" s="40">
        <f t="shared" si="35"/>
        <v>-9.1258110032305766E-3</v>
      </c>
    </row>
    <row r="4" spans="1:82" s="41" customFormat="1" ht="16.5" hidden="1" customHeight="1" x14ac:dyDescent="0.2">
      <c r="A4" s="42" t="s">
        <v>31</v>
      </c>
      <c r="B4" s="43">
        <f t="shared" ref="B4:AL4" si="36">SUBTOTAL(9,B7:B27)</f>
        <v>394378.80448000005</v>
      </c>
      <c r="C4" s="44">
        <v>205507</v>
      </c>
      <c r="D4" s="45">
        <f t="shared" si="36"/>
        <v>431783.90977175778</v>
      </c>
      <c r="E4" s="43">
        <f t="shared" si="36"/>
        <v>393737.98861000006</v>
      </c>
      <c r="F4" s="44">
        <f t="shared" si="36"/>
        <v>210620</v>
      </c>
      <c r="G4" s="45">
        <f t="shared" si="36"/>
        <v>430820.22436149174</v>
      </c>
      <c r="H4" s="46">
        <f t="shared" si="1"/>
        <v>1.0022368620500448</v>
      </c>
      <c r="I4" s="47">
        <f t="shared" si="2"/>
        <v>6.0934352621067056E-4</v>
      </c>
      <c r="J4" s="48">
        <f t="shared" si="3"/>
        <v>2.6512809253539271E-2</v>
      </c>
      <c r="K4" s="49">
        <f>SUBTOTAL(9,K7:K27)</f>
        <v>162151.47114000001</v>
      </c>
      <c r="L4" s="50">
        <f>SUBTOTAL(9,L7:L27)</f>
        <v>84624.739399999977</v>
      </c>
      <c r="M4" s="50">
        <f>SUBTOTAL(9,M7:M27)</f>
        <v>175082.00257148719</v>
      </c>
      <c r="N4" s="51">
        <f t="shared" si="4"/>
        <v>0.40639225521729394</v>
      </c>
      <c r="O4" s="52">
        <f t="shared" si="5"/>
        <v>-5.4335676158999702E-3</v>
      </c>
      <c r="P4" s="53">
        <f t="shared" si="6"/>
        <v>4.603539045990257E-3</v>
      </c>
      <c r="Q4" s="49">
        <f t="shared" si="36"/>
        <v>39005.899009999994</v>
      </c>
      <c r="R4" s="50">
        <f t="shared" si="36"/>
        <v>20602.906859999999</v>
      </c>
      <c r="S4" s="54">
        <f t="shared" si="36"/>
        <v>41126.97668</v>
      </c>
      <c r="T4" s="51">
        <f t="shared" si="7"/>
        <v>9.5462038117995265E-2</v>
      </c>
      <c r="U4" s="52">
        <f t="shared" si="8"/>
        <v>-3.6035845507779579E-3</v>
      </c>
      <c r="V4" s="53">
        <f t="shared" si="9"/>
        <v>-2.3582394434898679E-3</v>
      </c>
      <c r="W4" s="55">
        <f>SUBTOTAL(9,W7:W27)</f>
        <v>159789.87954000002</v>
      </c>
      <c r="X4" s="56">
        <f t="shared" ref="X4:Y4" si="37">SUBTOTAL(9,X7:X27)</f>
        <v>89145.907520000008</v>
      </c>
      <c r="Y4" s="57">
        <f t="shared" si="37"/>
        <v>181356.198</v>
      </c>
      <c r="Z4" s="51">
        <f t="shared" si="11"/>
        <v>0.4209556277651163</v>
      </c>
      <c r="AA4" s="52">
        <f t="shared" si="12"/>
        <v>1.512768085021271E-2</v>
      </c>
      <c r="AB4" s="53">
        <f t="shared" si="13"/>
        <v>-2.2990846078777549E-3</v>
      </c>
      <c r="AC4" s="49">
        <f t="shared" si="36"/>
        <v>280019.85215780197</v>
      </c>
      <c r="AD4" s="50">
        <f t="shared" si="36"/>
        <v>279708</v>
      </c>
      <c r="AE4" s="50">
        <f t="shared" si="36"/>
        <v>283623.74790000007</v>
      </c>
      <c r="AF4" s="50">
        <f t="shared" si="36"/>
        <v>3603.8957421981204</v>
      </c>
      <c r="AG4" s="54">
        <f t="shared" si="36"/>
        <v>3915.747900000008</v>
      </c>
      <c r="AH4" s="49">
        <f t="shared" si="36"/>
        <v>67519.910219999991</v>
      </c>
      <c r="AI4" s="50">
        <f t="shared" si="36"/>
        <v>55529</v>
      </c>
      <c r="AJ4" s="50">
        <f t="shared" si="36"/>
        <v>56857.449259999987</v>
      </c>
      <c r="AK4" s="50">
        <f t="shared" si="36"/>
        <v>-10662.460960000009</v>
      </c>
      <c r="AL4" s="54">
        <f t="shared" si="36"/>
        <v>1328.4492599999912</v>
      </c>
      <c r="AM4" s="51">
        <f t="shared" si="14"/>
        <v>0.65686502317773821</v>
      </c>
      <c r="AN4" s="52">
        <f t="shared" si="15"/>
        <v>-5.3162617701736359E-2</v>
      </c>
      <c r="AO4" s="53">
        <f t="shared" si="16"/>
        <v>-0.70419810362572832</v>
      </c>
      <c r="AP4" s="51">
        <f t="shared" si="17"/>
        <v>0.13168033354937889</v>
      </c>
      <c r="AQ4" s="52">
        <f t="shared" si="18"/>
        <v>-3.9525394174825146E-2</v>
      </c>
      <c r="AR4" s="53">
        <f t="shared" si="19"/>
        <v>-0.1385245743126404</v>
      </c>
      <c r="AS4" s="52">
        <f t="shared" si="20"/>
        <v>0.13197488429023274</v>
      </c>
      <c r="AT4" s="52">
        <f t="shared" si="21"/>
        <v>-3.9509483927228944E-2</v>
      </c>
      <c r="AU4" s="52">
        <f t="shared" si="22"/>
        <v>-0.1316705434944031</v>
      </c>
      <c r="AV4" s="55">
        <f>SUBTOTAL(9,AV7:AV27)</f>
        <v>258172</v>
      </c>
      <c r="AW4" s="56">
        <f t="shared" ref="AW4:BD4" si="38">SUBTOTAL(9,AW7:AW27)</f>
        <v>125987</v>
      </c>
      <c r="AX4" s="57">
        <f t="shared" si="38"/>
        <v>260498.5</v>
      </c>
      <c r="AY4" s="55">
        <f t="shared" si="38"/>
        <v>3891.8317999999999</v>
      </c>
      <c r="AZ4" s="56">
        <f t="shared" si="38"/>
        <v>3842.7925760368662</v>
      </c>
      <c r="BA4" s="57">
        <f t="shared" si="38"/>
        <v>3848</v>
      </c>
      <c r="BB4" s="55">
        <f t="shared" si="38"/>
        <v>6101.2936000000009</v>
      </c>
      <c r="BC4" s="56">
        <f t="shared" si="38"/>
        <v>6004.4477674731197</v>
      </c>
      <c r="BD4" s="57">
        <f t="shared" si="38"/>
        <v>5975.6986333333334</v>
      </c>
      <c r="BE4" s="58">
        <f t="shared" si="24"/>
        <v>11.652070339570338</v>
      </c>
      <c r="BF4" s="58">
        <f t="shared" si="25"/>
        <v>0.59592277772897972</v>
      </c>
      <c r="BG4" s="58">
        <f t="shared" si="26"/>
        <v>0.72364632612086055</v>
      </c>
      <c r="BH4" s="59">
        <f t="shared" si="27"/>
        <v>7.5032509866810058</v>
      </c>
      <c r="BI4" s="58">
        <f t="shared" si="28"/>
        <v>0.45086677316493073</v>
      </c>
      <c r="BJ4" s="60">
        <f t="shared" si="29"/>
        <v>0.50915789219816343</v>
      </c>
      <c r="BK4" s="56">
        <f>SUBTOTAL(1,BK7:BK27)</f>
        <v>501.1904761904762</v>
      </c>
      <c r="BL4" s="56">
        <f t="shared" ref="BL4:BM4" si="39">SUBTOTAL(1,BL7:BL27)</f>
        <v>502.47619047619048</v>
      </c>
      <c r="BM4" s="56">
        <f t="shared" si="39"/>
        <v>500.66666666666669</v>
      </c>
      <c r="BN4" s="55">
        <f>SUBTOTAL(1,BN7:BN27)</f>
        <v>66412.28571428571</v>
      </c>
      <c r="BO4" s="56">
        <f t="shared" ref="BO4:BP4" si="40">SUBTOTAL(1,BO7:BO27)</f>
        <v>30936.476190476191</v>
      </c>
      <c r="BP4" s="57">
        <f t="shared" si="40"/>
        <v>63474.952380952382</v>
      </c>
      <c r="BQ4" s="61">
        <f>SUBTOTAL(1,BQ7:BQ27)</f>
        <v>395.81637907169005</v>
      </c>
      <c r="BR4" s="58">
        <f t="shared" ref="BR4:BS4" si="41">SUBTOTAL(1,BR7:BR27)</f>
        <v>33.973437767394451</v>
      </c>
      <c r="BS4" s="58">
        <f t="shared" si="41"/>
        <v>13.169272696268335</v>
      </c>
      <c r="BT4" s="62">
        <f>SUBTOTAL(1,BT7:BT27)</f>
        <v>1879.4537708204366</v>
      </c>
      <c r="BU4" s="58">
        <f t="shared" ref="BU4:BV4" si="42">SUBTOTAL(1,BU7:BU27)</f>
        <v>155.9607888199632</v>
      </c>
      <c r="BV4" s="60">
        <f t="shared" si="42"/>
        <v>54.992800031929406</v>
      </c>
      <c r="BW4" s="58">
        <f>SUBTOTAL(1,BW7:BW27)</f>
        <v>5.2456605296722678</v>
      </c>
      <c r="BX4" s="58">
        <f t="shared" ref="BX4:BY4" si="43">SUBTOTAL(1,BX7:BX27)</f>
        <v>-0.20191384890726866</v>
      </c>
      <c r="BY4" s="58">
        <f t="shared" si="43"/>
        <v>-4.4607234010989552E-2</v>
      </c>
      <c r="BZ4" s="63">
        <f>SUBTOTAL(1,BZ7:BZ27)</f>
        <v>0.71496943045879258</v>
      </c>
      <c r="CA4" s="64">
        <f t="shared" ref="CA4:CB4" si="44">SUBTOTAL(1,CA7:CA27)</f>
        <v>-3.2121919811478002E-2</v>
      </c>
      <c r="CB4" s="65">
        <f t="shared" si="44"/>
        <v>-4.3544093996465737E-3</v>
      </c>
    </row>
    <row r="5" spans="1:82" s="41" customFormat="1" ht="17.25" hidden="1" customHeight="1" x14ac:dyDescent="0.2">
      <c r="A5" s="42" t="s">
        <v>32</v>
      </c>
      <c r="B5" s="43">
        <f t="shared" ref="B5:AL5" si="45">SUBTOTAL(9,B28:B53)</f>
        <v>236234.4596</v>
      </c>
      <c r="C5" s="44">
        <v>130244</v>
      </c>
      <c r="D5" s="45">
        <f t="shared" si="45"/>
        <v>256748.37123000002</v>
      </c>
      <c r="E5" s="43">
        <f t="shared" si="45"/>
        <v>232107.90758</v>
      </c>
      <c r="F5" s="44">
        <f t="shared" si="45"/>
        <v>123942</v>
      </c>
      <c r="G5" s="45">
        <f t="shared" si="45"/>
        <v>249353.30568484182</v>
      </c>
      <c r="H5" s="46">
        <f t="shared" si="1"/>
        <v>1.0296569781774012</v>
      </c>
      <c r="I5" s="47">
        <f t="shared" si="2"/>
        <v>1.1878385181478768E-2</v>
      </c>
      <c r="J5" s="48">
        <f t="shared" si="3"/>
        <v>-2.118938544429283E-2</v>
      </c>
      <c r="K5" s="49">
        <f>SUBTOTAL(9,K28:K53)</f>
        <v>129511.99598000004</v>
      </c>
      <c r="L5" s="50">
        <f>SUBTOTAL(9,L28:L53)</f>
        <v>69646.698020000011</v>
      </c>
      <c r="M5" s="50">
        <f>SUBTOTAL(9,M28:M53)</f>
        <v>142986.18295484179</v>
      </c>
      <c r="N5" s="51">
        <f t="shared" si="4"/>
        <v>0.57342806249203027</v>
      </c>
      <c r="O5" s="52">
        <f t="shared" si="5"/>
        <v>1.5446228394622397E-2</v>
      </c>
      <c r="P5" s="53">
        <f t="shared" si="6"/>
        <v>1.1498304863461928E-2</v>
      </c>
      <c r="Q5" s="49">
        <f t="shared" si="45"/>
        <v>33396.744189999998</v>
      </c>
      <c r="R5" s="50">
        <f t="shared" si="45"/>
        <v>17747.510339999993</v>
      </c>
      <c r="S5" s="54">
        <f t="shared" si="45"/>
        <v>34274.425580000003</v>
      </c>
      <c r="T5" s="51">
        <f t="shared" si="7"/>
        <v>0.13745326329589358</v>
      </c>
      <c r="U5" s="52">
        <f t="shared" si="8"/>
        <v>-6.4312968563245421E-3</v>
      </c>
      <c r="V5" s="53">
        <f t="shared" si="9"/>
        <v>-5.7387970226424612E-3</v>
      </c>
      <c r="W5" s="55">
        <f>SUBTOTAL(9,W28:W53)</f>
        <v>50322.797219999993</v>
      </c>
      <c r="X5" s="56">
        <f t="shared" ref="X5:Y5" si="46">SUBTOTAL(9,X28:X53)</f>
        <v>27148.976789999997</v>
      </c>
      <c r="Y5" s="57">
        <f t="shared" si="46"/>
        <v>53439.737220000003</v>
      </c>
      <c r="Z5" s="51">
        <f t="shared" si="11"/>
        <v>0.21431332972799086</v>
      </c>
      <c r="AA5" s="52">
        <f t="shared" si="12"/>
        <v>-2.494437593143467E-3</v>
      </c>
      <c r="AB5" s="53">
        <f t="shared" si="13"/>
        <v>-4.7324883966157749E-3</v>
      </c>
      <c r="AC5" s="49">
        <f t="shared" si="45"/>
        <v>171077.63847999997</v>
      </c>
      <c r="AD5" s="50">
        <f t="shared" si="45"/>
        <v>170155</v>
      </c>
      <c r="AE5" s="50">
        <f t="shared" si="45"/>
        <v>162064.51272</v>
      </c>
      <c r="AF5" s="50">
        <f t="shared" si="45"/>
        <v>-9013.1257599999899</v>
      </c>
      <c r="AG5" s="54">
        <f t="shared" si="45"/>
        <v>-8090.4872799999903</v>
      </c>
      <c r="AH5" s="49">
        <f t="shared" si="45"/>
        <v>60856.986000000004</v>
      </c>
      <c r="AI5" s="50">
        <f t="shared" si="45"/>
        <v>61178.5</v>
      </c>
      <c r="AJ5" s="50">
        <f t="shared" si="45"/>
        <v>56686.576790000006</v>
      </c>
      <c r="AK5" s="50">
        <f t="shared" si="45"/>
        <v>-4170.4092100000025</v>
      </c>
      <c r="AL5" s="54">
        <f t="shared" si="45"/>
        <v>-4491.923209999999</v>
      </c>
      <c r="AM5" s="51">
        <f t="shared" si="14"/>
        <v>0.63121924374281446</v>
      </c>
      <c r="AN5" s="52">
        <f t="shared" si="15"/>
        <v>-9.2966545111505483E-2</v>
      </c>
      <c r="AO5" s="53">
        <f t="shared" si="16"/>
        <v>-0.67521329825528131</v>
      </c>
      <c r="AP5" s="51">
        <f t="shared" si="17"/>
        <v>0.22078650983619719</v>
      </c>
      <c r="AQ5" s="52">
        <f t="shared" si="18"/>
        <v>-3.6826143724358995E-2</v>
      </c>
      <c r="AR5" s="53">
        <f t="shared" si="19"/>
        <v>-0.2489357038550285</v>
      </c>
      <c r="AS5" s="52">
        <f t="shared" si="20"/>
        <v>0.22733437054027386</v>
      </c>
      <c r="AT5" s="52">
        <f t="shared" si="21"/>
        <v>-3.4858273538535017E-2</v>
      </c>
      <c r="AU5" s="52">
        <f t="shared" si="22"/>
        <v>-0.26627150962948298</v>
      </c>
      <c r="AV5" s="55">
        <f>SUBTOTAL(9,AV28:AV53)</f>
        <v>256986</v>
      </c>
      <c r="AW5" s="56">
        <f t="shared" ref="AW5:BD5" si="47">SUBTOTAL(9,AW28:AW53)</f>
        <v>130004</v>
      </c>
      <c r="AX5" s="57">
        <f t="shared" si="47"/>
        <v>247643</v>
      </c>
      <c r="AY5" s="55">
        <f t="shared" si="47"/>
        <v>3727.5419000000002</v>
      </c>
      <c r="AZ5" s="56">
        <f t="shared" si="47"/>
        <v>3669.64</v>
      </c>
      <c r="BA5" s="57">
        <f t="shared" si="47"/>
        <v>3701</v>
      </c>
      <c r="BB5" s="55">
        <f t="shared" si="47"/>
        <v>6783.7118000000009</v>
      </c>
      <c r="BC5" s="56">
        <f t="shared" si="47"/>
        <v>6657.9033333333336</v>
      </c>
      <c r="BD5" s="57">
        <f t="shared" si="47"/>
        <v>6659.05</v>
      </c>
      <c r="BE5" s="58">
        <f t="shared" si="24"/>
        <v>10.595244528505809</v>
      </c>
      <c r="BF5" s="58">
        <f t="shared" si="25"/>
        <v>-0.89516956985750973</v>
      </c>
      <c r="BG5" s="58">
        <f t="shared" si="26"/>
        <v>-1.2137249253552422</v>
      </c>
      <c r="BH5" s="59">
        <f t="shared" si="27"/>
        <v>5.8886778144029543</v>
      </c>
      <c r="BI5" s="58">
        <f t="shared" si="28"/>
        <v>-0.42512225003964144</v>
      </c>
      <c r="BJ5" s="60">
        <f t="shared" si="29"/>
        <v>-0.62007794504283709</v>
      </c>
      <c r="BK5" s="56">
        <f>SUBTOTAL(1,BK28:BK53)</f>
        <v>377.03280000000001</v>
      </c>
      <c r="BL5" s="56">
        <f t="shared" ref="BL5:BM5" si="48">SUBTOTAL(1,BL28:BL53)</f>
        <v>392.12</v>
      </c>
      <c r="BM5" s="56">
        <f t="shared" si="48"/>
        <v>389.92</v>
      </c>
      <c r="BN5" s="55">
        <f>SUBTOTAL(1,BN28:BN53)</f>
        <v>48204.56</v>
      </c>
      <c r="BO5" s="56">
        <f t="shared" ref="BO5:BP5" si="49">SUBTOTAL(1,BO28:BO53)</f>
        <v>24440.685600000001</v>
      </c>
      <c r="BP5" s="57">
        <f t="shared" si="49"/>
        <v>46834.68</v>
      </c>
      <c r="BQ5" s="61">
        <f>SUBTOTAL(1,BQ28:BQ53)</f>
        <v>208.18743595477792</v>
      </c>
      <c r="BR5" s="58">
        <f t="shared" ref="BR5:BS5" si="50">SUBTOTAL(1,BR28:BR53)</f>
        <v>18.835677672643584</v>
      </c>
      <c r="BS5" s="58">
        <f t="shared" si="50"/>
        <v>9.7650525336916409</v>
      </c>
      <c r="BT5" s="62">
        <f>SUBTOTAL(1,BT28:BT53)</f>
        <v>981.03109925036358</v>
      </c>
      <c r="BU5" s="58">
        <f t="shared" ref="BU5:BV5" si="51">SUBTOTAL(1,BU28:BU53)</f>
        <v>97.021190810981039</v>
      </c>
      <c r="BV5" s="60">
        <f t="shared" si="51"/>
        <v>51.480675954725051</v>
      </c>
      <c r="BW5" s="58">
        <f>SUBTOTAL(1,BW28:BW53)</f>
        <v>4.7662868979373147</v>
      </c>
      <c r="BX5" s="58">
        <f t="shared" ref="BX5:BY5" si="52">SUBTOTAL(1,BX28:BX53)</f>
        <v>2.0908053651354876E-2</v>
      </c>
      <c r="BY5" s="58">
        <f t="shared" si="52"/>
        <v>3.3311428624356959E-2</v>
      </c>
      <c r="BZ5" s="63">
        <f>SUBTOTAL(1,BZ28:BZ53)</f>
        <v>0.66096029773630649</v>
      </c>
      <c r="CA5" s="64">
        <f t="shared" ref="CA5:CB5" si="53">SUBTOTAL(1,CA28:CA53)</f>
        <v>-4.3347195734403793E-2</v>
      </c>
      <c r="CB5" s="65">
        <f t="shared" si="53"/>
        <v>-3.4177466628326332E-2</v>
      </c>
    </row>
    <row r="6" spans="1:82" s="41" customFormat="1" ht="17.25" hidden="1" customHeight="1" x14ac:dyDescent="0.2">
      <c r="A6" s="66" t="s">
        <v>33</v>
      </c>
      <c r="B6" s="67">
        <f t="shared" ref="B6:AL6" si="54">SUBTOTAL(9,B54:B68)</f>
        <v>12690.242329999999</v>
      </c>
      <c r="C6" s="68">
        <v>5904</v>
      </c>
      <c r="D6" s="69">
        <f t="shared" si="54"/>
        <v>14511.409819999999</v>
      </c>
      <c r="E6" s="67">
        <f t="shared" si="54"/>
        <v>12865.76125</v>
      </c>
      <c r="F6" s="68">
        <f t="shared" si="54"/>
        <v>6714</v>
      </c>
      <c r="G6" s="69">
        <f t="shared" si="54"/>
        <v>14711.690440000002</v>
      </c>
      <c r="H6" s="70">
        <f t="shared" si="1"/>
        <v>0.98638629457186955</v>
      </c>
      <c r="I6" s="71">
        <f t="shared" si="2"/>
        <v>2.8621410477769338E-5</v>
      </c>
      <c r="J6" s="72">
        <f t="shared" si="3"/>
        <v>0.10702972620725826</v>
      </c>
      <c r="K6" s="73">
        <f>SUBTOTAL(9,K54:K68)</f>
        <v>6388.3117899999988</v>
      </c>
      <c r="L6" s="74">
        <f>SUBTOTAL(9,L54:L68)</f>
        <v>3410.6827199999998</v>
      </c>
      <c r="M6" s="74">
        <f>SUBTOTAL(9,M54:M68)</f>
        <v>6990.30566</v>
      </c>
      <c r="N6" s="75">
        <f t="shared" si="4"/>
        <v>0.47515312319200748</v>
      </c>
      <c r="O6" s="76">
        <f t="shared" si="5"/>
        <v>-2.1382733945866816E-2</v>
      </c>
      <c r="P6" s="77">
        <f t="shared" si="6"/>
        <v>-3.2842515771352609E-2</v>
      </c>
      <c r="Q6" s="73">
        <f t="shared" si="54"/>
        <v>2364.0463600000003</v>
      </c>
      <c r="R6" s="74">
        <f t="shared" si="54"/>
        <v>1242.7507999999998</v>
      </c>
      <c r="S6" s="78">
        <f t="shared" si="54"/>
        <v>2446.2164699999998</v>
      </c>
      <c r="T6" s="75">
        <f t="shared" si="7"/>
        <v>0.16627704885285768</v>
      </c>
      <c r="U6" s="76">
        <f t="shared" si="8"/>
        <v>-1.7470054335459312E-2</v>
      </c>
      <c r="V6" s="77">
        <f t="shared" si="9"/>
        <v>-1.8821372356555455E-2</v>
      </c>
      <c r="W6" s="79">
        <f>SUBTOTAL(9,W54:W68)</f>
        <v>3307.8861999999999</v>
      </c>
      <c r="X6" s="80">
        <f t="shared" ref="X6:Y6" si="55">SUBTOTAL(9,X54:X68)</f>
        <v>2029.5788700000003</v>
      </c>
      <c r="Y6" s="81">
        <f t="shared" si="55"/>
        <v>4080.8246800000002</v>
      </c>
      <c r="Z6" s="75">
        <f t="shared" si="11"/>
        <v>0.27738652445435763</v>
      </c>
      <c r="AA6" s="76">
        <f t="shared" si="12"/>
        <v>2.0278830962843497E-2</v>
      </c>
      <c r="AB6" s="77">
        <f t="shared" si="13"/>
        <v>-2.4904043016598598E-2</v>
      </c>
      <c r="AC6" s="73">
        <f t="shared" si="54"/>
        <v>6866.7420000000002</v>
      </c>
      <c r="AD6" s="74">
        <f t="shared" si="54"/>
        <v>7792</v>
      </c>
      <c r="AE6" s="74">
        <f t="shared" si="54"/>
        <v>7245.2141200000005</v>
      </c>
      <c r="AF6" s="74">
        <f t="shared" si="54"/>
        <v>378.4721200000003</v>
      </c>
      <c r="AG6" s="78">
        <f t="shared" si="54"/>
        <v>-546.78587999999968</v>
      </c>
      <c r="AH6" s="73">
        <f t="shared" si="54"/>
        <v>2071.7186000000002</v>
      </c>
      <c r="AI6" s="74">
        <f t="shared" si="54"/>
        <v>2370</v>
      </c>
      <c r="AJ6" s="74">
        <f t="shared" si="54"/>
        <v>2203.0409500000001</v>
      </c>
      <c r="AK6" s="74">
        <f t="shared" si="54"/>
        <v>131.32234999999989</v>
      </c>
      <c r="AL6" s="78">
        <f t="shared" si="54"/>
        <v>-166.95905000000008</v>
      </c>
      <c r="AM6" s="75">
        <f t="shared" si="14"/>
        <v>0.49927706610659289</v>
      </c>
      <c r="AN6" s="76">
        <f t="shared" si="15"/>
        <v>-4.1827021698482236E-2</v>
      </c>
      <c r="AO6" s="77">
        <f t="shared" si="16"/>
        <v>-0.82050613172538545</v>
      </c>
      <c r="AP6" s="75">
        <f t="shared" si="17"/>
        <v>0.15181439827877455</v>
      </c>
      <c r="AQ6" s="76">
        <f t="shared" si="18"/>
        <v>-1.1438481069511341E-2</v>
      </c>
      <c r="AR6" s="77">
        <f t="shared" si="19"/>
        <v>-0.24960836594886773</v>
      </c>
      <c r="AS6" s="76">
        <f t="shared" si="20"/>
        <v>0.14974764178085845</v>
      </c>
      <c r="AT6" s="76">
        <f t="shared" si="21"/>
        <v>-1.1278088430014238E-2</v>
      </c>
      <c r="AU6" s="76">
        <f t="shared" si="22"/>
        <v>-0.20324610263379747</v>
      </c>
      <c r="AV6" s="79">
        <f>SUBTOTAL(9,AV54:AV68)</f>
        <v>16528</v>
      </c>
      <c r="AW6" s="80">
        <f t="shared" ref="AW6:BD6" si="56">SUBTOTAL(9,AW54:AW68)</f>
        <v>7862</v>
      </c>
      <c r="AX6" s="81">
        <f t="shared" si="56"/>
        <v>16770</v>
      </c>
      <c r="AY6" s="79">
        <f t="shared" si="56"/>
        <v>165.51999999999998</v>
      </c>
      <c r="AZ6" s="80">
        <f t="shared" si="56"/>
        <v>160.42000000000002</v>
      </c>
      <c r="BA6" s="81">
        <f t="shared" si="56"/>
        <v>161</v>
      </c>
      <c r="BB6" s="79">
        <f t="shared" si="56"/>
        <v>313.2</v>
      </c>
      <c r="BC6" s="80">
        <f t="shared" si="56"/>
        <v>299.32</v>
      </c>
      <c r="BD6" s="81">
        <f t="shared" si="56"/>
        <v>295</v>
      </c>
      <c r="BE6" s="82">
        <f t="shared" si="24"/>
        <v>18.443064182194615</v>
      </c>
      <c r="BF6" s="82">
        <f t="shared" si="25"/>
        <v>1.8005637794235483</v>
      </c>
      <c r="BG6" s="82">
        <f t="shared" si="26"/>
        <v>2.1067802608215516</v>
      </c>
      <c r="BH6" s="83">
        <f t="shared" si="27"/>
        <v>10.065536723163842</v>
      </c>
      <c r="BI6" s="82">
        <f t="shared" si="28"/>
        <v>1.2703047095410227</v>
      </c>
      <c r="BJ6" s="84">
        <f t="shared" si="29"/>
        <v>1.3101355917103241</v>
      </c>
      <c r="BK6" s="80">
        <f>SUBTOTAL(1,BK54:BK68)</f>
        <v>87.266666666666666</v>
      </c>
      <c r="BL6" s="80">
        <f t="shared" ref="BL6:BM6" si="57">SUBTOTAL(1,BL54:BL68)</f>
        <v>87.266666666666666</v>
      </c>
      <c r="BM6" s="80">
        <f t="shared" si="57"/>
        <v>87.2</v>
      </c>
      <c r="BN6" s="79">
        <f>SUBTOTAL(1,BN54:BN68)</f>
        <v>11253.733333333334</v>
      </c>
      <c r="BO6" s="80">
        <f t="shared" ref="BO6:BP6" si="58">SUBTOTAL(1,BO54:BO68)</f>
        <v>5338.333333333333</v>
      </c>
      <c r="BP6" s="81">
        <f t="shared" si="58"/>
        <v>11352.866666666667</v>
      </c>
      <c r="BQ6" s="85">
        <f>SUBTOTAL(1,BQ54:BQ68)</f>
        <v>113.14948812257583</v>
      </c>
      <c r="BR6" s="82">
        <f t="shared" ref="BR6:BS6" si="59">SUBTOTAL(1,BR54:BR68)</f>
        <v>13.35471513421192</v>
      </c>
      <c r="BS6" s="82">
        <f t="shared" si="59"/>
        <v>1.685889860897303</v>
      </c>
      <c r="BT6" s="86">
        <f>SUBTOTAL(1,BT54:BT68)</f>
        <v>842.84594806383802</v>
      </c>
      <c r="BU6" s="82">
        <f t="shared" ref="BU6:BY6" si="60">SUBTOTAL(1,BU54:BU68)</f>
        <v>90.982705653608505</v>
      </c>
      <c r="BV6" s="84">
        <f t="shared" si="60"/>
        <v>13.352968940715815</v>
      </c>
      <c r="BW6" s="82">
        <f t="shared" si="60"/>
        <v>11.097716492980085</v>
      </c>
      <c r="BX6" s="82">
        <f t="shared" si="60"/>
        <v>9.4825141940948036E-3</v>
      </c>
      <c r="BY6" s="82">
        <f t="shared" si="60"/>
        <v>0.46568489952142372</v>
      </c>
      <c r="BZ6" s="87">
        <f>SUBTOTAL(1,BZ54:BZ68)</f>
        <v>0.71082884432365634</v>
      </c>
      <c r="CA6" s="88">
        <f t="shared" ref="CA6:CB6" si="61">SUBTOTAL(1,CA54:CA68)</f>
        <v>7.459963435945116E-3</v>
      </c>
      <c r="CB6" s="89">
        <f t="shared" si="61"/>
        <v>2.5946986126911407E-2</v>
      </c>
    </row>
    <row r="7" spans="1:82" ht="15" customHeight="1" x14ac:dyDescent="0.2">
      <c r="A7" s="90" t="s">
        <v>34</v>
      </c>
      <c r="B7" s="91">
        <v>38237.326999999997</v>
      </c>
      <c r="C7" s="92">
        <v>20755</v>
      </c>
      <c r="D7" s="93">
        <v>42923.418909999993</v>
      </c>
      <c r="E7" s="91">
        <v>37886.798999999999</v>
      </c>
      <c r="F7" s="92">
        <v>20515</v>
      </c>
      <c r="G7" s="93">
        <v>42457.265001487205</v>
      </c>
      <c r="H7" s="94">
        <f t="shared" si="1"/>
        <v>1.0109793673355187</v>
      </c>
      <c r="I7" s="95">
        <f t="shared" si="2"/>
        <v>1.727384870597426E-3</v>
      </c>
      <c r="J7" s="96">
        <f t="shared" si="3"/>
        <v>-7.1938967154916433E-4</v>
      </c>
      <c r="K7" s="91">
        <v>22133.03</v>
      </c>
      <c r="L7" s="92">
        <v>11724.78348</v>
      </c>
      <c r="M7" s="92">
        <v>24556.068001487198</v>
      </c>
      <c r="N7" s="97">
        <f t="shared" si="4"/>
        <v>0.57837140476728877</v>
      </c>
      <c r="O7" s="98">
        <f t="shared" si="5"/>
        <v>-5.8170351164817946E-3</v>
      </c>
      <c r="P7" s="99">
        <f t="shared" si="6"/>
        <v>6.8489343797674129E-3</v>
      </c>
      <c r="Q7" s="91">
        <v>3490.9569999999999</v>
      </c>
      <c r="R7" s="92">
        <v>1913.4349999999999</v>
      </c>
      <c r="S7" s="93">
        <v>3442.45</v>
      </c>
      <c r="T7" s="100">
        <f t="shared" si="7"/>
        <v>8.1080352205433318E-2</v>
      </c>
      <c r="U7" s="101">
        <f t="shared" si="8"/>
        <v>-1.1061425198353153E-2</v>
      </c>
      <c r="V7" s="102">
        <f t="shared" si="9"/>
        <v>-1.2189694102146501E-2</v>
      </c>
      <c r="W7" s="91">
        <v>10366.802</v>
      </c>
      <c r="X7" s="92">
        <v>5713.7520000000004</v>
      </c>
      <c r="Y7" s="93">
        <v>11939</v>
      </c>
      <c r="Z7" s="100">
        <f t="shared" si="11"/>
        <v>0.28120040232412041</v>
      </c>
      <c r="AA7" s="101">
        <f t="shared" si="12"/>
        <v>7.5746996090401697E-3</v>
      </c>
      <c r="AB7" s="102">
        <f t="shared" si="13"/>
        <v>2.6845846297504083E-3</v>
      </c>
      <c r="AC7" s="91">
        <v>42628.580999999998</v>
      </c>
      <c r="AD7" s="92">
        <v>40433</v>
      </c>
      <c r="AE7" s="92">
        <v>43570.720970000002</v>
      </c>
      <c r="AF7" s="92">
        <f>AE7-AC7</f>
        <v>942.13997000000381</v>
      </c>
      <c r="AG7" s="93">
        <f>AE7-AD7</f>
        <v>3137.7209700000021</v>
      </c>
      <c r="AH7" s="91">
        <v>13456.078</v>
      </c>
      <c r="AI7" s="92">
        <v>13968</v>
      </c>
      <c r="AJ7" s="92">
        <v>12482.701779999999</v>
      </c>
      <c r="AK7" s="92">
        <f t="shared" ref="AK7:AK68" si="62">AJ7-AH7</f>
        <v>-973.3762200000001</v>
      </c>
      <c r="AL7" s="93">
        <f t="shared" ref="AL7:AL68" si="63">AJ7-AI7</f>
        <v>-1485.2982200000006</v>
      </c>
      <c r="AM7" s="100">
        <f t="shared" si="14"/>
        <v>1.015080393790561</v>
      </c>
      <c r="AN7" s="101">
        <f t="shared" si="15"/>
        <v>-9.9761681859758422E-2</v>
      </c>
      <c r="AO7" s="102">
        <f t="shared" si="16"/>
        <v>-0.93302849563367407</v>
      </c>
      <c r="AP7" s="100">
        <f t="shared" si="17"/>
        <v>0.29081331583053066</v>
      </c>
      <c r="AQ7" s="101">
        <f t="shared" si="18"/>
        <v>-6.109616780047733E-2</v>
      </c>
      <c r="AR7" s="102">
        <f t="shared" si="19"/>
        <v>-0.38218114333593528</v>
      </c>
      <c r="AS7" s="101">
        <f t="shared" si="20"/>
        <v>0.29400626205109426</v>
      </c>
      <c r="AT7" s="101">
        <f t="shared" si="21"/>
        <v>-6.1159081951707328E-2</v>
      </c>
      <c r="AU7" s="101">
        <f t="shared" si="22"/>
        <v>-0.38686139576026324</v>
      </c>
      <c r="AV7" s="91">
        <v>24920</v>
      </c>
      <c r="AW7" s="92">
        <v>12543</v>
      </c>
      <c r="AX7" s="93">
        <v>28183</v>
      </c>
      <c r="AY7" s="103">
        <v>516.48170000000005</v>
      </c>
      <c r="AZ7" s="104">
        <v>512.06000000000006</v>
      </c>
      <c r="BA7" s="105">
        <v>512</v>
      </c>
      <c r="BB7" s="103">
        <v>806.56169999999997</v>
      </c>
      <c r="BC7" s="104">
        <v>822.24999999999989</v>
      </c>
      <c r="BD7" s="105">
        <v>822.24999999999989</v>
      </c>
      <c r="BE7" s="106">
        <f>(AX7-AW7)/BA7/3</f>
        <v>10.182291666666666</v>
      </c>
      <c r="BF7" s="106">
        <f>BE7-AV7/AY7/6</f>
        <v>2.1407031005406392</v>
      </c>
      <c r="BG7" s="106">
        <f>BE7-AW7/AZ7/3</f>
        <v>2.017232884492703</v>
      </c>
      <c r="BH7" s="107">
        <f>(AX7-AW7)/BD7/3</f>
        <v>6.3403263403263415</v>
      </c>
      <c r="BI7" s="106">
        <f>BH7-AV7/BB7/6</f>
        <v>1.1908959454373536</v>
      </c>
      <c r="BJ7" s="108">
        <f>BH7-AW7/BC7/3</f>
        <v>1.255498125063343</v>
      </c>
      <c r="BK7" s="92">
        <v>807</v>
      </c>
      <c r="BL7" s="92">
        <v>832</v>
      </c>
      <c r="BM7" s="92">
        <v>827</v>
      </c>
      <c r="BN7" s="91">
        <v>111735</v>
      </c>
      <c r="BO7" s="92">
        <v>54229</v>
      </c>
      <c r="BP7" s="93">
        <v>106140</v>
      </c>
      <c r="BQ7" s="109">
        <f t="shared" ref="BQ7:BQ32" si="64">G7*1000/BP7</f>
        <v>400.01191823522896</v>
      </c>
      <c r="BR7" s="109">
        <f t="shared" ref="BR7:BR32" si="65">BQ7-E7*1000/BN7</f>
        <v>60.934646118166256</v>
      </c>
      <c r="BS7" s="109">
        <f t="shared" ref="BS7:BS32" si="66">BQ7-F7*1000/BO7</f>
        <v>21.708796289406621</v>
      </c>
      <c r="BT7" s="110">
        <f t="shared" ref="BT7:BT32" si="67">G7*1000/AX7</f>
        <v>1506.4849377811875</v>
      </c>
      <c r="BU7" s="109">
        <f t="shared" ref="BU7:BU32" si="68">BT7-E7*1000/AV7</f>
        <v>-13.852100742087032</v>
      </c>
      <c r="BV7" s="111">
        <f t="shared" ref="BV7:BV32" si="69">BT7-F7*1000/AW7</f>
        <v>-129.08868894288184</v>
      </c>
      <c r="BW7" s="106">
        <f t="shared" ref="BW7:BW32" si="70">BP7/AX7</f>
        <v>3.766100131284817</v>
      </c>
      <c r="BX7" s="106">
        <f>BW7-BN7/AV7</f>
        <v>-0.7176478622946374</v>
      </c>
      <c r="BY7" s="106">
        <f>BW7-BO7/AW7</f>
        <v>-0.55734720986163877</v>
      </c>
      <c r="BZ7" s="100">
        <f>(BP7/BM7)/180</f>
        <v>0.71301894397420396</v>
      </c>
      <c r="CA7" s="101">
        <f>BZ7-(BN7/BK7)/180</f>
        <v>-5.6187995307084737E-2</v>
      </c>
      <c r="CB7" s="112">
        <f>BZ7-(BO7/BL7)/89</f>
        <v>-1.9330342974802073E-2</v>
      </c>
      <c r="CD7" s="114"/>
    </row>
    <row r="8" spans="1:82" ht="15" customHeight="1" x14ac:dyDescent="0.2">
      <c r="A8" s="90" t="s">
        <v>35</v>
      </c>
      <c r="B8" s="91">
        <v>29585.15566</v>
      </c>
      <c r="C8" s="92">
        <v>15805</v>
      </c>
      <c r="D8" s="93">
        <v>33703.086199996302</v>
      </c>
      <c r="E8" s="91">
        <v>31483.02205</v>
      </c>
      <c r="F8" s="92">
        <v>18241</v>
      </c>
      <c r="G8" s="93">
        <v>36448.725890004498</v>
      </c>
      <c r="H8" s="94">
        <f t="shared" si="1"/>
        <v>0.92467117511064645</v>
      </c>
      <c r="I8" s="95">
        <f t="shared" si="2"/>
        <v>-1.5046607159877379E-2</v>
      </c>
      <c r="J8" s="96">
        <f t="shared" si="3"/>
        <v>5.8216485126544648E-2</v>
      </c>
      <c r="K8" s="91">
        <v>14451.163</v>
      </c>
      <c r="L8" s="92">
        <v>7254.7208499999997</v>
      </c>
      <c r="M8" s="92">
        <v>14930.65172</v>
      </c>
      <c r="N8" s="97">
        <f t="shared" si="4"/>
        <v>0.40963439339575108</v>
      </c>
      <c r="O8" s="98">
        <f t="shared" si="5"/>
        <v>-4.9380086759593489E-2</v>
      </c>
      <c r="P8" s="99">
        <f t="shared" si="6"/>
        <v>1.191930924466289E-2</v>
      </c>
      <c r="Q8" s="91">
        <v>2457.3564899999997</v>
      </c>
      <c r="R8" s="92">
        <v>1497.6713199999999</v>
      </c>
      <c r="S8" s="93">
        <v>2943.95226</v>
      </c>
      <c r="T8" s="100">
        <f t="shared" si="7"/>
        <v>8.0769689148649598E-2</v>
      </c>
      <c r="U8" s="101">
        <f t="shared" si="8"/>
        <v>2.7163025932760293E-3</v>
      </c>
      <c r="V8" s="102">
        <f t="shared" si="9"/>
        <v>-1.3349827443387141E-3</v>
      </c>
      <c r="W8" s="91">
        <v>10762.376149999998</v>
      </c>
      <c r="X8" s="92">
        <v>7041.6010199999992</v>
      </c>
      <c r="Y8" s="93">
        <v>13987</v>
      </c>
      <c r="Z8" s="100">
        <f t="shared" si="11"/>
        <v>0.383744552339365</v>
      </c>
      <c r="AA8" s="101">
        <f t="shared" si="12"/>
        <v>4.1897567862854146E-2</v>
      </c>
      <c r="AB8" s="102">
        <f t="shared" si="13"/>
        <v>-2.2869711516716462E-3</v>
      </c>
      <c r="AC8" s="91">
        <v>38452.834000000003</v>
      </c>
      <c r="AD8" s="92">
        <v>49167</v>
      </c>
      <c r="AE8" s="92">
        <v>48620.75243</v>
      </c>
      <c r="AF8" s="92">
        <f t="shared" ref="AF8:AF68" si="71">AE8-AC8</f>
        <v>10167.918429999998</v>
      </c>
      <c r="AG8" s="93">
        <f t="shared" ref="AG8:AG68" si="72">AE8-AD8</f>
        <v>-546.24756999999954</v>
      </c>
      <c r="AH8" s="91">
        <v>15237.805759999999</v>
      </c>
      <c r="AI8" s="92">
        <v>12420</v>
      </c>
      <c r="AJ8" s="92">
        <v>11459.039109999994</v>
      </c>
      <c r="AK8" s="92">
        <f t="shared" si="62"/>
        <v>-3778.766650000005</v>
      </c>
      <c r="AL8" s="93">
        <f t="shared" si="63"/>
        <v>-960.96089000000575</v>
      </c>
      <c r="AM8" s="100">
        <f t="shared" si="14"/>
        <v>1.4426201844389352</v>
      </c>
      <c r="AN8" s="101">
        <f t="shared" si="15"/>
        <v>0.1428861407208768</v>
      </c>
      <c r="AO8" s="102">
        <f t="shared" si="16"/>
        <v>-1.6682308120811535</v>
      </c>
      <c r="AP8" s="100">
        <f t="shared" si="17"/>
        <v>0.33999969741647135</v>
      </c>
      <c r="AQ8" s="101">
        <f t="shared" si="18"/>
        <v>-0.17504933376378234</v>
      </c>
      <c r="AR8" s="102">
        <f t="shared" si="19"/>
        <v>-0.44582757243484156</v>
      </c>
      <c r="AS8" s="101">
        <f t="shared" si="20"/>
        <v>0.31438791974735281</v>
      </c>
      <c r="AT8" s="101">
        <f t="shared" si="21"/>
        <v>-0.1696128135939371</v>
      </c>
      <c r="AU8" s="101">
        <f t="shared" si="22"/>
        <v>-0.36649580373271951</v>
      </c>
      <c r="AV8" s="91">
        <v>19290</v>
      </c>
      <c r="AW8" s="92">
        <v>8964</v>
      </c>
      <c r="AX8" s="93">
        <v>17556</v>
      </c>
      <c r="AY8" s="103">
        <v>479.70830000000001</v>
      </c>
      <c r="AZ8" s="104">
        <v>460.29499999999996</v>
      </c>
      <c r="BA8" s="105">
        <v>459</v>
      </c>
      <c r="BB8" s="103">
        <v>496.41</v>
      </c>
      <c r="BC8" s="104">
        <v>472.44833333333327</v>
      </c>
      <c r="BD8" s="105">
        <v>467.54750000000013</v>
      </c>
      <c r="BE8" s="106">
        <f t="shared" ref="BE8:BE68" si="73">(AX8-AW8)/BA8/3</f>
        <v>6.2396514161220047</v>
      </c>
      <c r="BF8" s="106">
        <f t="shared" ref="BF8:BF68" si="74">BE8-AV8/AY8/6</f>
        <v>-0.46233810542682008</v>
      </c>
      <c r="BG8" s="106">
        <f t="shared" ref="BG8:BG68" si="75">BE8-AW8/AZ8/3</f>
        <v>-0.2518377375729095</v>
      </c>
      <c r="BH8" s="107">
        <f t="shared" ref="BH8:BH68" si="76">(AX8-AW8)/BD8/3</f>
        <v>6.1255808233388036</v>
      </c>
      <c r="BI8" s="106">
        <f t="shared" ref="BI8:BI68" si="77">BH8-AV8/BB8/6</f>
        <v>-0.35092045584574194</v>
      </c>
      <c r="BJ8" s="108">
        <f t="shared" ref="BJ8:BJ68" si="78">BH8-AW8/BC8/3</f>
        <v>-0.19892026849134403</v>
      </c>
      <c r="BK8" s="92">
        <v>785</v>
      </c>
      <c r="BL8" s="92">
        <v>759</v>
      </c>
      <c r="BM8" s="92">
        <v>759</v>
      </c>
      <c r="BN8" s="91">
        <v>98966</v>
      </c>
      <c r="BO8" s="92">
        <v>47949</v>
      </c>
      <c r="BP8" s="93">
        <v>93727</v>
      </c>
      <c r="BQ8" s="109">
        <f t="shared" si="64"/>
        <v>388.88181516536855</v>
      </c>
      <c r="BR8" s="109">
        <f t="shared" si="65"/>
        <v>70.7622382399598</v>
      </c>
      <c r="BS8" s="109">
        <f t="shared" si="66"/>
        <v>8.4567802324189643</v>
      </c>
      <c r="BT8" s="110">
        <f t="shared" si="67"/>
        <v>2076.140686375285</v>
      </c>
      <c r="BU8" s="109">
        <f t="shared" si="68"/>
        <v>444.05037792531084</v>
      </c>
      <c r="BV8" s="111">
        <f t="shared" si="69"/>
        <v>41.22323880723502</v>
      </c>
      <c r="BW8" s="106">
        <f t="shared" si="70"/>
        <v>5.3387445887445883</v>
      </c>
      <c r="BX8" s="106">
        <f t="shared" ref="BX8:BX32" si="79">BW8-BN8/AV8</f>
        <v>0.20831431399083034</v>
      </c>
      <c r="BY8" s="106">
        <f t="shared" ref="BY8:BY68" si="80">BW8-BO8/AW8</f>
        <v>-1.0318329595438769E-2</v>
      </c>
      <c r="BZ8" s="100">
        <f t="shared" ref="BZ8:BZ68" si="81">(BP8/BM8)/180</f>
        <v>0.68604157517201003</v>
      </c>
      <c r="CA8" s="101">
        <f t="shared" ref="CA8:CA68" si="82">BZ8-(BN8/BK8)/180</f>
        <v>-1.4354744714755729E-2</v>
      </c>
      <c r="CB8" s="112">
        <f t="shared" ref="CB8:CB68" si="83">BZ8-(BO8/BL8)/89</f>
        <v>-2.3777672507520942E-2</v>
      </c>
      <c r="CD8" s="114"/>
    </row>
    <row r="9" spans="1:82" ht="15" customHeight="1" x14ac:dyDescent="0.2">
      <c r="A9" s="90" t="s">
        <v>36</v>
      </c>
      <c r="B9" s="91">
        <v>17868.503000000001</v>
      </c>
      <c r="C9" s="92">
        <v>8715</v>
      </c>
      <c r="D9" s="93">
        <v>17340.784</v>
      </c>
      <c r="E9" s="91">
        <v>17774.495999999999</v>
      </c>
      <c r="F9" s="92">
        <v>9036</v>
      </c>
      <c r="G9" s="93">
        <v>18168.608</v>
      </c>
      <c r="H9" s="94">
        <f t="shared" si="1"/>
        <v>0.95443657543825033</v>
      </c>
      <c r="I9" s="95">
        <f t="shared" si="2"/>
        <v>-5.0852294637165563E-2</v>
      </c>
      <c r="J9" s="96">
        <f t="shared" si="3"/>
        <v>-1.0038856168655408E-2</v>
      </c>
      <c r="K9" s="91">
        <v>4749.0129999999999</v>
      </c>
      <c r="L9" s="92">
        <v>2511.8470000000002</v>
      </c>
      <c r="M9" s="92">
        <v>5024.0410000000002</v>
      </c>
      <c r="N9" s="97">
        <f t="shared" si="4"/>
        <v>0.27652316567125013</v>
      </c>
      <c r="O9" s="98">
        <f t="shared" si="5"/>
        <v>9.3418627527313558E-3</v>
      </c>
      <c r="P9" s="99">
        <f t="shared" si="6"/>
        <v>-1.4590167103346596E-3</v>
      </c>
      <c r="Q9" s="91">
        <v>1891.386</v>
      </c>
      <c r="R9" s="92">
        <v>921.48</v>
      </c>
      <c r="S9" s="93">
        <v>1814.1030000000001</v>
      </c>
      <c r="T9" s="100">
        <f t="shared" si="7"/>
        <v>9.9848210715977798E-2</v>
      </c>
      <c r="U9" s="101">
        <f t="shared" si="8"/>
        <v>-6.5618950895539041E-3</v>
      </c>
      <c r="V9" s="102">
        <f t="shared" si="9"/>
        <v>-2.1305409440487699E-3</v>
      </c>
      <c r="W9" s="91">
        <v>9596.5120000000006</v>
      </c>
      <c r="X9" s="92">
        <v>4705.1180000000004</v>
      </c>
      <c r="Y9" s="93">
        <v>9551.7240000000002</v>
      </c>
      <c r="Z9" s="100">
        <f t="shared" si="11"/>
        <v>0.52572679205803774</v>
      </c>
      <c r="AA9" s="101">
        <f t="shared" si="12"/>
        <v>-1.4176674121819111E-2</v>
      </c>
      <c r="AB9" s="102">
        <f t="shared" si="13"/>
        <v>5.0187353957977798E-3</v>
      </c>
      <c r="AC9" s="91">
        <v>5488.6930000000002</v>
      </c>
      <c r="AD9" s="92">
        <v>4933</v>
      </c>
      <c r="AE9" s="92">
        <v>3395.6397999999999</v>
      </c>
      <c r="AF9" s="92">
        <f t="shared" si="71"/>
        <v>-2093.0532000000003</v>
      </c>
      <c r="AG9" s="93">
        <f t="shared" si="72"/>
        <v>-1537.3602000000001</v>
      </c>
      <c r="AH9" s="91">
        <v>0</v>
      </c>
      <c r="AI9" s="92">
        <v>0</v>
      </c>
      <c r="AJ9" s="92">
        <v>0</v>
      </c>
      <c r="AK9" s="92">
        <f t="shared" si="62"/>
        <v>0</v>
      </c>
      <c r="AL9" s="93">
        <f t="shared" si="63"/>
        <v>0</v>
      </c>
      <c r="AM9" s="100">
        <f t="shared" si="14"/>
        <v>0.19581812448618241</v>
      </c>
      <c r="AN9" s="101">
        <f t="shared" si="15"/>
        <v>-0.11135327090155656</v>
      </c>
      <c r="AO9" s="102">
        <f t="shared" si="16"/>
        <v>-0.3702174463686656</v>
      </c>
      <c r="AP9" s="100">
        <f t="shared" si="17"/>
        <v>0</v>
      </c>
      <c r="AQ9" s="101">
        <f t="shared" si="18"/>
        <v>0</v>
      </c>
      <c r="AR9" s="102">
        <f t="shared" si="19"/>
        <v>0</v>
      </c>
      <c r="AS9" s="101">
        <f t="shared" si="20"/>
        <v>0</v>
      </c>
      <c r="AT9" s="101">
        <f t="shared" si="21"/>
        <v>0</v>
      </c>
      <c r="AU9" s="101">
        <f t="shared" si="22"/>
        <v>0</v>
      </c>
      <c r="AV9" s="91">
        <v>4033</v>
      </c>
      <c r="AW9" s="92">
        <v>2097</v>
      </c>
      <c r="AX9" s="93">
        <v>3943</v>
      </c>
      <c r="AY9" s="103">
        <v>81</v>
      </c>
      <c r="AZ9" s="104">
        <v>84</v>
      </c>
      <c r="BA9" s="105">
        <v>88</v>
      </c>
      <c r="BB9" s="103">
        <v>132</v>
      </c>
      <c r="BC9" s="104">
        <v>130</v>
      </c>
      <c r="BD9" s="105">
        <v>135</v>
      </c>
      <c r="BE9" s="106">
        <f t="shared" si="73"/>
        <v>6.9924242424242422</v>
      </c>
      <c r="BF9" s="106">
        <f t="shared" si="74"/>
        <v>-1.305929667040779</v>
      </c>
      <c r="BG9" s="106">
        <f t="shared" si="75"/>
        <v>-1.329004329004329</v>
      </c>
      <c r="BH9" s="107">
        <f t="shared" si="76"/>
        <v>4.5580246913580247</v>
      </c>
      <c r="BI9" s="106">
        <f t="shared" si="77"/>
        <v>-0.53414702581369244</v>
      </c>
      <c r="BJ9" s="108">
        <f t="shared" si="78"/>
        <v>-0.81889838556505268</v>
      </c>
      <c r="BK9" s="92">
        <v>143</v>
      </c>
      <c r="BL9" s="92">
        <v>150</v>
      </c>
      <c r="BM9" s="92">
        <v>152</v>
      </c>
      <c r="BN9" s="91">
        <v>18431</v>
      </c>
      <c r="BO9" s="92">
        <v>9227</v>
      </c>
      <c r="BP9" s="93">
        <v>17463</v>
      </c>
      <c r="BQ9" s="109">
        <f t="shared" si="64"/>
        <v>1040.4058867319475</v>
      </c>
      <c r="BR9" s="109">
        <f t="shared" si="65"/>
        <v>76.025440744209391</v>
      </c>
      <c r="BS9" s="109">
        <f t="shared" si="66"/>
        <v>61.106005947293738</v>
      </c>
      <c r="BT9" s="110">
        <f t="shared" si="67"/>
        <v>4607.8133400963734</v>
      </c>
      <c r="BU9" s="109">
        <f t="shared" si="68"/>
        <v>200.5492686855132</v>
      </c>
      <c r="BV9" s="111">
        <f t="shared" si="69"/>
        <v>298.80046455989304</v>
      </c>
      <c r="BW9" s="106">
        <f t="shared" si="70"/>
        <v>4.4288612731422772</v>
      </c>
      <c r="BX9" s="106">
        <f t="shared" si="79"/>
        <v>-0.14118583818923813</v>
      </c>
      <c r="BY9" s="106">
        <f t="shared" si="80"/>
        <v>2.8765898797975531E-2</v>
      </c>
      <c r="BZ9" s="100">
        <f t="shared" si="81"/>
        <v>0.63826754385964912</v>
      </c>
      <c r="CA9" s="101">
        <f t="shared" si="82"/>
        <v>-7.7777522185417003E-2</v>
      </c>
      <c r="CB9" s="112">
        <f t="shared" si="83"/>
        <v>-5.2893504829489513E-2</v>
      </c>
      <c r="CD9" s="114"/>
    </row>
    <row r="10" spans="1:82" ht="15.75" customHeight="1" x14ac:dyDescent="0.2">
      <c r="A10" s="90" t="s">
        <v>37</v>
      </c>
      <c r="B10" s="91">
        <v>23635.283170000002</v>
      </c>
      <c r="C10" s="92">
        <v>11898</v>
      </c>
      <c r="D10" s="93">
        <v>24701.715640000002</v>
      </c>
      <c r="E10" s="91">
        <v>23693.365559999998</v>
      </c>
      <c r="F10" s="92">
        <v>11599</v>
      </c>
      <c r="G10" s="93">
        <v>24073.913519999998</v>
      </c>
      <c r="H10" s="94">
        <f t="shared" si="1"/>
        <v>1.0260781081347012</v>
      </c>
      <c r="I10" s="95">
        <f t="shared" si="2"/>
        <v>2.8529528126213677E-2</v>
      </c>
      <c r="J10" s="96">
        <f t="shared" si="3"/>
        <v>3.000238170876024E-4</v>
      </c>
      <c r="K10" s="91">
        <v>8861.1054600000007</v>
      </c>
      <c r="L10" s="92">
        <v>4433.5210299999999</v>
      </c>
      <c r="M10" s="92">
        <v>9092.0864099999999</v>
      </c>
      <c r="N10" s="97">
        <f t="shared" si="4"/>
        <v>0.37767380041664289</v>
      </c>
      <c r="O10" s="98">
        <f t="shared" si="5"/>
        <v>3.6828012248842912E-3</v>
      </c>
      <c r="P10" s="99">
        <f t="shared" si="6"/>
        <v>-4.5592395005913389E-3</v>
      </c>
      <c r="Q10" s="91">
        <v>2556.9059499999998</v>
      </c>
      <c r="R10" s="92">
        <v>1090.8587</v>
      </c>
      <c r="S10" s="93">
        <v>2319.5915600000003</v>
      </c>
      <c r="T10" s="100">
        <f t="shared" si="7"/>
        <v>9.6352907393845305E-2</v>
      </c>
      <c r="U10" s="101">
        <f t="shared" si="8"/>
        <v>-1.156362913723584E-2</v>
      </c>
      <c r="V10" s="102">
        <f t="shared" si="9"/>
        <v>2.3052567343056912E-3</v>
      </c>
      <c r="W10" s="91">
        <v>10416.94304</v>
      </c>
      <c r="X10" s="92">
        <v>5236.6168600000001</v>
      </c>
      <c r="Y10" s="93">
        <v>10901.474</v>
      </c>
      <c r="Z10" s="100">
        <f t="shared" si="11"/>
        <v>0.4528334784846399</v>
      </c>
      <c r="AA10" s="101">
        <f t="shared" si="12"/>
        <v>1.3176941990463542E-2</v>
      </c>
      <c r="AB10" s="102">
        <f t="shared" si="13"/>
        <v>1.3620706046502118E-3</v>
      </c>
      <c r="AC10" s="91">
        <v>20314.097000000002</v>
      </c>
      <c r="AD10" s="92">
        <v>18744</v>
      </c>
      <c r="AE10" s="92">
        <v>18905.998459999999</v>
      </c>
      <c r="AF10" s="92">
        <f t="shared" si="71"/>
        <v>-1408.0985400000027</v>
      </c>
      <c r="AG10" s="93">
        <f t="shared" si="72"/>
        <v>161.99845999999889</v>
      </c>
      <c r="AH10" s="91">
        <v>9150.6105000000007</v>
      </c>
      <c r="AI10" s="92">
        <v>6474</v>
      </c>
      <c r="AJ10" s="92">
        <v>6036.8710600000004</v>
      </c>
      <c r="AK10" s="92">
        <f t="shared" si="62"/>
        <v>-3113.7394400000003</v>
      </c>
      <c r="AL10" s="93">
        <f t="shared" si="63"/>
        <v>-437.1289399999996</v>
      </c>
      <c r="AM10" s="100">
        <f t="shared" si="14"/>
        <v>0.7653718768175406</v>
      </c>
      <c r="AN10" s="101">
        <f t="shared" si="15"/>
        <v>-9.4109977234644204E-2</v>
      </c>
      <c r="AO10" s="102">
        <f t="shared" si="16"/>
        <v>-0.81001894516934803</v>
      </c>
      <c r="AP10" s="100">
        <f t="shared" si="17"/>
        <v>0.24439076005815441</v>
      </c>
      <c r="AQ10" s="101">
        <f t="shared" si="18"/>
        <v>-0.14276815122642739</v>
      </c>
      <c r="AR10" s="102">
        <f t="shared" si="19"/>
        <v>-0.29973430297764991</v>
      </c>
      <c r="AS10" s="101">
        <f t="shared" si="20"/>
        <v>0.25076400872607274</v>
      </c>
      <c r="AT10" s="101">
        <f t="shared" si="21"/>
        <v>-0.13544581346349388</v>
      </c>
      <c r="AU10" s="101">
        <f t="shared" si="22"/>
        <v>-0.30738755606399537</v>
      </c>
      <c r="AV10" s="91">
        <v>11970</v>
      </c>
      <c r="AW10" s="92">
        <v>6008</v>
      </c>
      <c r="AX10" s="93">
        <v>11808</v>
      </c>
      <c r="AY10" s="103">
        <v>296.80829999999997</v>
      </c>
      <c r="AZ10" s="104">
        <v>282.63666666666666</v>
      </c>
      <c r="BA10" s="105">
        <v>285</v>
      </c>
      <c r="BB10" s="103">
        <v>353.29500000000002</v>
      </c>
      <c r="BC10" s="104">
        <v>338.15666666666669</v>
      </c>
      <c r="BD10" s="105">
        <v>338</v>
      </c>
      <c r="BE10" s="106">
        <f t="shared" si="73"/>
        <v>6.7836257309941521</v>
      </c>
      <c r="BF10" s="106">
        <f t="shared" si="74"/>
        <v>6.2115584546091007E-2</v>
      </c>
      <c r="BG10" s="106">
        <f t="shared" si="75"/>
        <v>-0.30203194493843544</v>
      </c>
      <c r="BH10" s="107">
        <f t="shared" si="76"/>
        <v>5.7199211045364891</v>
      </c>
      <c r="BI10" s="106">
        <f t="shared" si="77"/>
        <v>7.3082060677957195E-2</v>
      </c>
      <c r="BJ10" s="108">
        <f t="shared" si="78"/>
        <v>-0.20238315285899855</v>
      </c>
      <c r="BK10" s="92">
        <v>474</v>
      </c>
      <c r="BL10" s="92">
        <v>475</v>
      </c>
      <c r="BM10" s="92">
        <v>475</v>
      </c>
      <c r="BN10" s="91">
        <v>60404</v>
      </c>
      <c r="BO10" s="92">
        <v>27684</v>
      </c>
      <c r="BP10" s="93">
        <v>56289</v>
      </c>
      <c r="BQ10" s="109">
        <f t="shared" si="64"/>
        <v>427.68415711773167</v>
      </c>
      <c r="BR10" s="109">
        <f t="shared" si="65"/>
        <v>35.435869587104605</v>
      </c>
      <c r="BS10" s="109">
        <f t="shared" si="66"/>
        <v>8.705685798558136</v>
      </c>
      <c r="BT10" s="110">
        <f t="shared" si="67"/>
        <v>2038.7799390243902</v>
      </c>
      <c r="BU10" s="109">
        <f t="shared" si="68"/>
        <v>59.384319976771167</v>
      </c>
      <c r="BV10" s="111">
        <f t="shared" si="69"/>
        <v>108.18739574875758</v>
      </c>
      <c r="BW10" s="106">
        <f t="shared" si="70"/>
        <v>4.7670223577235769</v>
      </c>
      <c r="BX10" s="106">
        <f t="shared" si="79"/>
        <v>-0.27926001487458496</v>
      </c>
      <c r="BY10" s="106">
        <f t="shared" si="80"/>
        <v>0.15916616597923561</v>
      </c>
      <c r="BZ10" s="100">
        <f t="shared" si="81"/>
        <v>0.65835087719298246</v>
      </c>
      <c r="CA10" s="101">
        <f t="shared" si="82"/>
        <v>-4.9619118118784944E-2</v>
      </c>
      <c r="CB10" s="112">
        <f t="shared" si="83"/>
        <v>3.4957618766016108E-3</v>
      </c>
      <c r="CD10" s="114"/>
    </row>
    <row r="11" spans="1:82" ht="15" customHeight="1" x14ac:dyDescent="0.2">
      <c r="A11" s="90" t="s">
        <v>38</v>
      </c>
      <c r="B11" s="91">
        <v>3613.6780299999996</v>
      </c>
      <c r="C11" s="92">
        <v>1828</v>
      </c>
      <c r="D11" s="93">
        <v>3747.4055899999998</v>
      </c>
      <c r="E11" s="91">
        <v>3764.5450000000001</v>
      </c>
      <c r="F11" s="92">
        <v>1946</v>
      </c>
      <c r="G11" s="93">
        <v>3859.6118900000001</v>
      </c>
      <c r="H11" s="94">
        <f t="shared" si="1"/>
        <v>0.97092808727978075</v>
      </c>
      <c r="I11" s="95">
        <f t="shared" si="2"/>
        <v>1.1003838798224641E-2</v>
      </c>
      <c r="J11" s="96">
        <f t="shared" si="3"/>
        <v>3.1565291801877393E-2</v>
      </c>
      <c r="K11" s="91">
        <v>2392.6405800000002</v>
      </c>
      <c r="L11" s="92">
        <v>1189.5771000000002</v>
      </c>
      <c r="M11" s="92">
        <v>2438.8214600000001</v>
      </c>
      <c r="N11" s="97">
        <f t="shared" si="4"/>
        <v>0.63188256475186677</v>
      </c>
      <c r="O11" s="98">
        <f t="shared" si="5"/>
        <v>-3.6897500962755903E-3</v>
      </c>
      <c r="P11" s="99">
        <f t="shared" si="6"/>
        <v>2.0589090959472034E-2</v>
      </c>
      <c r="Q11" s="91">
        <v>656.48758000000009</v>
      </c>
      <c r="R11" s="92">
        <v>330.95372999999995</v>
      </c>
      <c r="S11" s="93">
        <v>636.42755</v>
      </c>
      <c r="T11" s="100">
        <f t="shared" si="7"/>
        <v>0.16489418318171881</v>
      </c>
      <c r="U11" s="101">
        <f t="shared" si="8"/>
        <v>-9.4927825737709248E-3</v>
      </c>
      <c r="V11" s="102">
        <f t="shared" si="9"/>
        <v>-5.174537270490831E-3</v>
      </c>
      <c r="W11" s="91">
        <v>334.37813</v>
      </c>
      <c r="X11" s="92">
        <v>185.95276000000001</v>
      </c>
      <c r="Y11" s="93">
        <v>341</v>
      </c>
      <c r="Z11" s="100">
        <f t="shared" si="11"/>
        <v>8.8350852292560428E-2</v>
      </c>
      <c r="AA11" s="101">
        <f t="shared" si="12"/>
        <v>-4.7213428350653674E-4</v>
      </c>
      <c r="AB11" s="102">
        <f t="shared" si="13"/>
        <v>-7.2055505851374158E-3</v>
      </c>
      <c r="AC11" s="91">
        <v>2452.2330000000002</v>
      </c>
      <c r="AD11" s="92">
        <v>3039</v>
      </c>
      <c r="AE11" s="92">
        <v>2856.3713600000001</v>
      </c>
      <c r="AF11" s="92">
        <f t="shared" si="71"/>
        <v>404.13835999999992</v>
      </c>
      <c r="AG11" s="93">
        <f t="shared" si="72"/>
        <v>-182.6286399999999</v>
      </c>
      <c r="AH11" s="91">
        <v>23.569320000000001</v>
      </c>
      <c r="AI11" s="92">
        <v>0</v>
      </c>
      <c r="AJ11" s="92">
        <v>0</v>
      </c>
      <c r="AK11" s="92">
        <f t="shared" si="62"/>
        <v>-23.569320000000001</v>
      </c>
      <c r="AL11" s="93">
        <f t="shared" si="63"/>
        <v>0</v>
      </c>
      <c r="AM11" s="100">
        <f t="shared" si="14"/>
        <v>0.76222637005779781</v>
      </c>
      <c r="AN11" s="101">
        <f t="shared" si="15"/>
        <v>8.3628836010194663E-2</v>
      </c>
      <c r="AO11" s="102">
        <f t="shared" si="16"/>
        <v>-0.90024627764460918</v>
      </c>
      <c r="AP11" s="100">
        <f t="shared" si="17"/>
        <v>0</v>
      </c>
      <c r="AQ11" s="101">
        <f t="shared" si="18"/>
        <v>-6.5222523435492681E-3</v>
      </c>
      <c r="AR11" s="102">
        <f t="shared" si="19"/>
        <v>0</v>
      </c>
      <c r="AS11" s="101">
        <f t="shared" si="20"/>
        <v>0</v>
      </c>
      <c r="AT11" s="101">
        <f t="shared" si="21"/>
        <v>-6.2608681792885998E-3</v>
      </c>
      <c r="AU11" s="101">
        <f t="shared" si="22"/>
        <v>0</v>
      </c>
      <c r="AV11" s="91">
        <v>5122</v>
      </c>
      <c r="AW11" s="92">
        <v>2566</v>
      </c>
      <c r="AX11" s="93">
        <v>4993.5</v>
      </c>
      <c r="AY11" s="103">
        <v>77.62</v>
      </c>
      <c r="AZ11" s="104">
        <v>82.887</v>
      </c>
      <c r="BA11" s="105">
        <v>81</v>
      </c>
      <c r="BB11" s="103">
        <v>103.39</v>
      </c>
      <c r="BC11" s="104">
        <v>99.370999999999995</v>
      </c>
      <c r="BD11" s="105">
        <v>100.97280000000001</v>
      </c>
      <c r="BE11" s="106">
        <f t="shared" si="73"/>
        <v>9.9897119341563787</v>
      </c>
      <c r="BF11" s="106">
        <f t="shared" si="74"/>
        <v>-1.0083126299593967</v>
      </c>
      <c r="BG11" s="106">
        <f t="shared" si="75"/>
        <v>-0.32955807601811493</v>
      </c>
      <c r="BH11" s="107">
        <f t="shared" si="76"/>
        <v>8.013709302571252</v>
      </c>
      <c r="BI11" s="106">
        <f t="shared" si="77"/>
        <v>-0.24305311803680141</v>
      </c>
      <c r="BJ11" s="108">
        <f t="shared" si="78"/>
        <v>-0.59376504440455946</v>
      </c>
      <c r="BK11" s="92">
        <v>241</v>
      </c>
      <c r="BL11" s="92">
        <v>240</v>
      </c>
      <c r="BM11" s="92">
        <v>241</v>
      </c>
      <c r="BN11" s="91">
        <v>28895</v>
      </c>
      <c r="BO11" s="92">
        <v>13888</v>
      </c>
      <c r="BP11" s="93">
        <v>28191</v>
      </c>
      <c r="BQ11" s="109">
        <f t="shared" si="64"/>
        <v>136.90936433613564</v>
      </c>
      <c r="BR11" s="109">
        <f t="shared" si="65"/>
        <v>6.6257512542875645</v>
      </c>
      <c r="BS11" s="109">
        <f t="shared" si="66"/>
        <v>-3.211603405799849</v>
      </c>
      <c r="BT11" s="110">
        <f t="shared" si="67"/>
        <v>772.92718333833989</v>
      </c>
      <c r="BU11" s="109">
        <f t="shared" si="68"/>
        <v>37.951587867820535</v>
      </c>
      <c r="BV11" s="111">
        <f t="shared" si="69"/>
        <v>14.548383650109145</v>
      </c>
      <c r="BW11" s="106">
        <f t="shared" si="70"/>
        <v>5.6455392009612497</v>
      </c>
      <c r="BX11" s="106">
        <f t="shared" si="79"/>
        <v>4.1881662091993732E-3</v>
      </c>
      <c r="BY11" s="106">
        <f t="shared" si="80"/>
        <v>0.233224313977618</v>
      </c>
      <c r="BZ11" s="100">
        <f t="shared" si="81"/>
        <v>0.64986168741355455</v>
      </c>
      <c r="CA11" s="101">
        <f t="shared" si="82"/>
        <v>-1.6228676809589726E-2</v>
      </c>
      <c r="CB11" s="112">
        <f t="shared" si="83"/>
        <v>-3.2557850404846267E-4</v>
      </c>
      <c r="CD11" s="114"/>
    </row>
    <row r="12" spans="1:82" ht="15" customHeight="1" x14ac:dyDescent="0.2">
      <c r="A12" s="90" t="s">
        <v>39</v>
      </c>
      <c r="B12" s="91">
        <v>3607.3139999999999</v>
      </c>
      <c r="C12" s="92">
        <v>1750</v>
      </c>
      <c r="D12" s="93">
        <v>3502.009</v>
      </c>
      <c r="E12" s="91">
        <v>3482.9679999999998</v>
      </c>
      <c r="F12" s="92">
        <v>1812</v>
      </c>
      <c r="G12" s="93">
        <v>3733.509</v>
      </c>
      <c r="H12" s="94">
        <f t="shared" si="1"/>
        <v>0.93799398903283748</v>
      </c>
      <c r="I12" s="95">
        <f t="shared" si="2"/>
        <v>-9.7707171586496333E-2</v>
      </c>
      <c r="J12" s="96">
        <f t="shared" si="3"/>
        <v>-2.7789675426323712E-2</v>
      </c>
      <c r="K12" s="91">
        <v>1988.194</v>
      </c>
      <c r="L12" s="92">
        <v>970.726</v>
      </c>
      <c r="M12" s="92">
        <v>2128.6729999999998</v>
      </c>
      <c r="N12" s="97">
        <f t="shared" si="4"/>
        <v>0.57015344010152369</v>
      </c>
      <c r="O12" s="98">
        <f t="shared" si="5"/>
        <v>-6.7982623913753759E-4</v>
      </c>
      <c r="P12" s="99">
        <f t="shared" si="6"/>
        <v>3.4432689549647288E-2</v>
      </c>
      <c r="Q12" s="91">
        <v>524.92899999999997</v>
      </c>
      <c r="R12" s="92">
        <v>335.565</v>
      </c>
      <c r="S12" s="93">
        <v>585.80600000000004</v>
      </c>
      <c r="T12" s="100">
        <f t="shared" si="7"/>
        <v>0.15690493849084067</v>
      </c>
      <c r="U12" s="101">
        <f t="shared" si="8"/>
        <v>6.1918110661844661E-3</v>
      </c>
      <c r="V12" s="102">
        <f t="shared" si="9"/>
        <v>-2.8285458860152712E-2</v>
      </c>
      <c r="W12" s="91">
        <v>557.85</v>
      </c>
      <c r="X12" s="92">
        <v>311.33199999999999</v>
      </c>
      <c r="Y12" s="93">
        <v>585</v>
      </c>
      <c r="Z12" s="100">
        <f t="shared" si="11"/>
        <v>0.1566890557917498</v>
      </c>
      <c r="AA12" s="101">
        <f t="shared" si="12"/>
        <v>-3.4760677465658085E-3</v>
      </c>
      <c r="AB12" s="102">
        <f t="shared" si="13"/>
        <v>-1.5127721250192794E-2</v>
      </c>
      <c r="AC12" s="91">
        <v>1141.5340000000001</v>
      </c>
      <c r="AD12" s="92">
        <v>1160</v>
      </c>
      <c r="AE12" s="92">
        <v>1195.4555899999998</v>
      </c>
      <c r="AF12" s="92">
        <f t="shared" si="71"/>
        <v>53.921589999999696</v>
      </c>
      <c r="AG12" s="93">
        <f t="shared" si="72"/>
        <v>35.455589999999802</v>
      </c>
      <c r="AH12" s="91">
        <v>0</v>
      </c>
      <c r="AI12" s="92">
        <v>0</v>
      </c>
      <c r="AJ12" s="92">
        <v>0</v>
      </c>
      <c r="AK12" s="92">
        <f t="shared" si="62"/>
        <v>0</v>
      </c>
      <c r="AL12" s="93">
        <f t="shared" si="63"/>
        <v>0</v>
      </c>
      <c r="AM12" s="100">
        <f t="shared" si="14"/>
        <v>0.34136279775408912</v>
      </c>
      <c r="AN12" s="101">
        <f t="shared" si="15"/>
        <v>2.4912940602757117E-2</v>
      </c>
      <c r="AO12" s="102">
        <f t="shared" si="16"/>
        <v>-0.32149434510305369</v>
      </c>
      <c r="AP12" s="100">
        <f t="shared" si="17"/>
        <v>0</v>
      </c>
      <c r="AQ12" s="101">
        <f t="shared" si="18"/>
        <v>0</v>
      </c>
      <c r="AR12" s="102">
        <f t="shared" si="19"/>
        <v>0</v>
      </c>
      <c r="AS12" s="101">
        <f t="shared" si="20"/>
        <v>0</v>
      </c>
      <c r="AT12" s="101">
        <f t="shared" si="21"/>
        <v>0</v>
      </c>
      <c r="AU12" s="101">
        <f t="shared" si="22"/>
        <v>0</v>
      </c>
      <c r="AV12" s="91">
        <v>3096</v>
      </c>
      <c r="AW12" s="92">
        <v>1680</v>
      </c>
      <c r="AX12" s="93">
        <v>2965</v>
      </c>
      <c r="AY12" s="103">
        <v>67</v>
      </c>
      <c r="AZ12" s="104">
        <v>61</v>
      </c>
      <c r="BA12" s="105">
        <v>63</v>
      </c>
      <c r="BB12" s="103">
        <v>106</v>
      </c>
      <c r="BC12" s="104">
        <v>111</v>
      </c>
      <c r="BD12" s="105">
        <v>112</v>
      </c>
      <c r="BE12" s="106">
        <f t="shared" si="73"/>
        <v>6.7989417989417982</v>
      </c>
      <c r="BF12" s="106">
        <f t="shared" si="74"/>
        <v>-0.9025507383716338</v>
      </c>
      <c r="BG12" s="106">
        <f t="shared" si="75"/>
        <v>-2.3813860699106604</v>
      </c>
      <c r="BH12" s="107">
        <f t="shared" si="76"/>
        <v>3.8244047619047623</v>
      </c>
      <c r="BI12" s="106">
        <f t="shared" si="77"/>
        <v>-1.0435197663971247</v>
      </c>
      <c r="BJ12" s="108">
        <f t="shared" si="78"/>
        <v>-1.2206402831402827</v>
      </c>
      <c r="BK12" s="92">
        <v>179</v>
      </c>
      <c r="BL12" s="92">
        <v>179</v>
      </c>
      <c r="BM12" s="92">
        <v>179</v>
      </c>
      <c r="BN12" s="91">
        <v>24820</v>
      </c>
      <c r="BO12" s="92">
        <v>12095</v>
      </c>
      <c r="BP12" s="93">
        <v>22346</v>
      </c>
      <c r="BQ12" s="109">
        <f t="shared" si="64"/>
        <v>167.07728452519467</v>
      </c>
      <c r="BR12" s="109">
        <f t="shared" si="65"/>
        <v>26.748195081197906</v>
      </c>
      <c r="BS12" s="109">
        <f t="shared" si="66"/>
        <v>17.263311809196324</v>
      </c>
      <c r="BT12" s="110">
        <f t="shared" si="67"/>
        <v>1259.193591905565</v>
      </c>
      <c r="BU12" s="109">
        <f t="shared" si="68"/>
        <v>134.20392782287763</v>
      </c>
      <c r="BV12" s="111">
        <f t="shared" si="69"/>
        <v>180.6221633341363</v>
      </c>
      <c r="BW12" s="106">
        <f t="shared" si="70"/>
        <v>7.5365935919055653</v>
      </c>
      <c r="BX12" s="106">
        <f t="shared" si="79"/>
        <v>-0.48020227372750934</v>
      </c>
      <c r="BY12" s="106">
        <f t="shared" si="80"/>
        <v>0.33718883000080346</v>
      </c>
      <c r="BZ12" s="100">
        <f t="shared" si="81"/>
        <v>0.69354438237119809</v>
      </c>
      <c r="CA12" s="101">
        <f t="shared" si="82"/>
        <v>-7.6784605834885E-2</v>
      </c>
      <c r="CB12" s="112">
        <f t="shared" si="83"/>
        <v>-6.5667217653910259E-2</v>
      </c>
      <c r="CD12" s="114"/>
    </row>
    <row r="13" spans="1:82" ht="15" customHeight="1" x14ac:dyDescent="0.2">
      <c r="A13" s="90" t="s">
        <v>40</v>
      </c>
      <c r="B13" s="91">
        <v>9007.2452799999992</v>
      </c>
      <c r="C13" s="92">
        <v>4226</v>
      </c>
      <c r="D13" s="93">
        <v>9306.223</v>
      </c>
      <c r="E13" s="91">
        <v>8653.2086099999997</v>
      </c>
      <c r="F13" s="92">
        <v>4550</v>
      </c>
      <c r="G13" s="93">
        <v>9478.9162699999997</v>
      </c>
      <c r="H13" s="94">
        <f t="shared" si="1"/>
        <v>0.98178132762428127</v>
      </c>
      <c r="I13" s="95">
        <f t="shared" si="2"/>
        <v>-5.913259066388532E-2</v>
      </c>
      <c r="J13" s="96">
        <f t="shared" si="3"/>
        <v>5.2990118833072475E-2</v>
      </c>
      <c r="K13" s="91">
        <v>5679.1737899999998</v>
      </c>
      <c r="L13" s="92">
        <v>2923.3531200000002</v>
      </c>
      <c r="M13" s="92">
        <v>5998.7102599999998</v>
      </c>
      <c r="N13" s="97">
        <f t="shared" si="4"/>
        <v>0.63284768945427139</v>
      </c>
      <c r="O13" s="98">
        <f t="shared" si="5"/>
        <v>-2.3460744325646488E-2</v>
      </c>
      <c r="P13" s="99">
        <f t="shared" si="6"/>
        <v>-9.6475017545198938E-3</v>
      </c>
      <c r="Q13" s="91">
        <v>1328.8340600000001</v>
      </c>
      <c r="R13" s="92">
        <v>513.90100000000007</v>
      </c>
      <c r="S13" s="93">
        <v>1332.8290099999999</v>
      </c>
      <c r="T13" s="100">
        <f t="shared" si="7"/>
        <v>0.14060985159435319</v>
      </c>
      <c r="U13" s="101">
        <f t="shared" si="8"/>
        <v>-1.2955619884555292E-2</v>
      </c>
      <c r="V13" s="102">
        <f t="shared" si="9"/>
        <v>2.7664576869078444E-2</v>
      </c>
      <c r="W13" s="91">
        <v>906.35961999999995</v>
      </c>
      <c r="X13" s="92">
        <v>732.85599999999999</v>
      </c>
      <c r="Y13" s="93">
        <v>1388</v>
      </c>
      <c r="Z13" s="100">
        <f t="shared" si="11"/>
        <v>0.14643024165039914</v>
      </c>
      <c r="AA13" s="101">
        <f t="shared" si="12"/>
        <v>4.1687635658839678E-2</v>
      </c>
      <c r="AB13" s="102">
        <f t="shared" si="13"/>
        <v>-1.4637011096853614E-2</v>
      </c>
      <c r="AC13" s="91">
        <v>3403.9520000000002</v>
      </c>
      <c r="AD13" s="92">
        <v>3291</v>
      </c>
      <c r="AE13" s="92">
        <v>3414.5832699999996</v>
      </c>
      <c r="AF13" s="92">
        <f t="shared" si="71"/>
        <v>10.631269999999404</v>
      </c>
      <c r="AG13" s="93">
        <f t="shared" si="72"/>
        <v>123.58326999999963</v>
      </c>
      <c r="AH13" s="91">
        <v>524.01499999999999</v>
      </c>
      <c r="AI13" s="92">
        <v>302</v>
      </c>
      <c r="AJ13" s="92">
        <v>92.350999999999999</v>
      </c>
      <c r="AK13" s="92">
        <f t="shared" si="62"/>
        <v>-431.66399999999999</v>
      </c>
      <c r="AL13" s="93">
        <f t="shared" si="63"/>
        <v>-209.649</v>
      </c>
      <c r="AM13" s="100">
        <f t="shared" si="14"/>
        <v>0.36691397465975184</v>
      </c>
      <c r="AN13" s="101">
        <f t="shared" si="15"/>
        <v>-1.0998682782613345E-2</v>
      </c>
      <c r="AO13" s="102">
        <f t="shared" si="16"/>
        <v>-0.41183661691620654</v>
      </c>
      <c r="AP13" s="100">
        <f t="shared" si="17"/>
        <v>9.9235747950591775E-3</v>
      </c>
      <c r="AQ13" s="101">
        <f t="shared" si="18"/>
        <v>-4.8253479754964142E-2</v>
      </c>
      <c r="AR13" s="102">
        <f t="shared" si="19"/>
        <v>-6.1538800973989574E-2</v>
      </c>
      <c r="AS13" s="101">
        <f t="shared" si="20"/>
        <v>9.7427804370720534E-3</v>
      </c>
      <c r="AT13" s="101">
        <f t="shared" si="21"/>
        <v>-5.0814525369057124E-2</v>
      </c>
      <c r="AU13" s="101">
        <f t="shared" si="22"/>
        <v>-5.6630845936554319E-2</v>
      </c>
      <c r="AV13" s="91">
        <v>7569</v>
      </c>
      <c r="AW13" s="92">
        <v>3585</v>
      </c>
      <c r="AX13" s="93">
        <v>7362</v>
      </c>
      <c r="AY13" s="103">
        <v>100.5</v>
      </c>
      <c r="AZ13" s="104">
        <v>106</v>
      </c>
      <c r="BA13" s="105">
        <v>108</v>
      </c>
      <c r="BB13" s="103">
        <v>256</v>
      </c>
      <c r="BC13" s="104">
        <v>251</v>
      </c>
      <c r="BD13" s="105">
        <v>247</v>
      </c>
      <c r="BE13" s="106">
        <f t="shared" si="73"/>
        <v>11.657407407407407</v>
      </c>
      <c r="BF13" s="106">
        <f t="shared" si="74"/>
        <v>-0.89483139856274185</v>
      </c>
      <c r="BG13" s="106">
        <f t="shared" si="75"/>
        <v>0.38382250174702826</v>
      </c>
      <c r="BH13" s="107">
        <f t="shared" si="76"/>
        <v>5.097165991902834</v>
      </c>
      <c r="BI13" s="106">
        <f t="shared" si="77"/>
        <v>0.16943161690283404</v>
      </c>
      <c r="BJ13" s="108">
        <f t="shared" si="78"/>
        <v>0.33620981660402904</v>
      </c>
      <c r="BK13" s="92">
        <v>340</v>
      </c>
      <c r="BL13" s="92">
        <v>370</v>
      </c>
      <c r="BM13" s="92">
        <v>370</v>
      </c>
      <c r="BN13" s="91">
        <v>43850</v>
      </c>
      <c r="BO13" s="92">
        <v>20044</v>
      </c>
      <c r="BP13" s="93">
        <v>41463</v>
      </c>
      <c r="BQ13" s="109">
        <f t="shared" si="64"/>
        <v>228.61144321443214</v>
      </c>
      <c r="BR13" s="109">
        <f t="shared" si="65"/>
        <v>31.274872860954389</v>
      </c>
      <c r="BS13" s="109">
        <f t="shared" si="66"/>
        <v>1.610844531534525</v>
      </c>
      <c r="BT13" s="110">
        <f t="shared" si="67"/>
        <v>1287.5463556098885</v>
      </c>
      <c r="BU13" s="109">
        <f t="shared" si="68"/>
        <v>144.30304605776814</v>
      </c>
      <c r="BV13" s="111">
        <f t="shared" si="69"/>
        <v>18.369228692175739</v>
      </c>
      <c r="BW13" s="106">
        <f t="shared" si="70"/>
        <v>5.6320293398533003</v>
      </c>
      <c r="BX13" s="106">
        <f t="shared" si="79"/>
        <v>-0.1613383441208045</v>
      </c>
      <c r="BY13" s="106">
        <f t="shared" si="80"/>
        <v>4.0955420745908633E-2</v>
      </c>
      <c r="BZ13" s="100">
        <f t="shared" si="81"/>
        <v>0.62256756756756759</v>
      </c>
      <c r="CA13" s="101">
        <f t="shared" si="82"/>
        <v>-9.3935700406288625E-2</v>
      </c>
      <c r="CB13" s="112">
        <f t="shared" si="83"/>
        <v>1.3882477983601649E-2</v>
      </c>
      <c r="CD13" s="114"/>
    </row>
    <row r="14" spans="1:82" ht="15" customHeight="1" x14ac:dyDescent="0.2">
      <c r="A14" s="90" t="s">
        <v>41</v>
      </c>
      <c r="B14" s="91">
        <v>2922.5</v>
      </c>
      <c r="C14" s="92">
        <v>1441</v>
      </c>
      <c r="D14" s="93">
        <v>3114.6309999999999</v>
      </c>
      <c r="E14" s="91">
        <v>2904.1</v>
      </c>
      <c r="F14" s="92">
        <v>1596</v>
      </c>
      <c r="G14" s="93">
        <v>3257.4319999999998</v>
      </c>
      <c r="H14" s="94">
        <f t="shared" si="1"/>
        <v>0.95616147934937712</v>
      </c>
      <c r="I14" s="95">
        <f t="shared" si="2"/>
        <v>-5.0174390627552024E-2</v>
      </c>
      <c r="J14" s="96">
        <f t="shared" si="3"/>
        <v>5.3279273835592611E-2</v>
      </c>
      <c r="K14" s="91">
        <v>1218.2159999999999</v>
      </c>
      <c r="L14" s="92">
        <v>637.55600000000004</v>
      </c>
      <c r="M14" s="92">
        <v>1312.7819999999999</v>
      </c>
      <c r="N14" s="97">
        <f t="shared" si="4"/>
        <v>0.40301132916972632</v>
      </c>
      <c r="O14" s="98">
        <f t="shared" si="5"/>
        <v>-1.6470093646292372E-2</v>
      </c>
      <c r="P14" s="99">
        <f t="shared" si="6"/>
        <v>3.5401512248641187E-3</v>
      </c>
      <c r="Q14" s="91">
        <v>351.09399999999999</v>
      </c>
      <c r="R14" s="92">
        <v>249.523</v>
      </c>
      <c r="S14" s="93">
        <v>445.06500000000005</v>
      </c>
      <c r="T14" s="100">
        <f t="shared" si="7"/>
        <v>0.13663063419282431</v>
      </c>
      <c r="U14" s="101">
        <f t="shared" si="8"/>
        <v>1.5734659536304221E-2</v>
      </c>
      <c r="V14" s="102">
        <f t="shared" si="9"/>
        <v>-1.9712097636749609E-2</v>
      </c>
      <c r="W14" s="91">
        <v>1081.3019999999999</v>
      </c>
      <c r="X14" s="92">
        <v>552.36099999999999</v>
      </c>
      <c r="Y14" s="93">
        <v>1203</v>
      </c>
      <c r="Z14" s="100">
        <f t="shared" si="11"/>
        <v>0.36930932096203389</v>
      </c>
      <c r="AA14" s="101">
        <f t="shared" si="12"/>
        <v>-3.0270310919587318E-3</v>
      </c>
      <c r="AB14" s="102">
        <f t="shared" si="13"/>
        <v>2.3218468831708083E-2</v>
      </c>
      <c r="AC14" s="91">
        <v>1771.1479999999999</v>
      </c>
      <c r="AD14" s="92">
        <v>1841</v>
      </c>
      <c r="AE14" s="92">
        <v>2016.6047299999996</v>
      </c>
      <c r="AF14" s="92">
        <f t="shared" si="71"/>
        <v>245.45672999999965</v>
      </c>
      <c r="AG14" s="93">
        <f t="shared" si="72"/>
        <v>175.60472999999956</v>
      </c>
      <c r="AH14" s="91">
        <v>560.11800000000005</v>
      </c>
      <c r="AI14" s="92">
        <v>477</v>
      </c>
      <c r="AJ14" s="92">
        <v>415.87400000000008</v>
      </c>
      <c r="AK14" s="92">
        <f t="shared" si="62"/>
        <v>-144.24399999999997</v>
      </c>
      <c r="AL14" s="93">
        <f t="shared" si="63"/>
        <v>-61.12599999999992</v>
      </c>
      <c r="AM14" s="100">
        <f t="shared" si="14"/>
        <v>0.6474618437946581</v>
      </c>
      <c r="AN14" s="101">
        <f t="shared" si="15"/>
        <v>4.1423178268567451E-2</v>
      </c>
      <c r="AO14" s="102">
        <f t="shared" si="16"/>
        <v>-0.63012316661477985</v>
      </c>
      <c r="AP14" s="100">
        <f t="shared" si="17"/>
        <v>0.13352271906367083</v>
      </c>
      <c r="AQ14" s="101">
        <f t="shared" si="18"/>
        <v>-5.8134423793472056E-2</v>
      </c>
      <c r="AR14" s="102">
        <f t="shared" si="19"/>
        <v>-0.19749740584958383</v>
      </c>
      <c r="AS14" s="101">
        <f t="shared" si="20"/>
        <v>0.12766928058667076</v>
      </c>
      <c r="AT14" s="101">
        <f t="shared" si="21"/>
        <v>-6.5202177007764706E-2</v>
      </c>
      <c r="AU14" s="101">
        <f t="shared" si="22"/>
        <v>-0.17120289986445708</v>
      </c>
      <c r="AV14" s="91">
        <v>1141</v>
      </c>
      <c r="AW14" s="92">
        <v>599</v>
      </c>
      <c r="AX14" s="93">
        <v>1190</v>
      </c>
      <c r="AY14" s="103">
        <v>34</v>
      </c>
      <c r="AZ14" s="104">
        <v>34</v>
      </c>
      <c r="BA14" s="105">
        <v>34</v>
      </c>
      <c r="BB14" s="103">
        <v>51</v>
      </c>
      <c r="BC14" s="104">
        <v>47</v>
      </c>
      <c r="BD14" s="105">
        <v>47</v>
      </c>
      <c r="BE14" s="106">
        <f t="shared" si="73"/>
        <v>5.7941176470588234</v>
      </c>
      <c r="BF14" s="106">
        <f t="shared" si="74"/>
        <v>0.20098039215686203</v>
      </c>
      <c r="BG14" s="106">
        <f t="shared" si="75"/>
        <v>-7.8431372549019329E-2</v>
      </c>
      <c r="BH14" s="107">
        <f t="shared" si="76"/>
        <v>4.1914893617021276</v>
      </c>
      <c r="BI14" s="106">
        <f t="shared" si="77"/>
        <v>0.46273119176748745</v>
      </c>
      <c r="BJ14" s="108">
        <f t="shared" si="78"/>
        <v>-5.6737588652482351E-2</v>
      </c>
      <c r="BK14" s="92">
        <v>74</v>
      </c>
      <c r="BL14" s="92">
        <v>74</v>
      </c>
      <c r="BM14" s="92">
        <v>74</v>
      </c>
      <c r="BN14" s="91">
        <v>6166</v>
      </c>
      <c r="BO14" s="92">
        <v>3187</v>
      </c>
      <c r="BP14" s="93">
        <v>6519</v>
      </c>
      <c r="BQ14" s="109">
        <f t="shared" si="64"/>
        <v>499.68277343150788</v>
      </c>
      <c r="BR14" s="109">
        <f t="shared" si="65"/>
        <v>28.696720885286652</v>
      </c>
      <c r="BS14" s="109">
        <f t="shared" si="66"/>
        <v>-1.1016633428881164</v>
      </c>
      <c r="BT14" s="110">
        <f t="shared" si="67"/>
        <v>2737.3378151260504</v>
      </c>
      <c r="BU14" s="109">
        <f t="shared" si="68"/>
        <v>192.11432695777694</v>
      </c>
      <c r="BV14" s="111">
        <f t="shared" si="69"/>
        <v>72.897080568454385</v>
      </c>
      <c r="BW14" s="106">
        <f t="shared" si="70"/>
        <v>5.4781512605042018</v>
      </c>
      <c r="BX14" s="106">
        <f t="shared" si="79"/>
        <v>7.4119709233386288E-2</v>
      </c>
      <c r="BY14" s="106">
        <f t="shared" si="80"/>
        <v>0.15761703679802519</v>
      </c>
      <c r="BZ14" s="100">
        <f t="shared" si="81"/>
        <v>0.48941441441441441</v>
      </c>
      <c r="CA14" s="101">
        <f t="shared" si="82"/>
        <v>2.650150150150149E-2</v>
      </c>
      <c r="CB14" s="112">
        <f t="shared" si="83"/>
        <v>5.5091608462395358E-3</v>
      </c>
      <c r="CD14" s="114"/>
    </row>
    <row r="15" spans="1:82" ht="15" customHeight="1" x14ac:dyDescent="0.2">
      <c r="A15" s="90" t="s">
        <v>42</v>
      </c>
      <c r="B15" s="91">
        <v>31576.760320000001</v>
      </c>
      <c r="C15" s="92">
        <v>20094</v>
      </c>
      <c r="D15" s="93">
        <v>40244.321640000002</v>
      </c>
      <c r="E15" s="91">
        <v>30236.917239999999</v>
      </c>
      <c r="F15" s="92">
        <v>19293</v>
      </c>
      <c r="G15" s="93">
        <v>38723.743619999994</v>
      </c>
      <c r="H15" s="94">
        <f t="shared" si="1"/>
        <v>1.0392673300113129</v>
      </c>
      <c r="I15" s="95">
        <f t="shared" si="2"/>
        <v>-5.0441673997903003E-3</v>
      </c>
      <c r="J15" s="96">
        <f t="shared" si="3"/>
        <v>-2.2503188768849824E-3</v>
      </c>
      <c r="K15" s="91">
        <v>11018.854579999999</v>
      </c>
      <c r="L15" s="92">
        <v>6708.0063600000003</v>
      </c>
      <c r="M15" s="92">
        <v>13252.88673</v>
      </c>
      <c r="N15" s="97">
        <f t="shared" si="4"/>
        <v>0.34224187774952536</v>
      </c>
      <c r="O15" s="98">
        <f t="shared" si="5"/>
        <v>-2.2175383856208375E-2</v>
      </c>
      <c r="P15" s="99">
        <f t="shared" si="6"/>
        <v>-5.4493242408338305E-3</v>
      </c>
      <c r="Q15" s="91">
        <v>1857.8387</v>
      </c>
      <c r="R15" s="92">
        <v>985.39193</v>
      </c>
      <c r="S15" s="93">
        <v>2112.1479400000003</v>
      </c>
      <c r="T15" s="100">
        <f t="shared" si="7"/>
        <v>5.4544001755788933E-2</v>
      </c>
      <c r="U15" s="101">
        <f t="shared" si="8"/>
        <v>-6.8987268548609329E-3</v>
      </c>
      <c r="V15" s="102">
        <f t="shared" si="9"/>
        <v>3.4689004236995724E-3</v>
      </c>
      <c r="W15" s="91">
        <v>14724.921469999999</v>
      </c>
      <c r="X15" s="92">
        <v>10346.45386</v>
      </c>
      <c r="Y15" s="93">
        <v>20905</v>
      </c>
      <c r="Z15" s="100">
        <f t="shared" si="11"/>
        <v>0.53984966446278737</v>
      </c>
      <c r="AA15" s="101">
        <f t="shared" si="12"/>
        <v>5.2864785907753842E-2</v>
      </c>
      <c r="AB15" s="102">
        <f t="shared" si="13"/>
        <v>3.5694664635130824E-3</v>
      </c>
      <c r="AC15" s="91">
        <v>15845.04</v>
      </c>
      <c r="AD15" s="92">
        <v>18261</v>
      </c>
      <c r="AE15" s="92">
        <v>20906.931230000002</v>
      </c>
      <c r="AF15" s="92">
        <f t="shared" si="71"/>
        <v>5061.8912300000011</v>
      </c>
      <c r="AG15" s="93">
        <f t="shared" si="72"/>
        <v>2645.931230000002</v>
      </c>
      <c r="AH15" s="91">
        <v>0</v>
      </c>
      <c r="AI15" s="92">
        <v>172</v>
      </c>
      <c r="AJ15" s="92">
        <v>0</v>
      </c>
      <c r="AK15" s="92">
        <f t="shared" si="62"/>
        <v>0</v>
      </c>
      <c r="AL15" s="93">
        <f t="shared" si="63"/>
        <v>-172</v>
      </c>
      <c r="AM15" s="100">
        <f t="shared" si="14"/>
        <v>0.51950015251890824</v>
      </c>
      <c r="AN15" s="101">
        <f t="shared" si="15"/>
        <v>1.7705799981605264E-2</v>
      </c>
      <c r="AO15" s="102">
        <f t="shared" si="16"/>
        <v>-0.38927858740345667</v>
      </c>
      <c r="AP15" s="100">
        <f t="shared" si="17"/>
        <v>0</v>
      </c>
      <c r="AQ15" s="101">
        <f t="shared" si="18"/>
        <v>0</v>
      </c>
      <c r="AR15" s="102">
        <f t="shared" si="19"/>
        <v>-8.5597690852990942E-3</v>
      </c>
      <c r="AS15" s="101">
        <f t="shared" si="20"/>
        <v>0</v>
      </c>
      <c r="AT15" s="101">
        <f t="shared" si="21"/>
        <v>0</v>
      </c>
      <c r="AU15" s="101">
        <f t="shared" si="22"/>
        <v>-8.9151505727465916E-3</v>
      </c>
      <c r="AV15" s="115">
        <v>16376</v>
      </c>
      <c r="AW15" s="116">
        <v>8179</v>
      </c>
      <c r="AX15" s="117">
        <v>15802</v>
      </c>
      <c r="AY15" s="103">
        <v>183</v>
      </c>
      <c r="AZ15" s="104">
        <v>189</v>
      </c>
      <c r="BA15" s="105">
        <v>190</v>
      </c>
      <c r="BB15" s="103">
        <v>227</v>
      </c>
      <c r="BC15" s="104">
        <v>235</v>
      </c>
      <c r="BD15" s="105">
        <v>236</v>
      </c>
      <c r="BE15" s="106">
        <f t="shared" si="73"/>
        <v>13.373684210526315</v>
      </c>
      <c r="BF15" s="106">
        <f t="shared" si="74"/>
        <v>-1.5407055891093862</v>
      </c>
      <c r="BG15" s="106">
        <f t="shared" si="75"/>
        <v>-1.0513598811844425</v>
      </c>
      <c r="BH15" s="107">
        <f t="shared" si="76"/>
        <v>10.766949152542374</v>
      </c>
      <c r="BI15" s="106">
        <f t="shared" si="77"/>
        <v>-1.2565457079568905</v>
      </c>
      <c r="BJ15" s="108">
        <f t="shared" si="78"/>
        <v>-0.83446928717393831</v>
      </c>
      <c r="BK15" s="92">
        <v>405</v>
      </c>
      <c r="BL15" s="92">
        <v>405</v>
      </c>
      <c r="BM15" s="92">
        <v>405</v>
      </c>
      <c r="BN15" s="115">
        <v>67019</v>
      </c>
      <c r="BO15" s="116">
        <v>32107</v>
      </c>
      <c r="BP15" s="117">
        <v>62562</v>
      </c>
      <c r="BQ15" s="109">
        <f t="shared" si="64"/>
        <v>618.96588376330681</v>
      </c>
      <c r="BR15" s="109">
        <f t="shared" si="65"/>
        <v>167.79655506547488</v>
      </c>
      <c r="BS15" s="109">
        <f t="shared" si="66"/>
        <v>18.06888310924387</v>
      </c>
      <c r="BT15" s="110">
        <f t="shared" si="67"/>
        <v>2450.5596519427918</v>
      </c>
      <c r="BU15" s="109">
        <f t="shared" si="68"/>
        <v>604.14311310546896</v>
      </c>
      <c r="BV15" s="111">
        <f t="shared" si="69"/>
        <v>91.713827269848935</v>
      </c>
      <c r="BW15" s="106">
        <f t="shared" si="70"/>
        <v>3.9591190988482472</v>
      </c>
      <c r="BX15" s="106">
        <f t="shared" si="79"/>
        <v>-0.13339433544584178</v>
      </c>
      <c r="BY15" s="106">
        <f t="shared" si="80"/>
        <v>3.3578079163689267E-2</v>
      </c>
      <c r="BZ15" s="100">
        <f t="shared" si="81"/>
        <v>0.85818930041152264</v>
      </c>
      <c r="CA15" s="101">
        <f t="shared" si="82"/>
        <v>-6.1138545953360879E-2</v>
      </c>
      <c r="CB15" s="112">
        <f t="shared" si="83"/>
        <v>-3.2558376103944187E-2</v>
      </c>
      <c r="CD15" s="114"/>
    </row>
    <row r="16" spans="1:82" ht="15" customHeight="1" x14ac:dyDescent="0.2">
      <c r="A16" s="90" t="s">
        <v>43</v>
      </c>
      <c r="B16" s="91">
        <v>3174.4349999999999</v>
      </c>
      <c r="C16" s="92">
        <v>1726</v>
      </c>
      <c r="D16" s="93">
        <v>3412.7660000000001</v>
      </c>
      <c r="E16" s="91">
        <v>3258.3960000000002</v>
      </c>
      <c r="F16" s="92">
        <v>1686</v>
      </c>
      <c r="G16" s="93">
        <v>3552.5430000000001</v>
      </c>
      <c r="H16" s="94">
        <f t="shared" si="1"/>
        <v>0.96065438194555275</v>
      </c>
      <c r="I16" s="95">
        <f t="shared" si="2"/>
        <v>-1.3578031794213574E-2</v>
      </c>
      <c r="J16" s="96">
        <f t="shared" si="3"/>
        <v>-6.3070410462513604E-2</v>
      </c>
      <c r="K16" s="91">
        <v>1750.4069999999999</v>
      </c>
      <c r="L16" s="92">
        <v>831.04700000000003</v>
      </c>
      <c r="M16" s="92">
        <v>1905.701</v>
      </c>
      <c r="N16" s="97">
        <f t="shared" si="4"/>
        <v>0.53643291580144137</v>
      </c>
      <c r="O16" s="98">
        <f t="shared" si="5"/>
        <v>-7.6606185504968227E-4</v>
      </c>
      <c r="P16" s="99">
        <f t="shared" si="6"/>
        <v>4.3522476892781825E-2</v>
      </c>
      <c r="Q16" s="91">
        <v>473.803</v>
      </c>
      <c r="R16" s="92">
        <v>274.315</v>
      </c>
      <c r="S16" s="93">
        <v>551.73699999999997</v>
      </c>
      <c r="T16" s="100">
        <f t="shared" si="7"/>
        <v>0.15530762048481889</v>
      </c>
      <c r="U16" s="101">
        <f t="shared" si="8"/>
        <v>9.8977316929102499E-3</v>
      </c>
      <c r="V16" s="102">
        <f t="shared" si="9"/>
        <v>-7.3940402506496861E-3</v>
      </c>
      <c r="W16" s="91">
        <v>573.01</v>
      </c>
      <c r="X16" s="92">
        <v>369.73500000000001</v>
      </c>
      <c r="Y16" s="93">
        <v>688</v>
      </c>
      <c r="Z16" s="100">
        <f t="shared" si="11"/>
        <v>0.19366408795051882</v>
      </c>
      <c r="AA16" s="101">
        <f t="shared" si="12"/>
        <v>1.7807623604257666E-2</v>
      </c>
      <c r="AB16" s="102">
        <f t="shared" si="13"/>
        <v>-2.5633065074392225E-2</v>
      </c>
      <c r="AC16" s="91">
        <v>4531.8069999999998</v>
      </c>
      <c r="AD16" s="92">
        <v>2006</v>
      </c>
      <c r="AE16" s="92">
        <v>2174.0399600000001</v>
      </c>
      <c r="AF16" s="92">
        <f t="shared" si="71"/>
        <v>-2357.7670399999997</v>
      </c>
      <c r="AG16" s="93">
        <f t="shared" si="72"/>
        <v>168.03996000000006</v>
      </c>
      <c r="AH16" s="91">
        <v>51.9</v>
      </c>
      <c r="AI16" s="92">
        <v>0</v>
      </c>
      <c r="AJ16" s="92">
        <v>0</v>
      </c>
      <c r="AK16" s="92">
        <f t="shared" si="62"/>
        <v>-51.9</v>
      </c>
      <c r="AL16" s="93">
        <f t="shared" si="63"/>
        <v>0</v>
      </c>
      <c r="AM16" s="100">
        <f t="shared" si="14"/>
        <v>0.63703165115920635</v>
      </c>
      <c r="AN16" s="101">
        <f t="shared" si="15"/>
        <v>-0.79056318067701004</v>
      </c>
      <c r="AO16" s="102">
        <f t="shared" si="16"/>
        <v>-0.52519314605979706</v>
      </c>
      <c r="AP16" s="100">
        <f t="shared" si="17"/>
        <v>0</v>
      </c>
      <c r="AQ16" s="101">
        <f t="shared" si="18"/>
        <v>-1.6349366107669554E-2</v>
      </c>
      <c r="AR16" s="102">
        <f t="shared" si="19"/>
        <v>0</v>
      </c>
      <c r="AS16" s="101">
        <f t="shared" si="20"/>
        <v>0</v>
      </c>
      <c r="AT16" s="101">
        <f t="shared" si="21"/>
        <v>-1.592808240619004E-2</v>
      </c>
      <c r="AU16" s="101">
        <f t="shared" si="22"/>
        <v>0</v>
      </c>
      <c r="AV16" s="91">
        <v>3049</v>
      </c>
      <c r="AW16" s="92">
        <v>1550</v>
      </c>
      <c r="AX16" s="93">
        <v>2923</v>
      </c>
      <c r="AY16" s="103">
        <v>66</v>
      </c>
      <c r="AZ16" s="104">
        <v>67.06</v>
      </c>
      <c r="BA16" s="105">
        <v>68</v>
      </c>
      <c r="BB16" s="103">
        <v>92</v>
      </c>
      <c r="BC16" s="104">
        <v>91.300000000000011</v>
      </c>
      <c r="BD16" s="105">
        <v>92.51</v>
      </c>
      <c r="BE16" s="106">
        <f t="shared" si="73"/>
        <v>6.7303921568627452</v>
      </c>
      <c r="BF16" s="106">
        <f t="shared" si="74"/>
        <v>-0.96910279263220378</v>
      </c>
      <c r="BG16" s="106">
        <f t="shared" si="75"/>
        <v>-0.97415103828587757</v>
      </c>
      <c r="BH16" s="107">
        <f t="shared" si="76"/>
        <v>4.9472129139192154</v>
      </c>
      <c r="BI16" s="106">
        <f t="shared" si="77"/>
        <v>-0.57633781071846535</v>
      </c>
      <c r="BJ16" s="108">
        <f t="shared" si="78"/>
        <v>-0.71178672098403339</v>
      </c>
      <c r="BK16" s="92">
        <v>94</v>
      </c>
      <c r="BL16" s="92">
        <v>107</v>
      </c>
      <c r="BM16" s="92">
        <v>107</v>
      </c>
      <c r="BN16" s="91">
        <v>13711</v>
      </c>
      <c r="BO16" s="92">
        <v>6616</v>
      </c>
      <c r="BP16" s="93">
        <v>12678</v>
      </c>
      <c r="BQ16" s="109">
        <f t="shared" si="64"/>
        <v>280.21320397539046</v>
      </c>
      <c r="BR16" s="109">
        <f t="shared" si="65"/>
        <v>42.564892400742366</v>
      </c>
      <c r="BS16" s="109">
        <f t="shared" si="66"/>
        <v>25.376444604169166</v>
      </c>
      <c r="BT16" s="110">
        <f t="shared" si="67"/>
        <v>1215.3756414642492</v>
      </c>
      <c r="BU16" s="109">
        <f t="shared" si="68"/>
        <v>146.69869820416397</v>
      </c>
      <c r="BV16" s="111">
        <f t="shared" si="69"/>
        <v>127.63370598037818</v>
      </c>
      <c r="BW16" s="106">
        <f t="shared" si="70"/>
        <v>4.3373246664385903</v>
      </c>
      <c r="BX16" s="106">
        <f t="shared" si="79"/>
        <v>-0.15955955789725795</v>
      </c>
      <c r="BY16" s="106">
        <f t="shared" si="80"/>
        <v>6.893756966439657E-2</v>
      </c>
      <c r="BZ16" s="100">
        <f t="shared" si="81"/>
        <v>0.65825545171339561</v>
      </c>
      <c r="CA16" s="101">
        <f t="shared" si="82"/>
        <v>-0.15208733788471318</v>
      </c>
      <c r="CB16" s="112">
        <f t="shared" si="83"/>
        <v>-3.6483601106094055E-2</v>
      </c>
      <c r="CD16" s="114"/>
    </row>
    <row r="17" spans="1:82" ht="15" customHeight="1" x14ac:dyDescent="0.2">
      <c r="A17" s="90" t="s">
        <v>44</v>
      </c>
      <c r="B17" s="91">
        <v>2156.6419999999998</v>
      </c>
      <c r="C17" s="92">
        <v>1072</v>
      </c>
      <c r="D17" s="93">
        <v>2197.4679999999998</v>
      </c>
      <c r="E17" s="91">
        <v>2125.893</v>
      </c>
      <c r="F17" s="92">
        <v>1040</v>
      </c>
      <c r="G17" s="93">
        <v>2135.0369999999998</v>
      </c>
      <c r="H17" s="94">
        <f t="shared" si="1"/>
        <v>1.029241179426867</v>
      </c>
      <c r="I17" s="95">
        <f t="shared" si="2"/>
        <v>1.4777140079637485E-2</v>
      </c>
      <c r="J17" s="96">
        <f t="shared" si="3"/>
        <v>-1.5280513423636677E-3</v>
      </c>
      <c r="K17" s="91">
        <v>1477.9749999999999</v>
      </c>
      <c r="L17" s="92">
        <v>704.17</v>
      </c>
      <c r="M17" s="92">
        <v>1455.665</v>
      </c>
      <c r="N17" s="97">
        <f t="shared" si="4"/>
        <v>0.68179848873813431</v>
      </c>
      <c r="O17" s="98">
        <f t="shared" si="5"/>
        <v>-1.3427000032937397E-2</v>
      </c>
      <c r="P17" s="99">
        <f t="shared" si="6"/>
        <v>4.7119502765958776E-3</v>
      </c>
      <c r="Q17" s="91">
        <v>269.19600000000003</v>
      </c>
      <c r="R17" s="92">
        <v>165.23699999999999</v>
      </c>
      <c r="S17" s="93">
        <v>300.18299999999999</v>
      </c>
      <c r="T17" s="100">
        <f t="shared" si="7"/>
        <v>0.14059850016650766</v>
      </c>
      <c r="U17" s="101">
        <f t="shared" si="8"/>
        <v>1.3971242821006258E-2</v>
      </c>
      <c r="V17" s="102">
        <f t="shared" si="9"/>
        <v>-1.8283230602723105E-2</v>
      </c>
      <c r="W17" s="91">
        <v>239.51400000000001</v>
      </c>
      <c r="X17" s="92">
        <v>113.67100000000001</v>
      </c>
      <c r="Y17" s="93">
        <v>244</v>
      </c>
      <c r="Z17" s="100">
        <f t="shared" si="11"/>
        <v>0.11428373372452094</v>
      </c>
      <c r="AA17" s="101">
        <f t="shared" si="12"/>
        <v>1.6186089981118507E-3</v>
      </c>
      <c r="AB17" s="102">
        <f t="shared" si="13"/>
        <v>4.9846952629824803E-3</v>
      </c>
      <c r="AC17" s="91">
        <v>884.15800000000002</v>
      </c>
      <c r="AD17" s="92">
        <v>841</v>
      </c>
      <c r="AE17" s="92">
        <v>922.21</v>
      </c>
      <c r="AF17" s="92">
        <f t="shared" si="71"/>
        <v>38.052000000000021</v>
      </c>
      <c r="AG17" s="93">
        <f t="shared" si="72"/>
        <v>81.210000000000036</v>
      </c>
      <c r="AH17" s="91">
        <v>0</v>
      </c>
      <c r="AI17" s="92">
        <v>0</v>
      </c>
      <c r="AJ17" s="92">
        <v>0</v>
      </c>
      <c r="AK17" s="92">
        <f t="shared" si="62"/>
        <v>0</v>
      </c>
      <c r="AL17" s="93">
        <f t="shared" si="63"/>
        <v>0</v>
      </c>
      <c r="AM17" s="100">
        <f t="shared" si="14"/>
        <v>0.41966936492363033</v>
      </c>
      <c r="AN17" s="101">
        <f t="shared" si="15"/>
        <v>9.6996063823424628E-3</v>
      </c>
      <c r="AO17" s="102">
        <f t="shared" si="16"/>
        <v>-0.36484556044950395</v>
      </c>
      <c r="AP17" s="100">
        <f t="shared" si="17"/>
        <v>0</v>
      </c>
      <c r="AQ17" s="101">
        <f t="shared" si="18"/>
        <v>0</v>
      </c>
      <c r="AR17" s="102">
        <f t="shared" si="19"/>
        <v>0</v>
      </c>
      <c r="AS17" s="101">
        <f t="shared" si="20"/>
        <v>0</v>
      </c>
      <c r="AT17" s="101">
        <f t="shared" si="21"/>
        <v>0</v>
      </c>
      <c r="AU17" s="101">
        <f t="shared" si="22"/>
        <v>0</v>
      </c>
      <c r="AV17" s="91">
        <v>2883</v>
      </c>
      <c r="AW17" s="92">
        <v>1396</v>
      </c>
      <c r="AX17" s="93">
        <v>4151</v>
      </c>
      <c r="AY17" s="103">
        <v>52.17</v>
      </c>
      <c r="AZ17" s="104">
        <v>48</v>
      </c>
      <c r="BA17" s="105">
        <v>48</v>
      </c>
      <c r="BB17" s="103">
        <v>50.66</v>
      </c>
      <c r="BC17" s="104">
        <v>48.330000000000005</v>
      </c>
      <c r="BD17" s="105">
        <v>48.75</v>
      </c>
      <c r="BE17" s="106">
        <f t="shared" si="73"/>
        <v>19.131944444444446</v>
      </c>
      <c r="BF17" s="106">
        <f t="shared" si="74"/>
        <v>9.9216703405533213</v>
      </c>
      <c r="BG17" s="106">
        <f>BE17-AW17/AZ17/3</f>
        <v>9.4375000000000018</v>
      </c>
      <c r="BH17" s="107">
        <f t="shared" si="76"/>
        <v>18.837606837606838</v>
      </c>
      <c r="BI17" s="106">
        <f t="shared" si="77"/>
        <v>9.352806205944777</v>
      </c>
      <c r="BJ17" s="108">
        <f t="shared" si="78"/>
        <v>9.2093566134534495</v>
      </c>
      <c r="BK17" s="92">
        <v>96</v>
      </c>
      <c r="BL17" s="92">
        <v>96</v>
      </c>
      <c r="BM17" s="92">
        <v>96</v>
      </c>
      <c r="BN17" s="91">
        <v>14788</v>
      </c>
      <c r="BO17" s="92">
        <v>6607</v>
      </c>
      <c r="BP17" s="93">
        <v>12743</v>
      </c>
      <c r="BQ17" s="109">
        <f t="shared" si="64"/>
        <v>167.54586831986188</v>
      </c>
      <c r="BR17" s="109">
        <f t="shared" si="65"/>
        <v>23.787888877070429</v>
      </c>
      <c r="BS17" s="109">
        <f t="shared" si="66"/>
        <v>10.137059480751844</v>
      </c>
      <c r="BT17" s="110">
        <f t="shared" si="67"/>
        <v>514.34280896169594</v>
      </c>
      <c r="BU17" s="109">
        <f t="shared" si="68"/>
        <v>-223.04636897795024</v>
      </c>
      <c r="BV17" s="111">
        <f t="shared" si="69"/>
        <v>-230.64286439073965</v>
      </c>
      <c r="BW17" s="106">
        <f t="shared" si="70"/>
        <v>3.0698626836906771</v>
      </c>
      <c r="BX17" s="106">
        <f t="shared" si="79"/>
        <v>-2.0595164352826147</v>
      </c>
      <c r="BY17" s="106">
        <f t="shared" si="80"/>
        <v>-1.6629453392319586</v>
      </c>
      <c r="BZ17" s="100">
        <f t="shared" si="81"/>
        <v>0.73744212962962963</v>
      </c>
      <c r="CA17" s="101">
        <f t="shared" si="82"/>
        <v>-0.11834490740740733</v>
      </c>
      <c r="CB17" s="112">
        <f t="shared" si="83"/>
        <v>-3.584906887224304E-2</v>
      </c>
      <c r="CD17" s="114"/>
    </row>
    <row r="18" spans="1:82" s="41" customFormat="1" ht="15" customHeight="1" x14ac:dyDescent="0.2">
      <c r="A18" s="90" t="s">
        <v>45</v>
      </c>
      <c r="B18" s="91">
        <v>7240.7640000000001</v>
      </c>
      <c r="C18" s="92">
        <v>4060</v>
      </c>
      <c r="D18" s="93">
        <v>8671.4500000000007</v>
      </c>
      <c r="E18" s="91">
        <v>7277.6139999999996</v>
      </c>
      <c r="F18" s="92">
        <v>4113</v>
      </c>
      <c r="G18" s="93">
        <v>8635.8169999999991</v>
      </c>
      <c r="H18" s="94">
        <f t="shared" si="1"/>
        <v>1.0041261874817404</v>
      </c>
      <c r="I18" s="95">
        <f t="shared" si="2"/>
        <v>9.1896602078288536E-3</v>
      </c>
      <c r="J18" s="96">
        <f t="shared" si="3"/>
        <v>1.7012158792219401E-2</v>
      </c>
      <c r="K18" s="91">
        <v>1029.2639999999999</v>
      </c>
      <c r="L18" s="92">
        <v>481.59399999999999</v>
      </c>
      <c r="M18" s="92">
        <v>1067.7750000000001</v>
      </c>
      <c r="N18" s="97">
        <f t="shared" si="4"/>
        <v>0.12364493133654872</v>
      </c>
      <c r="O18" s="98">
        <f t="shared" si="5"/>
        <v>-1.7783839136850943E-2</v>
      </c>
      <c r="P18" s="99">
        <f t="shared" si="6"/>
        <v>6.5542432743070506E-3</v>
      </c>
      <c r="Q18" s="91">
        <v>373.58</v>
      </c>
      <c r="R18" s="92">
        <v>200.11100000000002</v>
      </c>
      <c r="S18" s="93">
        <v>426.60799999999995</v>
      </c>
      <c r="T18" s="100">
        <f t="shared" si="7"/>
        <v>4.9399842539507265E-2</v>
      </c>
      <c r="U18" s="101">
        <f t="shared" si="8"/>
        <v>-1.9329156969147276E-3</v>
      </c>
      <c r="V18" s="102">
        <f t="shared" si="9"/>
        <v>7.4654810721939274E-4</v>
      </c>
      <c r="W18" s="91">
        <v>5768.2709999999997</v>
      </c>
      <c r="X18" s="92">
        <v>3406.741</v>
      </c>
      <c r="Y18" s="93">
        <v>7019</v>
      </c>
      <c r="Z18" s="100">
        <f t="shared" si="11"/>
        <v>0.8127777603439259</v>
      </c>
      <c r="AA18" s="101">
        <f t="shared" si="12"/>
        <v>2.0173068751324297E-2</v>
      </c>
      <c r="AB18" s="102">
        <f t="shared" si="13"/>
        <v>-1.550840547178034E-2</v>
      </c>
      <c r="AC18" s="91">
        <v>3989.3139999999999</v>
      </c>
      <c r="AD18" s="92">
        <v>4875</v>
      </c>
      <c r="AE18" s="92">
        <v>3044.5030000000002</v>
      </c>
      <c r="AF18" s="92">
        <f t="shared" si="71"/>
        <v>-944.81099999999969</v>
      </c>
      <c r="AG18" s="93">
        <f t="shared" si="72"/>
        <v>-1830.4969999999998</v>
      </c>
      <c r="AH18" s="91">
        <v>0</v>
      </c>
      <c r="AI18" s="92">
        <v>0</v>
      </c>
      <c r="AJ18" s="92">
        <v>0</v>
      </c>
      <c r="AK18" s="92">
        <f t="shared" si="62"/>
        <v>0</v>
      </c>
      <c r="AL18" s="93">
        <f t="shared" si="63"/>
        <v>0</v>
      </c>
      <c r="AM18" s="100">
        <f t="shared" si="14"/>
        <v>0.3510950302429236</v>
      </c>
      <c r="AN18" s="101">
        <f t="shared" si="15"/>
        <v>-0.19985705160921247</v>
      </c>
      <c r="AO18" s="102">
        <f t="shared" si="16"/>
        <v>-0.84964388601323404</v>
      </c>
      <c r="AP18" s="100">
        <f t="shared" si="17"/>
        <v>0</v>
      </c>
      <c r="AQ18" s="101">
        <f t="shared" si="18"/>
        <v>0</v>
      </c>
      <c r="AR18" s="102">
        <f t="shared" si="19"/>
        <v>0</v>
      </c>
      <c r="AS18" s="101">
        <f t="shared" si="20"/>
        <v>0</v>
      </c>
      <c r="AT18" s="101">
        <f t="shared" si="21"/>
        <v>0</v>
      </c>
      <c r="AU18" s="101">
        <f t="shared" si="22"/>
        <v>0</v>
      </c>
      <c r="AV18" s="91">
        <v>1894</v>
      </c>
      <c r="AW18" s="92">
        <v>1104</v>
      </c>
      <c r="AX18" s="93">
        <v>2163</v>
      </c>
      <c r="AY18" s="103">
        <v>38</v>
      </c>
      <c r="AZ18" s="104">
        <v>34</v>
      </c>
      <c r="BA18" s="105">
        <v>35</v>
      </c>
      <c r="BB18" s="103">
        <v>54</v>
      </c>
      <c r="BC18" s="104">
        <v>59</v>
      </c>
      <c r="BD18" s="105">
        <v>58</v>
      </c>
      <c r="BE18" s="106">
        <f t="shared" si="73"/>
        <v>10.085714285714285</v>
      </c>
      <c r="BF18" s="106">
        <f t="shared" si="74"/>
        <v>1.7786967418546364</v>
      </c>
      <c r="BG18" s="106">
        <f t="shared" si="75"/>
        <v>-0.73781512605041932</v>
      </c>
      <c r="BH18" s="107">
        <f t="shared" si="76"/>
        <v>6.0862068965517233</v>
      </c>
      <c r="BI18" s="106">
        <f t="shared" si="77"/>
        <v>0.24052788420604365</v>
      </c>
      <c r="BJ18" s="108">
        <f t="shared" si="78"/>
        <v>-0.15108123904149728</v>
      </c>
      <c r="BK18" s="92">
        <v>120</v>
      </c>
      <c r="BL18" s="92">
        <v>123</v>
      </c>
      <c r="BM18" s="92">
        <v>125</v>
      </c>
      <c r="BN18" s="91">
        <v>8845</v>
      </c>
      <c r="BO18" s="92">
        <v>5128</v>
      </c>
      <c r="BP18" s="93">
        <v>10547</v>
      </c>
      <c r="BQ18" s="109">
        <f t="shared" si="64"/>
        <v>818.79368540817291</v>
      </c>
      <c r="BR18" s="109">
        <f t="shared" si="65"/>
        <v>-4.0004355641278835</v>
      </c>
      <c r="BS18" s="109">
        <f t="shared" si="66"/>
        <v>16.726602724865529</v>
      </c>
      <c r="BT18" s="110">
        <f t="shared" si="67"/>
        <v>3992.5182616736015</v>
      </c>
      <c r="BU18" s="109">
        <f t="shared" si="68"/>
        <v>150.06102830506916</v>
      </c>
      <c r="BV18" s="111">
        <f t="shared" si="69"/>
        <v>266.97478341273199</v>
      </c>
      <c r="BW18" s="106">
        <f t="shared" si="70"/>
        <v>4.8760980120203419</v>
      </c>
      <c r="BX18" s="106">
        <f t="shared" si="79"/>
        <v>0.20608745235825143</v>
      </c>
      <c r="BY18" s="106">
        <f t="shared" si="80"/>
        <v>0.23117047578845806</v>
      </c>
      <c r="BZ18" s="100">
        <f t="shared" si="81"/>
        <v>0.46875555555555559</v>
      </c>
      <c r="CA18" s="101">
        <f t="shared" si="82"/>
        <v>5.9264814814814881E-2</v>
      </c>
      <c r="CB18" s="112">
        <f t="shared" si="83"/>
        <v>3.1671386376791455E-4</v>
      </c>
      <c r="CD18" s="118"/>
    </row>
    <row r="19" spans="1:82" ht="15" customHeight="1" x14ac:dyDescent="0.2">
      <c r="A19" s="90" t="s">
        <v>46</v>
      </c>
      <c r="B19" s="91">
        <v>67220.748000000007</v>
      </c>
      <c r="C19" s="92">
        <v>35526</v>
      </c>
      <c r="D19" s="93">
        <v>72213.21991</v>
      </c>
      <c r="E19" s="91">
        <v>65468.105000000003</v>
      </c>
      <c r="F19" s="92">
        <v>33420</v>
      </c>
      <c r="G19" s="93">
        <v>67121.684290000005</v>
      </c>
      <c r="H19" s="94">
        <f t="shared" si="1"/>
        <v>1.0758553018127788</v>
      </c>
      <c r="I19" s="95">
        <f t="shared" si="2"/>
        <v>4.9084357396409928E-2</v>
      </c>
      <c r="J19" s="96">
        <f t="shared" si="3"/>
        <v>1.2839143823550669E-2</v>
      </c>
      <c r="K19" s="91">
        <v>28309.645</v>
      </c>
      <c r="L19" s="92">
        <v>14824.31855</v>
      </c>
      <c r="M19" s="92">
        <v>29952.337</v>
      </c>
      <c r="N19" s="97">
        <f t="shared" si="4"/>
        <v>0.44623935344933519</v>
      </c>
      <c r="O19" s="98">
        <f t="shared" si="5"/>
        <v>1.3820467947761594E-2</v>
      </c>
      <c r="P19" s="99">
        <f t="shared" si="6"/>
        <v>2.66309522072955E-3</v>
      </c>
      <c r="Q19" s="91">
        <v>5707.4579999999996</v>
      </c>
      <c r="R19" s="92">
        <v>2794.9331900000006</v>
      </c>
      <c r="S19" s="93">
        <v>5678.7934800000003</v>
      </c>
      <c r="T19" s="100">
        <f t="shared" si="7"/>
        <v>8.4604454433305165E-2</v>
      </c>
      <c r="U19" s="101">
        <f t="shared" si="8"/>
        <v>-2.574760544736418E-3</v>
      </c>
      <c r="V19" s="102">
        <f t="shared" si="9"/>
        <v>9.738981795648638E-4</v>
      </c>
      <c r="W19" s="91">
        <v>26200.832999999999</v>
      </c>
      <c r="X19" s="92">
        <v>13669.026400000001</v>
      </c>
      <c r="Y19" s="93">
        <v>26646</v>
      </c>
      <c r="Z19" s="100">
        <f t="shared" si="11"/>
        <v>0.3969805031243801</v>
      </c>
      <c r="AA19" s="101">
        <f t="shared" si="12"/>
        <v>-3.2270941476044146E-3</v>
      </c>
      <c r="AB19" s="102">
        <f t="shared" si="13"/>
        <v>-1.2026869706260268E-2</v>
      </c>
      <c r="AC19" s="91">
        <v>45858.559999999998</v>
      </c>
      <c r="AD19" s="92">
        <v>43917</v>
      </c>
      <c r="AE19" s="92">
        <v>41971.286440000011</v>
      </c>
      <c r="AF19" s="92">
        <f t="shared" si="71"/>
        <v>-3887.2735599999869</v>
      </c>
      <c r="AG19" s="93">
        <f t="shared" si="72"/>
        <v>-1945.7135599999892</v>
      </c>
      <c r="AH19" s="91">
        <v>11129</v>
      </c>
      <c r="AI19" s="92">
        <v>10281</v>
      </c>
      <c r="AJ19" s="92">
        <v>10173.319619999997</v>
      </c>
      <c r="AK19" s="92">
        <f t="shared" si="62"/>
        <v>-955.68038000000342</v>
      </c>
      <c r="AL19" s="93">
        <f t="shared" si="63"/>
        <v>-107.68038000000342</v>
      </c>
      <c r="AM19" s="100">
        <f t="shared" si="14"/>
        <v>0.58121333590039626</v>
      </c>
      <c r="AN19" s="101">
        <f t="shared" si="15"/>
        <v>-0.10099507987028211</v>
      </c>
      <c r="AO19" s="102">
        <f t="shared" si="16"/>
        <v>-0.65497987470592023</v>
      </c>
      <c r="AP19" s="100">
        <f t="shared" si="17"/>
        <v>0.14087890877430889</v>
      </c>
      <c r="AQ19" s="101">
        <f t="shared" si="18"/>
        <v>-2.4680093931224806E-2</v>
      </c>
      <c r="AR19" s="102">
        <f t="shared" si="19"/>
        <v>-0.14851477472509997</v>
      </c>
      <c r="AS19" s="101">
        <f t="shared" si="20"/>
        <v>0.15156532091843899</v>
      </c>
      <c r="AT19" s="101">
        <f t="shared" si="21"/>
        <v>-1.8425852646154012E-2</v>
      </c>
      <c r="AU19" s="101">
        <f t="shared" si="22"/>
        <v>-0.15606484066145326</v>
      </c>
      <c r="AV19" s="91">
        <v>42617</v>
      </c>
      <c r="AW19" s="92">
        <v>21184</v>
      </c>
      <c r="AX19" s="93">
        <v>44522</v>
      </c>
      <c r="AY19" s="103">
        <v>665</v>
      </c>
      <c r="AZ19" s="104">
        <v>653</v>
      </c>
      <c r="BA19" s="105">
        <v>647</v>
      </c>
      <c r="BB19" s="103">
        <v>920</v>
      </c>
      <c r="BC19" s="104">
        <v>925</v>
      </c>
      <c r="BD19" s="105">
        <v>912</v>
      </c>
      <c r="BE19" s="106">
        <f t="shared" si="73"/>
        <v>12.023699124162803</v>
      </c>
      <c r="BF19" s="106">
        <f t="shared" si="74"/>
        <v>1.3427467432104212</v>
      </c>
      <c r="BG19" s="106">
        <f t="shared" si="75"/>
        <v>1.2100186749540232</v>
      </c>
      <c r="BH19" s="107">
        <f t="shared" si="76"/>
        <v>8.5299707602339172</v>
      </c>
      <c r="BI19" s="106">
        <f t="shared" si="77"/>
        <v>0.80949974574116279</v>
      </c>
      <c r="BJ19" s="108">
        <f t="shared" si="78"/>
        <v>0.89609688636004314</v>
      </c>
      <c r="BK19" s="92">
        <v>1504</v>
      </c>
      <c r="BL19" s="92">
        <v>1493</v>
      </c>
      <c r="BM19" s="92">
        <v>1492</v>
      </c>
      <c r="BN19" s="91">
        <v>208193</v>
      </c>
      <c r="BO19" s="92">
        <v>99963</v>
      </c>
      <c r="BP19" s="93">
        <v>196825</v>
      </c>
      <c r="BQ19" s="109">
        <f t="shared" si="64"/>
        <v>341.02214805029854</v>
      </c>
      <c r="BR19" s="109">
        <f t="shared" si="65"/>
        <v>26.56342465421892</v>
      </c>
      <c r="BS19" s="109">
        <f t="shared" si="66"/>
        <v>6.69844828138406</v>
      </c>
      <c r="BT19" s="110">
        <f t="shared" si="67"/>
        <v>1507.6071220969409</v>
      </c>
      <c r="BU19" s="109">
        <f t="shared" si="68"/>
        <v>-28.589818091247025</v>
      </c>
      <c r="BV19" s="111">
        <f t="shared" si="69"/>
        <v>-69.998618084327973</v>
      </c>
      <c r="BW19" s="106">
        <f t="shared" si="70"/>
        <v>4.4208481200305467</v>
      </c>
      <c r="BX19" s="106">
        <f t="shared" si="79"/>
        <v>-0.4643620073833965</v>
      </c>
      <c r="BY19" s="106">
        <f t="shared" si="80"/>
        <v>-0.2979490854075193</v>
      </c>
      <c r="BZ19" s="100">
        <f t="shared" si="81"/>
        <v>0.73289022937146264</v>
      </c>
      <c r="CA19" s="101">
        <f t="shared" si="82"/>
        <v>-3.6144197342485307E-2</v>
      </c>
      <c r="CB19" s="112">
        <f t="shared" si="83"/>
        <v>-1.9407007923178288E-2</v>
      </c>
      <c r="CD19" s="114"/>
    </row>
    <row r="20" spans="1:82" ht="15" customHeight="1" x14ac:dyDescent="0.2">
      <c r="A20" s="90" t="s">
        <v>47</v>
      </c>
      <c r="B20" s="91">
        <v>31546.870500000001</v>
      </c>
      <c r="C20" s="92">
        <v>15768</v>
      </c>
      <c r="D20" s="93">
        <v>36136.540590000004</v>
      </c>
      <c r="E20" s="91">
        <v>33301.380389999998</v>
      </c>
      <c r="F20" s="92">
        <v>18999</v>
      </c>
      <c r="G20" s="93">
        <v>38373.998820000001</v>
      </c>
      <c r="H20" s="94">
        <f t="shared" si="1"/>
        <v>0.94169337836030098</v>
      </c>
      <c r="I20" s="95">
        <f t="shared" si="2"/>
        <v>-5.6208209475795412E-3</v>
      </c>
      <c r="J20" s="96">
        <f t="shared" si="3"/>
        <v>0.11175496054883727</v>
      </c>
      <c r="K20" s="91">
        <v>13017.35795</v>
      </c>
      <c r="L20" s="92">
        <v>7017.0594199999996</v>
      </c>
      <c r="M20" s="92">
        <v>14342.17548</v>
      </c>
      <c r="N20" s="97">
        <f t="shared" si="4"/>
        <v>0.37374722262525989</v>
      </c>
      <c r="O20" s="98">
        <f t="shared" si="5"/>
        <v>-1.714822367608787E-2</v>
      </c>
      <c r="P20" s="99">
        <f t="shared" si="6"/>
        <v>4.4088669223281696E-3</v>
      </c>
      <c r="Q20" s="91">
        <v>3106.4642400000002</v>
      </c>
      <c r="R20" s="92">
        <v>1813.3113899999998</v>
      </c>
      <c r="S20" s="93">
        <v>3408.6884300000002</v>
      </c>
      <c r="T20" s="100">
        <f t="shared" si="7"/>
        <v>8.8828074603041859E-2</v>
      </c>
      <c r="U20" s="101">
        <f t="shared" si="8"/>
        <v>-4.455272922480949E-3</v>
      </c>
      <c r="V20" s="102">
        <f t="shared" si="9"/>
        <v>-6.6143902635300567E-3</v>
      </c>
      <c r="W20" s="91">
        <v>15256.44858</v>
      </c>
      <c r="X20" s="92">
        <v>9142.4600300000002</v>
      </c>
      <c r="Y20" s="93">
        <v>18800</v>
      </c>
      <c r="Z20" s="100">
        <f t="shared" si="11"/>
        <v>0.48991506171104843</v>
      </c>
      <c r="AA20" s="101">
        <f t="shared" si="12"/>
        <v>3.178244374361644E-2</v>
      </c>
      <c r="AB20" s="102">
        <f t="shared" si="13"/>
        <v>8.7076281619142271E-3</v>
      </c>
      <c r="AC20" s="91">
        <v>10841.584999999999</v>
      </c>
      <c r="AD20" s="92">
        <v>12144</v>
      </c>
      <c r="AE20" s="92">
        <v>11405.078539999999</v>
      </c>
      <c r="AF20" s="92">
        <f t="shared" si="71"/>
        <v>563.49353999999948</v>
      </c>
      <c r="AG20" s="93">
        <f t="shared" si="72"/>
        <v>-738.92146000000139</v>
      </c>
      <c r="AH20" s="91">
        <v>0</v>
      </c>
      <c r="AI20" s="92">
        <v>0</v>
      </c>
      <c r="AJ20" s="92">
        <v>0</v>
      </c>
      <c r="AK20" s="92">
        <f t="shared" si="62"/>
        <v>0</v>
      </c>
      <c r="AL20" s="93">
        <f t="shared" si="63"/>
        <v>0</v>
      </c>
      <c r="AM20" s="100">
        <f t="shared" si="14"/>
        <v>0.31561069083508519</v>
      </c>
      <c r="AN20" s="101">
        <f t="shared" si="15"/>
        <v>-2.8055252194033931E-2</v>
      </c>
      <c r="AO20" s="102">
        <f t="shared" si="16"/>
        <v>-0.45455673686658904</v>
      </c>
      <c r="AP20" s="100">
        <f t="shared" si="17"/>
        <v>0</v>
      </c>
      <c r="AQ20" s="101">
        <f t="shared" si="18"/>
        <v>0</v>
      </c>
      <c r="AR20" s="102">
        <f t="shared" si="19"/>
        <v>0</v>
      </c>
      <c r="AS20" s="101">
        <f t="shared" si="20"/>
        <v>0</v>
      </c>
      <c r="AT20" s="101">
        <f t="shared" si="21"/>
        <v>0</v>
      </c>
      <c r="AU20" s="101">
        <f t="shared" si="22"/>
        <v>0</v>
      </c>
      <c r="AV20" s="91">
        <v>23662</v>
      </c>
      <c r="AW20" s="92">
        <v>12474</v>
      </c>
      <c r="AX20" s="93">
        <v>23720</v>
      </c>
      <c r="AY20" s="103">
        <v>387.37169999999998</v>
      </c>
      <c r="AZ20" s="104">
        <v>392.17333333333329</v>
      </c>
      <c r="BA20" s="105">
        <v>391</v>
      </c>
      <c r="BB20" s="103">
        <v>700.09</v>
      </c>
      <c r="BC20" s="104">
        <v>705.27333333333354</v>
      </c>
      <c r="BD20" s="105">
        <v>700.04</v>
      </c>
      <c r="BE20" s="106">
        <f t="shared" si="73"/>
        <v>9.5873827791986361</v>
      </c>
      <c r="BF20" s="106">
        <f t="shared" si="74"/>
        <v>-0.59319227743732128</v>
      </c>
      <c r="BG20" s="106">
        <f t="shared" si="75"/>
        <v>-1.0150719177040948</v>
      </c>
      <c r="BH20" s="107">
        <f t="shared" si="76"/>
        <v>5.3549320991181455</v>
      </c>
      <c r="BI20" s="106">
        <f t="shared" si="77"/>
        <v>-0.27815317087095082</v>
      </c>
      <c r="BJ20" s="108">
        <f t="shared" si="78"/>
        <v>-0.54065448197098132</v>
      </c>
      <c r="BK20" s="92">
        <v>936</v>
      </c>
      <c r="BL20" s="92">
        <v>950</v>
      </c>
      <c r="BM20" s="92">
        <v>949</v>
      </c>
      <c r="BN20" s="91">
        <v>123454</v>
      </c>
      <c r="BO20" s="92">
        <v>61233</v>
      </c>
      <c r="BP20" s="93">
        <v>118077</v>
      </c>
      <c r="BQ20" s="109">
        <f t="shared" si="64"/>
        <v>324.99130923041741</v>
      </c>
      <c r="BR20" s="109">
        <f t="shared" si="65"/>
        <v>55.244031782947104</v>
      </c>
      <c r="BS20" s="109">
        <f t="shared" si="66"/>
        <v>14.717437298615948</v>
      </c>
      <c r="BT20" s="110">
        <f t="shared" si="67"/>
        <v>1617.7908440134906</v>
      </c>
      <c r="BU20" s="109">
        <f t="shared" si="68"/>
        <v>210.41275298145638</v>
      </c>
      <c r="BV20" s="111">
        <f t="shared" si="69"/>
        <v>94.702820925467449</v>
      </c>
      <c r="BW20" s="106">
        <f t="shared" si="70"/>
        <v>4.9779510961214166</v>
      </c>
      <c r="BX20" s="106">
        <f t="shared" si="79"/>
        <v>-0.23944388317027432</v>
      </c>
      <c r="BY20" s="106">
        <f t="shared" si="80"/>
        <v>6.9100687271007821E-2</v>
      </c>
      <c r="BZ20" s="100">
        <f t="shared" si="81"/>
        <v>0.69123638918159469</v>
      </c>
      <c r="CA20" s="101">
        <f t="shared" si="82"/>
        <v>-4.1515272736733833E-2</v>
      </c>
      <c r="CB20" s="112">
        <f t="shared" si="83"/>
        <v>-3.2985964455306549E-2</v>
      </c>
      <c r="CD20" s="114"/>
    </row>
    <row r="21" spans="1:82" ht="15" customHeight="1" x14ac:dyDescent="0.2">
      <c r="A21" s="90" t="s">
        <v>48</v>
      </c>
      <c r="B21" s="91">
        <v>56180.071950000005</v>
      </c>
      <c r="C21" s="92">
        <v>27807</v>
      </c>
      <c r="D21" s="93">
        <v>58911.350511761499</v>
      </c>
      <c r="E21" s="91">
        <v>54563.612810000006</v>
      </c>
      <c r="F21" s="92">
        <v>27175</v>
      </c>
      <c r="G21" s="93">
        <v>57059.708059999997</v>
      </c>
      <c r="H21" s="94">
        <f t="shared" si="1"/>
        <v>1.0324509625919298</v>
      </c>
      <c r="I21" s="95">
        <f t="shared" si="2"/>
        <v>2.8257406399159191E-3</v>
      </c>
      <c r="J21" s="96">
        <f t="shared" si="3"/>
        <v>9.1942928587191997E-3</v>
      </c>
      <c r="K21" s="91">
        <v>20376.80546</v>
      </c>
      <c r="L21" s="92">
        <v>10254.70861</v>
      </c>
      <c r="M21" s="92">
        <v>22377.04016</v>
      </c>
      <c r="N21" s="97">
        <f t="shared" si="4"/>
        <v>0.3921688512053001</v>
      </c>
      <c r="O21" s="98">
        <f t="shared" si="5"/>
        <v>1.8718406658023101E-2</v>
      </c>
      <c r="P21" s="99">
        <f t="shared" si="6"/>
        <v>1.4810668684600958E-2</v>
      </c>
      <c r="Q21" s="91">
        <v>3680.5538100000003</v>
      </c>
      <c r="R21" s="92">
        <v>2142.2429000000002</v>
      </c>
      <c r="S21" s="93">
        <v>4186.7914600000004</v>
      </c>
      <c r="T21" s="100">
        <f t="shared" si="7"/>
        <v>7.3375620071477812E-2</v>
      </c>
      <c r="U21" s="101">
        <f t="shared" si="8"/>
        <v>5.9212558816224004E-3</v>
      </c>
      <c r="V21" s="102">
        <f t="shared" si="9"/>
        <v>-5.4557653931036065E-3</v>
      </c>
      <c r="W21" s="91">
        <v>26343.964530000001</v>
      </c>
      <c r="X21" s="92">
        <v>12860.936750000001</v>
      </c>
      <c r="Y21" s="93">
        <v>26689</v>
      </c>
      <c r="Z21" s="100">
        <f t="shared" si="11"/>
        <v>0.46773810990998615</v>
      </c>
      <c r="AA21" s="101">
        <f t="shared" si="12"/>
        <v>-1.507384430818981E-2</v>
      </c>
      <c r="AB21" s="102">
        <f t="shared" si="13"/>
        <v>-5.5254319483395431E-3</v>
      </c>
      <c r="AC21" s="91">
        <v>21546.52</v>
      </c>
      <c r="AD21" s="92">
        <v>16702</v>
      </c>
      <c r="AE21" s="92">
        <v>18100.073389999998</v>
      </c>
      <c r="AF21" s="92">
        <f t="shared" si="71"/>
        <v>-3446.4466100000027</v>
      </c>
      <c r="AG21" s="93">
        <f t="shared" si="72"/>
        <v>1398.0733899999977</v>
      </c>
      <c r="AH21" s="91">
        <v>2656.1170200000001</v>
      </c>
      <c r="AI21" s="92">
        <v>0</v>
      </c>
      <c r="AJ21" s="92">
        <v>0</v>
      </c>
      <c r="AK21" s="92">
        <f t="shared" si="62"/>
        <v>-2656.1170200000001</v>
      </c>
      <c r="AL21" s="93">
        <f t="shared" si="63"/>
        <v>0</v>
      </c>
      <c r="AM21" s="100">
        <f t="shared" si="14"/>
        <v>0.30724254719617006</v>
      </c>
      <c r="AN21" s="101">
        <f t="shared" si="15"/>
        <v>-7.628348351408426E-2</v>
      </c>
      <c r="AO21" s="102">
        <f t="shared" si="16"/>
        <v>-0.29339757939066058</v>
      </c>
      <c r="AP21" s="100">
        <f t="shared" si="17"/>
        <v>0</v>
      </c>
      <c r="AQ21" s="101">
        <f t="shared" si="18"/>
        <v>-4.7278633291248394E-2</v>
      </c>
      <c r="AR21" s="102">
        <f t="shared" si="19"/>
        <v>0</v>
      </c>
      <c r="AS21" s="101">
        <f t="shared" si="20"/>
        <v>0</v>
      </c>
      <c r="AT21" s="101">
        <f t="shared" si="21"/>
        <v>-4.8679273296089495E-2</v>
      </c>
      <c r="AU21" s="101">
        <f t="shared" si="22"/>
        <v>0</v>
      </c>
      <c r="AV21" s="91">
        <v>28948</v>
      </c>
      <c r="AW21" s="92">
        <v>14714</v>
      </c>
      <c r="AX21" s="93">
        <v>28594</v>
      </c>
      <c r="AY21" s="103">
        <v>381.00830000000002</v>
      </c>
      <c r="AZ21" s="104">
        <v>377.26333333333332</v>
      </c>
      <c r="BA21" s="105">
        <v>377</v>
      </c>
      <c r="BB21" s="103">
        <v>703.42499999999995</v>
      </c>
      <c r="BC21" s="104">
        <v>703.3266666666666</v>
      </c>
      <c r="BD21" s="105">
        <v>695.62833333333356</v>
      </c>
      <c r="BE21" s="106">
        <f t="shared" si="73"/>
        <v>12.272325375773653</v>
      </c>
      <c r="BF21" s="106">
        <f t="shared" si="74"/>
        <v>-0.39056587007759624</v>
      </c>
      <c r="BG21" s="106">
        <f t="shared" si="75"/>
        <v>-0.72831962020616636</v>
      </c>
      <c r="BH21" s="107">
        <f t="shared" si="76"/>
        <v>6.6510612707456316</v>
      </c>
      <c r="BI21" s="106">
        <f t="shared" si="77"/>
        <v>-0.20776044680302963</v>
      </c>
      <c r="BJ21" s="108">
        <f t="shared" si="78"/>
        <v>-0.32246454466494257</v>
      </c>
      <c r="BK21" s="92">
        <v>1392</v>
      </c>
      <c r="BL21" s="92">
        <v>1364</v>
      </c>
      <c r="BM21" s="92">
        <v>1328</v>
      </c>
      <c r="BN21" s="91">
        <v>166371</v>
      </c>
      <c r="BO21" s="92">
        <v>76486</v>
      </c>
      <c r="BP21" s="93">
        <v>152612</v>
      </c>
      <c r="BQ21" s="109">
        <f t="shared" si="64"/>
        <v>373.88742733205771</v>
      </c>
      <c r="BR21" s="109">
        <f t="shared" si="65"/>
        <v>45.923943251298454</v>
      </c>
      <c r="BS21" s="109">
        <f t="shared" si="66"/>
        <v>18.593648078338049</v>
      </c>
      <c r="BT21" s="110">
        <f t="shared" si="67"/>
        <v>1995.5133265720078</v>
      </c>
      <c r="BU21" s="109">
        <f t="shared" si="68"/>
        <v>110.62964514323903</v>
      </c>
      <c r="BV21" s="111">
        <f t="shared" si="69"/>
        <v>148.63280462012517</v>
      </c>
      <c r="BW21" s="106">
        <f t="shared" si="70"/>
        <v>5.3372036091487729</v>
      </c>
      <c r="BX21" s="106">
        <f t="shared" si="79"/>
        <v>-0.41003281478379616</v>
      </c>
      <c r="BY21" s="106">
        <f t="shared" si="80"/>
        <v>0.13902500373895954</v>
      </c>
      <c r="BZ21" s="100">
        <f t="shared" si="81"/>
        <v>0.63843708165997326</v>
      </c>
      <c r="CA21" s="101">
        <f t="shared" si="82"/>
        <v>-2.5559565849605281E-2</v>
      </c>
      <c r="CB21" s="112">
        <f t="shared" si="83"/>
        <v>8.383373135804395E-3</v>
      </c>
      <c r="CD21" s="114"/>
    </row>
    <row r="22" spans="1:82" ht="15" customHeight="1" x14ac:dyDescent="0.2">
      <c r="A22" s="90" t="s">
        <v>49</v>
      </c>
      <c r="B22" s="91">
        <v>17054.586090000001</v>
      </c>
      <c r="C22" s="92">
        <v>7888</v>
      </c>
      <c r="D22" s="93">
        <v>17062.014179999998</v>
      </c>
      <c r="E22" s="91">
        <v>17752.015829999997</v>
      </c>
      <c r="F22" s="92">
        <v>8458</v>
      </c>
      <c r="G22" s="93">
        <v>17771.486539999998</v>
      </c>
      <c r="H22" s="94">
        <f t="shared" si="1"/>
        <v>0.9600780520862382</v>
      </c>
      <c r="I22" s="95">
        <f t="shared" si="2"/>
        <v>-6.3459335758930813E-4</v>
      </c>
      <c r="J22" s="96">
        <f t="shared" si="3"/>
        <v>2.7469870483022296E-2</v>
      </c>
      <c r="K22" s="91">
        <v>7830.5030800000004</v>
      </c>
      <c r="L22" s="92">
        <v>3899.28305</v>
      </c>
      <c r="M22" s="92">
        <v>8199.9495599999991</v>
      </c>
      <c r="N22" s="97">
        <f t="shared" si="4"/>
        <v>0.46141044765971501</v>
      </c>
      <c r="O22" s="98">
        <f t="shared" si="5"/>
        <v>2.0305439924939828E-2</v>
      </c>
      <c r="P22" s="99">
        <f t="shared" si="6"/>
        <v>3.932982154019049E-4</v>
      </c>
      <c r="Q22" s="91">
        <v>1769.0117199999997</v>
      </c>
      <c r="R22" s="92">
        <v>971.17269999999996</v>
      </c>
      <c r="S22" s="93">
        <v>1915.6304799999998</v>
      </c>
      <c r="T22" s="100">
        <f t="shared" si="7"/>
        <v>0.10779236028951802</v>
      </c>
      <c r="U22" s="101">
        <f t="shared" si="8"/>
        <v>8.1410453661468624E-3</v>
      </c>
      <c r="V22" s="102">
        <f t="shared" si="9"/>
        <v>-7.0306120443670572E-3</v>
      </c>
      <c r="W22" s="91">
        <v>6806.2095399999998</v>
      </c>
      <c r="X22" s="92">
        <v>2953.8652000000002</v>
      </c>
      <c r="Y22" s="93">
        <v>6290</v>
      </c>
      <c r="Z22" s="100">
        <f t="shared" si="11"/>
        <v>0.35393775224388185</v>
      </c>
      <c r="AA22" s="101">
        <f t="shared" si="12"/>
        <v>-2.9467130062377389E-2</v>
      </c>
      <c r="AB22" s="102">
        <f t="shared" si="13"/>
        <v>4.6985467579513385E-3</v>
      </c>
      <c r="AC22" s="91">
        <v>7453.98</v>
      </c>
      <c r="AD22" s="92">
        <v>8608</v>
      </c>
      <c r="AE22" s="92">
        <v>7817.3890299999994</v>
      </c>
      <c r="AF22" s="92">
        <f t="shared" si="71"/>
        <v>363.4090299999998</v>
      </c>
      <c r="AG22" s="93">
        <f t="shared" si="72"/>
        <v>-790.61097000000063</v>
      </c>
      <c r="AH22" s="91">
        <v>97.550370000000001</v>
      </c>
      <c r="AI22" s="92">
        <v>1074</v>
      </c>
      <c r="AJ22" s="92">
        <v>958.44915000000015</v>
      </c>
      <c r="AK22" s="92">
        <f t="shared" si="62"/>
        <v>860.8987800000001</v>
      </c>
      <c r="AL22" s="93">
        <f t="shared" si="63"/>
        <v>-115.55084999999985</v>
      </c>
      <c r="AM22" s="100">
        <f t="shared" si="14"/>
        <v>0.45817504003504467</v>
      </c>
      <c r="AN22" s="101">
        <f t="shared" si="15"/>
        <v>2.1109023852414532E-2</v>
      </c>
      <c r="AO22" s="102">
        <f t="shared" si="16"/>
        <v>-0.63310285043148684</v>
      </c>
      <c r="AP22" s="100">
        <f t="shared" si="17"/>
        <v>5.617444340911925E-2</v>
      </c>
      <c r="AQ22" s="101">
        <f t="shared" si="18"/>
        <v>5.0454552613458201E-2</v>
      </c>
      <c r="AR22" s="102">
        <f t="shared" si="19"/>
        <v>-7.9981743203456801E-2</v>
      </c>
      <c r="AS22" s="101">
        <f t="shared" si="20"/>
        <v>5.393185020525583E-2</v>
      </c>
      <c r="AT22" s="101">
        <f t="shared" si="21"/>
        <v>4.8436678787306502E-2</v>
      </c>
      <c r="AU22" s="101">
        <f t="shared" si="22"/>
        <v>-7.3048523405526852E-2</v>
      </c>
      <c r="AV22" s="91">
        <v>7346</v>
      </c>
      <c r="AW22" s="92">
        <v>3529</v>
      </c>
      <c r="AX22" s="93">
        <v>7073</v>
      </c>
      <c r="AY22" s="103">
        <v>180.9435</v>
      </c>
      <c r="AZ22" s="104">
        <v>181.41724270353302</v>
      </c>
      <c r="BA22" s="105">
        <v>185</v>
      </c>
      <c r="BB22" s="103">
        <v>357.20190000000002</v>
      </c>
      <c r="BC22" s="104">
        <v>340.99176747311833</v>
      </c>
      <c r="BD22" s="105">
        <v>340</v>
      </c>
      <c r="BE22" s="106">
        <f t="shared" si="73"/>
        <v>6.3855855855855852</v>
      </c>
      <c r="BF22" s="106">
        <f t="shared" si="74"/>
        <v>-0.3807991330328413</v>
      </c>
      <c r="BG22" s="106">
        <f t="shared" si="75"/>
        <v>-9.8546329348566886E-2</v>
      </c>
      <c r="BH22" s="107">
        <f t="shared" si="76"/>
        <v>3.4745098039215687</v>
      </c>
      <c r="BI22" s="106">
        <f t="shared" si="77"/>
        <v>4.6943115913097078E-2</v>
      </c>
      <c r="BJ22" s="108">
        <f t="shared" si="78"/>
        <v>2.4768650196887787E-2</v>
      </c>
      <c r="BK22" s="92">
        <v>299</v>
      </c>
      <c r="BL22" s="92">
        <v>299</v>
      </c>
      <c r="BM22" s="92">
        <v>299</v>
      </c>
      <c r="BN22" s="91">
        <v>34805</v>
      </c>
      <c r="BO22" s="92">
        <v>17270</v>
      </c>
      <c r="BP22" s="93">
        <v>32916</v>
      </c>
      <c r="BQ22" s="109">
        <f t="shared" si="64"/>
        <v>539.90419674322516</v>
      </c>
      <c r="BR22" s="109">
        <f t="shared" si="65"/>
        <v>29.862081242578768</v>
      </c>
      <c r="BS22" s="109">
        <f t="shared" si="66"/>
        <v>50.153183425332884</v>
      </c>
      <c r="BT22" s="110">
        <f t="shared" si="67"/>
        <v>2512.5811593383287</v>
      </c>
      <c r="BU22" s="109">
        <f t="shared" si="68"/>
        <v>96.025778178513974</v>
      </c>
      <c r="BV22" s="111">
        <f t="shared" si="69"/>
        <v>115.86820949418006</v>
      </c>
      <c r="BW22" s="106">
        <f t="shared" si="70"/>
        <v>4.6537537112964795</v>
      </c>
      <c r="BX22" s="106">
        <f t="shared" si="79"/>
        <v>-8.4198915983672684E-2</v>
      </c>
      <c r="BY22" s="106">
        <f t="shared" si="80"/>
        <v>-0.23998389142383747</v>
      </c>
      <c r="BZ22" s="100">
        <f t="shared" si="81"/>
        <v>0.61159420289855071</v>
      </c>
      <c r="CA22" s="101">
        <f t="shared" si="82"/>
        <v>-3.5098476402824264E-2</v>
      </c>
      <c r="CB22" s="112">
        <f t="shared" si="83"/>
        <v>-3.7385542319592124E-2</v>
      </c>
      <c r="CD22" s="114"/>
    </row>
    <row r="23" spans="1:82" ht="15" customHeight="1" x14ac:dyDescent="0.2">
      <c r="A23" s="90" t="s">
        <v>50</v>
      </c>
      <c r="B23" s="91">
        <v>15987.407949999999</v>
      </c>
      <c r="C23" s="92">
        <v>8597</v>
      </c>
      <c r="D23" s="93">
        <v>18249.420010000002</v>
      </c>
      <c r="E23" s="91">
        <v>16332.54912</v>
      </c>
      <c r="F23" s="92">
        <v>9083</v>
      </c>
      <c r="G23" s="93">
        <v>19145.706140000002</v>
      </c>
      <c r="H23" s="94">
        <f t="shared" si="1"/>
        <v>0.95318604999752699</v>
      </c>
      <c r="I23" s="95">
        <f t="shared" si="2"/>
        <v>-2.5681843344525834E-2</v>
      </c>
      <c r="J23" s="96">
        <f t="shared" si="3"/>
        <v>6.6926006966352425E-3</v>
      </c>
      <c r="K23" s="91">
        <v>5254.8209699999998</v>
      </c>
      <c r="L23" s="92">
        <v>2599.23101</v>
      </c>
      <c r="M23" s="92">
        <v>5251.1610499999997</v>
      </c>
      <c r="N23" s="97">
        <f t="shared" si="4"/>
        <v>0.27427356356572591</v>
      </c>
      <c r="O23" s="98">
        <f t="shared" si="5"/>
        <v>-4.7465616974390556E-2</v>
      </c>
      <c r="P23" s="99">
        <f t="shared" si="6"/>
        <v>-1.1890810539745833E-2</v>
      </c>
      <c r="Q23" s="91">
        <v>1081.8136200000001</v>
      </c>
      <c r="R23" s="92">
        <v>771.31627000000015</v>
      </c>
      <c r="S23" s="93">
        <v>1570.3320699999999</v>
      </c>
      <c r="T23" s="100">
        <f t="shared" si="7"/>
        <v>8.2020065413998866E-2</v>
      </c>
      <c r="U23" s="101">
        <f t="shared" si="8"/>
        <v>1.5783398250067499E-2</v>
      </c>
      <c r="V23" s="102">
        <f t="shared" si="9"/>
        <v>-2.8986035279806727E-3</v>
      </c>
      <c r="W23" s="91">
        <v>7604.636480000001</v>
      </c>
      <c r="X23" s="92">
        <v>4588.5222999999996</v>
      </c>
      <c r="Y23" s="93">
        <v>9794</v>
      </c>
      <c r="Z23" s="100">
        <f t="shared" si="11"/>
        <v>0.51155073249233518</v>
      </c>
      <c r="AA23" s="101">
        <f t="shared" si="12"/>
        <v>4.5938388446924994E-2</v>
      </c>
      <c r="AB23" s="102">
        <f t="shared" si="13"/>
        <v>6.3737755397864637E-3</v>
      </c>
      <c r="AC23" s="91">
        <v>17020.052</v>
      </c>
      <c r="AD23" s="92">
        <v>14671</v>
      </c>
      <c r="AE23" s="92">
        <v>14491.90418</v>
      </c>
      <c r="AF23" s="92">
        <f t="shared" si="71"/>
        <v>-2528.1478200000001</v>
      </c>
      <c r="AG23" s="93">
        <f t="shared" si="72"/>
        <v>-179.09582000000046</v>
      </c>
      <c r="AH23" s="91">
        <v>6304.7122499999996</v>
      </c>
      <c r="AI23" s="92">
        <v>3165</v>
      </c>
      <c r="AJ23" s="92">
        <v>2697.4396399999996</v>
      </c>
      <c r="AK23" s="92">
        <f t="shared" si="62"/>
        <v>-3607.27261</v>
      </c>
      <c r="AL23" s="93">
        <f t="shared" si="63"/>
        <v>-467.5603600000004</v>
      </c>
      <c r="AM23" s="100">
        <f t="shared" si="14"/>
        <v>0.7941021781546469</v>
      </c>
      <c r="AN23" s="101">
        <f t="shared" si="15"/>
        <v>-0.27048890835728523</v>
      </c>
      <c r="AO23" s="102">
        <f t="shared" si="16"/>
        <v>-0.91242335400773533</v>
      </c>
      <c r="AP23" s="100">
        <f t="shared" si="17"/>
        <v>0.14780960921069838</v>
      </c>
      <c r="AQ23" s="101">
        <f t="shared" si="18"/>
        <v>-0.24654526493261139</v>
      </c>
      <c r="AR23" s="102">
        <f t="shared" si="19"/>
        <v>-0.22034207160819194</v>
      </c>
      <c r="AS23" s="101">
        <f t="shared" si="20"/>
        <v>0.14089005755522369</v>
      </c>
      <c r="AT23" s="101">
        <f t="shared" si="21"/>
        <v>-0.24513126732660831</v>
      </c>
      <c r="AU23" s="101">
        <f t="shared" si="22"/>
        <v>-0.20756309668896875</v>
      </c>
      <c r="AV23" s="91">
        <v>7246</v>
      </c>
      <c r="AW23" s="92">
        <v>3724</v>
      </c>
      <c r="AX23" s="93">
        <v>7236</v>
      </c>
      <c r="AY23" s="103">
        <v>119</v>
      </c>
      <c r="AZ23" s="104">
        <v>124</v>
      </c>
      <c r="BA23" s="105">
        <v>119</v>
      </c>
      <c r="BB23" s="103">
        <v>183</v>
      </c>
      <c r="BC23" s="104">
        <v>167</v>
      </c>
      <c r="BD23" s="105">
        <v>163</v>
      </c>
      <c r="BE23" s="106">
        <f t="shared" si="73"/>
        <v>9.8375350140056028</v>
      </c>
      <c r="BF23" s="106">
        <f t="shared" si="74"/>
        <v>-0.31092436974789806</v>
      </c>
      <c r="BG23" s="106">
        <f t="shared" si="75"/>
        <v>-0.17321767416643929</v>
      </c>
      <c r="BH23" s="107">
        <f t="shared" si="76"/>
        <v>7.1820040899795501</v>
      </c>
      <c r="BI23" s="106">
        <f t="shared" si="77"/>
        <v>0.58273268742945916</v>
      </c>
      <c r="BJ23" s="108">
        <f t="shared" si="78"/>
        <v>-0.25112964255538017</v>
      </c>
      <c r="BK23" s="92">
        <v>242</v>
      </c>
      <c r="BL23" s="92">
        <v>242</v>
      </c>
      <c r="BM23" s="92">
        <v>242</v>
      </c>
      <c r="BN23" s="91">
        <v>50248</v>
      </c>
      <c r="BO23" s="92">
        <v>24594</v>
      </c>
      <c r="BP23" s="93">
        <v>48980</v>
      </c>
      <c r="BQ23" s="109">
        <f t="shared" si="64"/>
        <v>390.88824295630872</v>
      </c>
      <c r="BR23" s="109">
        <f t="shared" si="65"/>
        <v>65.849452954716639</v>
      </c>
      <c r="BS23" s="109">
        <f t="shared" si="66"/>
        <v>21.570523187259369</v>
      </c>
      <c r="BT23" s="110">
        <f t="shared" si="67"/>
        <v>2645.8963709231621</v>
      </c>
      <c r="BU23" s="109">
        <f t="shared" si="68"/>
        <v>391.88738389583659</v>
      </c>
      <c r="BV23" s="111">
        <f t="shared" si="69"/>
        <v>206.85233225506317</v>
      </c>
      <c r="BW23" s="106">
        <f t="shared" si="70"/>
        <v>6.7689331122166942</v>
      </c>
      <c r="BX23" s="106">
        <f t="shared" si="79"/>
        <v>-0.16565148618242276</v>
      </c>
      <c r="BY23" s="106">
        <f t="shared" si="80"/>
        <v>0.16474406817802656</v>
      </c>
      <c r="BZ23" s="100">
        <f t="shared" si="81"/>
        <v>1.1244260789715335</v>
      </c>
      <c r="CA23" s="101">
        <f t="shared" si="82"/>
        <v>-2.9109274563819953E-2</v>
      </c>
      <c r="CB23" s="112">
        <f t="shared" si="83"/>
        <v>-1.7462675787497162E-2</v>
      </c>
      <c r="CD23" s="114"/>
    </row>
    <row r="24" spans="1:82" ht="15" customHeight="1" x14ac:dyDescent="0.2">
      <c r="A24" s="90" t="s">
        <v>51</v>
      </c>
      <c r="B24" s="91">
        <v>772</v>
      </c>
      <c r="C24" s="92">
        <v>318</v>
      </c>
      <c r="D24" s="93">
        <v>793.08558999999991</v>
      </c>
      <c r="E24" s="91">
        <v>899</v>
      </c>
      <c r="F24" s="92">
        <v>429</v>
      </c>
      <c r="G24" s="93">
        <v>930.5183199999999</v>
      </c>
      <c r="H24" s="94">
        <f t="shared" si="1"/>
        <v>0.85230518621062723</v>
      </c>
      <c r="I24" s="95">
        <f t="shared" si="2"/>
        <v>-6.4267381497732368E-3</v>
      </c>
      <c r="J24" s="96">
        <f t="shared" si="3"/>
        <v>0.11104644495188598</v>
      </c>
      <c r="K24" s="91">
        <v>612</v>
      </c>
      <c r="L24" s="92">
        <v>286.19281999999998</v>
      </c>
      <c r="M24" s="92">
        <v>595.47774000000004</v>
      </c>
      <c r="N24" s="97">
        <f t="shared" si="4"/>
        <v>0.63994198416211745</v>
      </c>
      <c r="O24" s="98">
        <f t="shared" si="5"/>
        <v>-4.0814411833433151E-2</v>
      </c>
      <c r="P24" s="99">
        <f t="shared" si="6"/>
        <v>-2.7174146374013053E-2</v>
      </c>
      <c r="Q24" s="91">
        <v>198</v>
      </c>
      <c r="R24" s="92">
        <v>102.37372999999999</v>
      </c>
      <c r="S24" s="93">
        <v>217.68943999999999</v>
      </c>
      <c r="T24" s="100">
        <f t="shared" si="7"/>
        <v>0.23394428172032122</v>
      </c>
      <c r="U24" s="101">
        <f t="shared" si="8"/>
        <v>1.3699565368819555E-2</v>
      </c>
      <c r="V24" s="102">
        <f t="shared" si="9"/>
        <v>-4.6891215430820143E-3</v>
      </c>
      <c r="W24" s="91">
        <v>2</v>
      </c>
      <c r="X24" s="92">
        <v>1.4453399999999998</v>
      </c>
      <c r="Y24" s="93">
        <v>5</v>
      </c>
      <c r="Z24" s="100">
        <f t="shared" si="11"/>
        <v>5.3733493393230561E-3</v>
      </c>
      <c r="AA24" s="101">
        <f t="shared" si="12"/>
        <v>3.1486552347624332E-3</v>
      </c>
      <c r="AB24" s="102">
        <f t="shared" si="13"/>
        <v>2.0042584302321473E-3</v>
      </c>
      <c r="AC24" s="91">
        <v>2238.8251578018867</v>
      </c>
      <c r="AD24" s="92">
        <v>867</v>
      </c>
      <c r="AE24" s="92">
        <v>513.20820999999989</v>
      </c>
      <c r="AF24" s="92">
        <f t="shared" si="71"/>
        <v>-1725.6169478018869</v>
      </c>
      <c r="AG24" s="93">
        <f t="shared" si="72"/>
        <v>-353.79179000000011</v>
      </c>
      <c r="AH24" s="91">
        <v>0</v>
      </c>
      <c r="AI24" s="92">
        <v>103</v>
      </c>
      <c r="AJ24" s="92">
        <v>122.40390000000002</v>
      </c>
      <c r="AK24" s="92">
        <f t="shared" si="62"/>
        <v>122.40390000000002</v>
      </c>
      <c r="AL24" s="93">
        <f t="shared" si="63"/>
        <v>19.403900000000021</v>
      </c>
      <c r="AM24" s="100">
        <f t="shared" si="14"/>
        <v>0.64710318340294137</v>
      </c>
      <c r="AN24" s="101">
        <f t="shared" si="15"/>
        <v>-2.252929404423337</v>
      </c>
      <c r="AO24" s="102">
        <f t="shared" si="16"/>
        <v>-2.0793119109366813</v>
      </c>
      <c r="AP24" s="100">
        <f t="shared" si="17"/>
        <v>0.1543388274145796</v>
      </c>
      <c r="AQ24" s="101">
        <f t="shared" si="18"/>
        <v>0.1543388274145796</v>
      </c>
      <c r="AR24" s="102">
        <f t="shared" si="19"/>
        <v>-0.16956054365460277</v>
      </c>
      <c r="AS24" s="101">
        <f t="shared" si="20"/>
        <v>0.13154378303911313</v>
      </c>
      <c r="AT24" s="101">
        <f t="shared" si="21"/>
        <v>0.13154378303911313</v>
      </c>
      <c r="AU24" s="101">
        <f t="shared" si="22"/>
        <v>-0.10854945705412697</v>
      </c>
      <c r="AV24" s="91">
        <v>1771</v>
      </c>
      <c r="AW24" s="92">
        <v>658</v>
      </c>
      <c r="AX24" s="93">
        <v>1552</v>
      </c>
      <c r="AY24" s="103">
        <v>11</v>
      </c>
      <c r="AZ24" s="104">
        <v>10</v>
      </c>
      <c r="BA24" s="105">
        <v>10</v>
      </c>
      <c r="BB24" s="103">
        <v>26</v>
      </c>
      <c r="BC24" s="104">
        <v>25</v>
      </c>
      <c r="BD24" s="105">
        <v>25</v>
      </c>
      <c r="BE24" s="106">
        <f t="shared" si="73"/>
        <v>29.8</v>
      </c>
      <c r="BF24" s="106">
        <f t="shared" si="74"/>
        <v>2.9666666666666686</v>
      </c>
      <c r="BG24" s="106">
        <f t="shared" si="75"/>
        <v>7.8666666666666671</v>
      </c>
      <c r="BH24" s="107">
        <f t="shared" si="76"/>
        <v>11.92</v>
      </c>
      <c r="BI24" s="106">
        <f t="shared" si="77"/>
        <v>0.56743589743589773</v>
      </c>
      <c r="BJ24" s="108">
        <f t="shared" si="78"/>
        <v>3.1466666666666665</v>
      </c>
      <c r="BK24" s="92">
        <v>96</v>
      </c>
      <c r="BL24" s="92">
        <v>96</v>
      </c>
      <c r="BM24" s="92">
        <v>96</v>
      </c>
      <c r="BN24" s="91">
        <v>12254</v>
      </c>
      <c r="BO24" s="92">
        <v>4340</v>
      </c>
      <c r="BP24" s="93">
        <v>10595</v>
      </c>
      <c r="BQ24" s="109">
        <f t="shared" si="64"/>
        <v>87.826174610665404</v>
      </c>
      <c r="BR24" s="109">
        <f t="shared" si="65"/>
        <v>14.462375035016635</v>
      </c>
      <c r="BS24" s="109">
        <f t="shared" si="66"/>
        <v>-11.021751656615706</v>
      </c>
      <c r="BT24" s="110">
        <f t="shared" si="67"/>
        <v>599.56077319587621</v>
      </c>
      <c r="BU24" s="109">
        <f t="shared" si="68"/>
        <v>91.937961225238155</v>
      </c>
      <c r="BV24" s="111">
        <f t="shared" si="69"/>
        <v>-52.414910694701348</v>
      </c>
      <c r="BW24" s="106">
        <f t="shared" si="70"/>
        <v>6.8266752577319592</v>
      </c>
      <c r="BX24" s="106">
        <f t="shared" si="79"/>
        <v>-9.2579400653134414E-2</v>
      </c>
      <c r="BY24" s="106">
        <f t="shared" si="80"/>
        <v>0.23093057688089491</v>
      </c>
      <c r="BZ24" s="100">
        <f t="shared" si="81"/>
        <v>0.61313657407407407</v>
      </c>
      <c r="CA24" s="101">
        <f t="shared" si="82"/>
        <v>-9.6006944444444464E-2</v>
      </c>
      <c r="CB24" s="112">
        <f t="shared" si="83"/>
        <v>0.10517777257594674</v>
      </c>
      <c r="CD24" s="114"/>
    </row>
    <row r="25" spans="1:82" ht="15" customHeight="1" x14ac:dyDescent="0.2">
      <c r="A25" s="90" t="s">
        <v>52</v>
      </c>
      <c r="B25" s="91">
        <v>18229.591</v>
      </c>
      <c r="C25" s="92">
        <v>10042</v>
      </c>
      <c r="D25" s="93">
        <v>20686</v>
      </c>
      <c r="E25" s="91">
        <v>18324.155999999999</v>
      </c>
      <c r="F25" s="92">
        <v>10324</v>
      </c>
      <c r="G25" s="93">
        <v>20390</v>
      </c>
      <c r="H25" s="94">
        <f t="shared" si="1"/>
        <v>1.0145169200588524</v>
      </c>
      <c r="I25" s="95">
        <f t="shared" si="2"/>
        <v>1.967759430764171E-2</v>
      </c>
      <c r="J25" s="96">
        <f t="shared" si="3"/>
        <v>4.1831914247151492E-2</v>
      </c>
      <c r="K25" s="91">
        <v>2469.616</v>
      </c>
      <c r="L25" s="92">
        <v>1484.298</v>
      </c>
      <c r="M25" s="92">
        <v>3091</v>
      </c>
      <c r="N25" s="97">
        <f t="shared" si="4"/>
        <v>0.15159391858754293</v>
      </c>
      <c r="O25" s="98">
        <f t="shared" si="5"/>
        <v>1.6820126004681246E-2</v>
      </c>
      <c r="P25" s="99">
        <f t="shared" si="6"/>
        <v>7.8223184325642292E-3</v>
      </c>
      <c r="Q25" s="91">
        <v>2311.8229999999999</v>
      </c>
      <c r="R25" s="92">
        <v>1096.5619999999999</v>
      </c>
      <c r="S25" s="93">
        <v>1993.587</v>
      </c>
      <c r="T25" s="100">
        <f t="shared" si="7"/>
        <v>9.7772780774889656E-2</v>
      </c>
      <c r="U25" s="101">
        <f t="shared" si="8"/>
        <v>-2.8389810287967471E-2</v>
      </c>
      <c r="V25" s="102">
        <f t="shared" si="9"/>
        <v>-8.4420584347190131E-3</v>
      </c>
      <c r="W25" s="91">
        <v>12238.052</v>
      </c>
      <c r="X25" s="92">
        <v>7210.92</v>
      </c>
      <c r="Y25" s="93">
        <v>14371</v>
      </c>
      <c r="Z25" s="100">
        <f t="shared" si="11"/>
        <v>0.7048062775870525</v>
      </c>
      <c r="AA25" s="101">
        <f t="shared" si="12"/>
        <v>3.6941847705534325E-2</v>
      </c>
      <c r="AB25" s="102">
        <f t="shared" si="13"/>
        <v>6.3444410895708847E-3</v>
      </c>
      <c r="AC25" s="91">
        <v>24944.013999999999</v>
      </c>
      <c r="AD25" s="92">
        <v>25820</v>
      </c>
      <c r="AE25" s="92">
        <v>26871</v>
      </c>
      <c r="AF25" s="92">
        <f t="shared" si="71"/>
        <v>1926.9860000000008</v>
      </c>
      <c r="AG25" s="93">
        <f t="shared" si="72"/>
        <v>1051</v>
      </c>
      <c r="AH25" s="91">
        <v>8328.4339999999993</v>
      </c>
      <c r="AI25" s="92">
        <v>7093</v>
      </c>
      <c r="AJ25" s="92">
        <v>12419</v>
      </c>
      <c r="AK25" s="92">
        <f t="shared" si="62"/>
        <v>4090.5660000000007</v>
      </c>
      <c r="AL25" s="93">
        <f t="shared" si="63"/>
        <v>5326</v>
      </c>
      <c r="AM25" s="100">
        <f t="shared" si="14"/>
        <v>1.2989944890263947</v>
      </c>
      <c r="AN25" s="101">
        <f t="shared" si="15"/>
        <v>-6.9330998912418673E-2</v>
      </c>
      <c r="AO25" s="102">
        <f t="shared" si="16"/>
        <v>-1.2722064669584687</v>
      </c>
      <c r="AP25" s="100">
        <f t="shared" si="17"/>
        <v>0.60035772986560965</v>
      </c>
      <c r="AQ25" s="101">
        <f t="shared" si="18"/>
        <v>0.14349427088838962</v>
      </c>
      <c r="AR25" s="102">
        <f t="shared" si="19"/>
        <v>-0.10597566985556139</v>
      </c>
      <c r="AS25" s="101">
        <f t="shared" si="20"/>
        <v>0.60907307503678276</v>
      </c>
      <c r="AT25" s="101">
        <f t="shared" si="21"/>
        <v>0.15456733954751933</v>
      </c>
      <c r="AU25" s="101">
        <f t="shared" si="22"/>
        <v>-7.7966831976002959E-2</v>
      </c>
      <c r="AV25" s="91">
        <v>6565</v>
      </c>
      <c r="AW25" s="92">
        <v>3073</v>
      </c>
      <c r="AX25" s="93">
        <v>6227</v>
      </c>
      <c r="AY25" s="103">
        <v>61</v>
      </c>
      <c r="AZ25" s="104">
        <v>48</v>
      </c>
      <c r="BA25" s="105">
        <v>52</v>
      </c>
      <c r="BB25" s="103">
        <v>127</v>
      </c>
      <c r="BC25" s="104">
        <v>83</v>
      </c>
      <c r="BD25" s="105">
        <v>84</v>
      </c>
      <c r="BE25" s="106">
        <f t="shared" si="73"/>
        <v>20.217948717948719</v>
      </c>
      <c r="BF25" s="106">
        <f t="shared" si="74"/>
        <v>2.2807902480033633</v>
      </c>
      <c r="BG25" s="106">
        <f t="shared" si="75"/>
        <v>-1.1223290598290561</v>
      </c>
      <c r="BH25" s="107">
        <f t="shared" si="76"/>
        <v>12.515873015873018</v>
      </c>
      <c r="BI25" s="106">
        <f t="shared" si="77"/>
        <v>3.9003874515685553</v>
      </c>
      <c r="BJ25" s="108">
        <f t="shared" si="78"/>
        <v>0.17450755402562912</v>
      </c>
      <c r="BK25" s="92">
        <v>102</v>
      </c>
      <c r="BL25" s="92">
        <v>102</v>
      </c>
      <c r="BM25" s="92">
        <v>102</v>
      </c>
      <c r="BN25" s="91">
        <v>17278</v>
      </c>
      <c r="BO25" s="92">
        <v>10707</v>
      </c>
      <c r="BP25" s="93">
        <v>21143</v>
      </c>
      <c r="BQ25" s="109">
        <f t="shared" si="64"/>
        <v>964.38537577448801</v>
      </c>
      <c r="BR25" s="109">
        <f t="shared" si="65"/>
        <v>-96.163067332352966</v>
      </c>
      <c r="BS25" s="109">
        <f t="shared" si="66"/>
        <v>0.15636671499419208</v>
      </c>
      <c r="BT25" s="110">
        <f t="shared" si="67"/>
        <v>3274.4499759113537</v>
      </c>
      <c r="BU25" s="109">
        <f t="shared" si="68"/>
        <v>483.26094316192484</v>
      </c>
      <c r="BV25" s="111">
        <f t="shared" si="69"/>
        <v>-85.133493011523115</v>
      </c>
      <c r="BW25" s="106">
        <f t="shared" si="70"/>
        <v>3.3953749799261281</v>
      </c>
      <c r="BX25" s="106">
        <f t="shared" si="79"/>
        <v>0.76353948868469645</v>
      </c>
      <c r="BY25" s="106">
        <f t="shared" si="80"/>
        <v>-8.8842397229745629E-2</v>
      </c>
      <c r="BZ25" s="100">
        <f t="shared" si="81"/>
        <v>1.1515795206971677</v>
      </c>
      <c r="CA25" s="101">
        <f t="shared" si="82"/>
        <v>0.21051198257080606</v>
      </c>
      <c r="CB25" s="112">
        <f t="shared" si="83"/>
        <v>-2.7865290935350506E-2</v>
      </c>
      <c r="CD25" s="114"/>
    </row>
    <row r="26" spans="1:82" ht="15" customHeight="1" x14ac:dyDescent="0.2">
      <c r="A26" s="90" t="s">
        <v>53</v>
      </c>
      <c r="B26" s="91">
        <v>13709.981</v>
      </c>
      <c r="C26" s="92">
        <v>5742</v>
      </c>
      <c r="D26" s="93">
        <v>13743</v>
      </c>
      <c r="E26" s="91">
        <v>13468.554</v>
      </c>
      <c r="F26" s="92">
        <v>6773</v>
      </c>
      <c r="G26" s="93">
        <v>14374</v>
      </c>
      <c r="H26" s="94">
        <f t="shared" si="1"/>
        <v>0.9561012940030611</v>
      </c>
      <c r="I26" s="95">
        <f t="shared" si="2"/>
        <v>-6.1823941326581533E-2</v>
      </c>
      <c r="J26" s="96">
        <f t="shared" si="3"/>
        <v>0.10832335217521527</v>
      </c>
      <c r="K26" s="91">
        <v>6923.0410000000002</v>
      </c>
      <c r="L26" s="92">
        <v>3550.35</v>
      </c>
      <c r="M26" s="92">
        <v>7393</v>
      </c>
      <c r="N26" s="97">
        <f t="shared" si="4"/>
        <v>0.51433143175177398</v>
      </c>
      <c r="O26" s="98">
        <f t="shared" si="5"/>
        <v>3.1626724339395285E-4</v>
      </c>
      <c r="P26" s="99">
        <f t="shared" si="6"/>
        <v>-9.8602115377579569E-3</v>
      </c>
      <c r="Q26" s="91">
        <v>4592.34</v>
      </c>
      <c r="R26" s="92">
        <v>2300.2620000000002</v>
      </c>
      <c r="S26" s="93">
        <v>4889.58</v>
      </c>
      <c r="T26" s="100">
        <f t="shared" si="7"/>
        <v>0.3401683595380548</v>
      </c>
      <c r="U26" s="101">
        <f t="shared" si="8"/>
        <v>-7.9920089939083949E-4</v>
      </c>
      <c r="V26" s="102">
        <f t="shared" si="9"/>
        <v>5.460356047903292E-4</v>
      </c>
      <c r="W26" s="91">
        <v>5.742</v>
      </c>
      <c r="X26" s="92">
        <v>1.7689999999999999</v>
      </c>
      <c r="Y26" s="93">
        <v>5</v>
      </c>
      <c r="Z26" s="100">
        <f t="shared" si="11"/>
        <v>3.4785028523723387E-4</v>
      </c>
      <c r="AA26" s="101">
        <f t="shared" si="12"/>
        <v>-7.847610436628261E-5</v>
      </c>
      <c r="AB26" s="102">
        <f t="shared" si="13"/>
        <v>8.6666171845826848E-5</v>
      </c>
      <c r="AC26" s="91">
        <v>9090.1720000000005</v>
      </c>
      <c r="AD26" s="92">
        <v>8247</v>
      </c>
      <c r="AE26" s="92">
        <v>11291.36731</v>
      </c>
      <c r="AF26" s="92">
        <f t="shared" si="71"/>
        <v>2201.1953099999992</v>
      </c>
      <c r="AG26" s="93">
        <f t="shared" si="72"/>
        <v>3044.3673099999996</v>
      </c>
      <c r="AH26" s="91">
        <v>0</v>
      </c>
      <c r="AI26" s="92">
        <v>0</v>
      </c>
      <c r="AJ26" s="92">
        <v>0</v>
      </c>
      <c r="AK26" s="92">
        <f t="shared" si="62"/>
        <v>0</v>
      </c>
      <c r="AL26" s="93">
        <f t="shared" si="63"/>
        <v>0</v>
      </c>
      <c r="AM26" s="100">
        <f t="shared" si="14"/>
        <v>0.82160862329913409</v>
      </c>
      <c r="AN26" s="101">
        <f t="shared" si="15"/>
        <v>0.15857546519337151</v>
      </c>
      <c r="AO26" s="102">
        <f t="shared" si="16"/>
        <v>-0.61465051985656072</v>
      </c>
      <c r="AP26" s="100">
        <f t="shared" si="17"/>
        <v>0</v>
      </c>
      <c r="AQ26" s="101">
        <f t="shared" si="18"/>
        <v>0</v>
      </c>
      <c r="AR26" s="102">
        <f t="shared" si="19"/>
        <v>0</v>
      </c>
      <c r="AS26" s="101">
        <f t="shared" si="20"/>
        <v>0</v>
      </c>
      <c r="AT26" s="101">
        <f t="shared" si="21"/>
        <v>0</v>
      </c>
      <c r="AU26" s="101">
        <f t="shared" si="22"/>
        <v>0</v>
      </c>
      <c r="AV26" s="91">
        <v>36209</v>
      </c>
      <c r="AW26" s="92">
        <v>15244</v>
      </c>
      <c r="AX26" s="93">
        <v>36070</v>
      </c>
      <c r="AY26" s="103">
        <v>88</v>
      </c>
      <c r="AZ26" s="104">
        <v>90</v>
      </c>
      <c r="BA26" s="105">
        <v>90</v>
      </c>
      <c r="BB26" s="103">
        <v>335</v>
      </c>
      <c r="BC26" s="104">
        <v>328</v>
      </c>
      <c r="BD26" s="105">
        <v>328</v>
      </c>
      <c r="BE26" s="106">
        <f t="shared" si="73"/>
        <v>77.13333333333334</v>
      </c>
      <c r="BF26" s="106">
        <f t="shared" si="74"/>
        <v>8.5556818181818244</v>
      </c>
      <c r="BG26" s="106">
        <f t="shared" si="75"/>
        <v>20.674074074074085</v>
      </c>
      <c r="BH26" s="107">
        <f t="shared" si="76"/>
        <v>21.164634146341463</v>
      </c>
      <c r="BI26" s="106">
        <f t="shared" si="77"/>
        <v>3.1502062856449449</v>
      </c>
      <c r="BJ26" s="108">
        <f t="shared" si="78"/>
        <v>5.6727642276422756</v>
      </c>
      <c r="BK26" s="92">
        <v>2076</v>
      </c>
      <c r="BL26" s="92">
        <v>2076</v>
      </c>
      <c r="BM26" s="92">
        <v>2076</v>
      </c>
      <c r="BN26" s="91">
        <v>265921</v>
      </c>
      <c r="BO26" s="92">
        <v>107538</v>
      </c>
      <c r="BP26" s="93">
        <v>262246</v>
      </c>
      <c r="BQ26" s="109">
        <f t="shared" si="64"/>
        <v>54.811131532988114</v>
      </c>
      <c r="BR26" s="109">
        <f t="shared" si="65"/>
        <v>4.1624275946003948</v>
      </c>
      <c r="BS26" s="109">
        <f t="shared" si="66"/>
        <v>-8.1712560881318623</v>
      </c>
      <c r="BT26" s="110">
        <f t="shared" si="67"/>
        <v>398.50291100637651</v>
      </c>
      <c r="BU26" s="109">
        <f t="shared" si="68"/>
        <v>26.535886233529993</v>
      </c>
      <c r="BV26" s="111">
        <f t="shared" si="69"/>
        <v>-45.80304543550227</v>
      </c>
      <c r="BW26" s="106">
        <f t="shared" si="70"/>
        <v>7.270474078181314</v>
      </c>
      <c r="BX26" s="106">
        <f t="shared" si="79"/>
        <v>-7.3584028919130517E-2</v>
      </c>
      <c r="BY26" s="106">
        <f t="shared" si="80"/>
        <v>0.21602642664628391</v>
      </c>
      <c r="BZ26" s="100">
        <f t="shared" si="81"/>
        <v>0.70179297794904738</v>
      </c>
      <c r="CA26" s="101">
        <f t="shared" si="82"/>
        <v>-9.8346178548490704E-3</v>
      </c>
      <c r="CB26" s="112">
        <f t="shared" si="83"/>
        <v>0.11976401126722624</v>
      </c>
      <c r="CD26" s="114"/>
    </row>
    <row r="27" spans="1:82" ht="15" customHeight="1" x14ac:dyDescent="0.2">
      <c r="A27" s="90" t="s">
        <v>54</v>
      </c>
      <c r="B27" s="91">
        <v>1051.9405300000001</v>
      </c>
      <c r="C27" s="92">
        <v>449</v>
      </c>
      <c r="D27" s="93">
        <v>1124</v>
      </c>
      <c r="E27" s="91">
        <v>1087.2909999999999</v>
      </c>
      <c r="F27" s="92">
        <v>532</v>
      </c>
      <c r="G27" s="93">
        <v>1128</v>
      </c>
      <c r="H27" s="94">
        <f t="shared" si="1"/>
        <v>0.99645390070921991</v>
      </c>
      <c r="I27" s="95">
        <f t="shared" si="2"/>
        <v>2.8966328384975371E-2</v>
      </c>
      <c r="J27" s="96">
        <f t="shared" si="3"/>
        <v>0.15246893830320485</v>
      </c>
      <c r="K27" s="91">
        <v>608.64526999999998</v>
      </c>
      <c r="L27" s="92">
        <v>338.39600000000002</v>
      </c>
      <c r="M27" s="92">
        <v>716</v>
      </c>
      <c r="N27" s="97">
        <f t="shared" si="4"/>
        <v>0.63475177304964536</v>
      </c>
      <c r="O27" s="98">
        <f t="shared" si="5"/>
        <v>7.4970380579736151E-2</v>
      </c>
      <c r="P27" s="99">
        <f t="shared" si="6"/>
        <v>-1.3309337172719982E-3</v>
      </c>
      <c r="Q27" s="91">
        <v>326.06683999999996</v>
      </c>
      <c r="R27" s="92">
        <v>132.29</v>
      </c>
      <c r="S27" s="93">
        <v>354.98400000000004</v>
      </c>
      <c r="T27" s="100">
        <f t="shared" si="7"/>
        <v>0.3147021276595745</v>
      </c>
      <c r="U27" s="101">
        <f t="shared" si="8"/>
        <v>1.4812916767550199E-2</v>
      </c>
      <c r="V27" s="102">
        <f t="shared" si="9"/>
        <v>6.6036714125739943E-2</v>
      </c>
      <c r="W27" s="91">
        <v>3.754</v>
      </c>
      <c r="X27" s="92">
        <v>0.77200000000000002</v>
      </c>
      <c r="Y27" s="93">
        <v>4</v>
      </c>
      <c r="Z27" s="100">
        <f t="shared" si="11"/>
        <v>3.5460992907801418E-3</v>
      </c>
      <c r="AA27" s="101">
        <f t="shared" si="12"/>
        <v>9.3481730255866053E-5</v>
      </c>
      <c r="AB27" s="102">
        <f t="shared" si="13"/>
        <v>2.0949714712312694E-3</v>
      </c>
      <c r="AC27" s="91">
        <v>122.753</v>
      </c>
      <c r="AD27" s="92">
        <v>141</v>
      </c>
      <c r="AE27" s="92">
        <v>138.63</v>
      </c>
      <c r="AF27" s="92">
        <f t="shared" si="71"/>
        <v>15.876999999999995</v>
      </c>
      <c r="AG27" s="93">
        <f t="shared" si="72"/>
        <v>-2.3700000000000045</v>
      </c>
      <c r="AH27" s="91">
        <v>0</v>
      </c>
      <c r="AI27" s="92">
        <v>0</v>
      </c>
      <c r="AJ27" s="92">
        <v>0</v>
      </c>
      <c r="AK27" s="92">
        <f t="shared" si="62"/>
        <v>0</v>
      </c>
      <c r="AL27" s="93">
        <f t="shared" si="63"/>
        <v>0</v>
      </c>
      <c r="AM27" s="100">
        <f t="shared" si="14"/>
        <v>0.12333629893238433</v>
      </c>
      <c r="AN27" s="101">
        <f t="shared" si="15"/>
        <v>6.6443410704698502E-3</v>
      </c>
      <c r="AO27" s="102">
        <f t="shared" si="16"/>
        <v>-0.19069488146850649</v>
      </c>
      <c r="AP27" s="100">
        <f t="shared" si="17"/>
        <v>0</v>
      </c>
      <c r="AQ27" s="101">
        <f t="shared" si="18"/>
        <v>0</v>
      </c>
      <c r="AR27" s="102">
        <f t="shared" si="19"/>
        <v>0</v>
      </c>
      <c r="AS27" s="101">
        <f t="shared" si="20"/>
        <v>0</v>
      </c>
      <c r="AT27" s="101">
        <f t="shared" si="21"/>
        <v>0</v>
      </c>
      <c r="AU27" s="101">
        <f t="shared" si="22"/>
        <v>0</v>
      </c>
      <c r="AV27" s="91">
        <v>2465</v>
      </c>
      <c r="AW27" s="92">
        <v>1116</v>
      </c>
      <c r="AX27" s="93">
        <v>2465</v>
      </c>
      <c r="AY27" s="103">
        <v>6.22</v>
      </c>
      <c r="AZ27" s="104">
        <v>6</v>
      </c>
      <c r="BA27" s="105">
        <v>6</v>
      </c>
      <c r="BB27" s="103">
        <v>21.26</v>
      </c>
      <c r="BC27" s="104">
        <v>22</v>
      </c>
      <c r="BD27" s="105">
        <v>23</v>
      </c>
      <c r="BE27" s="106">
        <f t="shared" si="73"/>
        <v>74.944444444444443</v>
      </c>
      <c r="BF27" s="106">
        <f t="shared" si="74"/>
        <v>8.8940693104680122</v>
      </c>
      <c r="BG27" s="106">
        <f t="shared" si="75"/>
        <v>12.944444444444443</v>
      </c>
      <c r="BH27" s="107">
        <f t="shared" si="76"/>
        <v>19.55072463768116</v>
      </c>
      <c r="BI27" s="106">
        <f t="shared" si="77"/>
        <v>0.22648506414713765</v>
      </c>
      <c r="BJ27" s="108">
        <f t="shared" si="78"/>
        <v>2.64163372859025</v>
      </c>
      <c r="BK27" s="92">
        <v>120</v>
      </c>
      <c r="BL27" s="92">
        <v>120</v>
      </c>
      <c r="BM27" s="92">
        <v>120</v>
      </c>
      <c r="BN27" s="91">
        <v>18504</v>
      </c>
      <c r="BO27" s="92">
        <v>8774</v>
      </c>
      <c r="BP27" s="93">
        <v>18912</v>
      </c>
      <c r="BQ27" s="109">
        <f t="shared" si="64"/>
        <v>59.64467005076142</v>
      </c>
      <c r="BR27" s="109">
        <f t="shared" si="65"/>
        <v>0.88488838193305952</v>
      </c>
      <c r="BS27" s="109">
        <f t="shared" si="66"/>
        <v>-0.98902039829260247</v>
      </c>
      <c r="BT27" s="110">
        <f t="shared" si="67"/>
        <v>457.60649087221094</v>
      </c>
      <c r="BU27" s="109">
        <f t="shared" si="68"/>
        <v>16.514807302231247</v>
      </c>
      <c r="BV27" s="111">
        <f t="shared" si="69"/>
        <v>-19.096018088362541</v>
      </c>
      <c r="BW27" s="106">
        <f t="shared" si="70"/>
        <v>7.6722109533468563</v>
      </c>
      <c r="BX27" s="106">
        <f t="shared" si="79"/>
        <v>0.16551724137931068</v>
      </c>
      <c r="BY27" s="106">
        <f t="shared" si="80"/>
        <v>-0.18979621511192502</v>
      </c>
      <c r="BZ27" s="100">
        <f t="shared" si="81"/>
        <v>0.87555555555555553</v>
      </c>
      <c r="CA27" s="101">
        <f t="shared" si="82"/>
        <v>1.8888888888888955E-2</v>
      </c>
      <c r="CB27" s="112">
        <f t="shared" si="83"/>
        <v>5.4019975031211032E-2</v>
      </c>
      <c r="CD27" s="114"/>
    </row>
    <row r="28" spans="1:82" ht="15" customHeight="1" x14ac:dyDescent="0.2">
      <c r="A28" s="90" t="s">
        <v>55</v>
      </c>
      <c r="B28" s="91">
        <v>7154.701</v>
      </c>
      <c r="C28" s="92">
        <v>3811</v>
      </c>
      <c r="D28" s="93">
        <v>7146</v>
      </c>
      <c r="E28" s="91">
        <v>7021.6419999999998</v>
      </c>
      <c r="F28" s="92">
        <v>3597</v>
      </c>
      <c r="G28" s="93">
        <v>6896</v>
      </c>
      <c r="H28" s="94">
        <f t="shared" si="1"/>
        <v>1.0362529002320187</v>
      </c>
      <c r="I28" s="95">
        <f t="shared" si="2"/>
        <v>1.730305915496011E-2</v>
      </c>
      <c r="J28" s="96">
        <f t="shared" si="3"/>
        <v>-2.3241122564756411E-2</v>
      </c>
      <c r="K28" s="91">
        <v>3575.3980000000001</v>
      </c>
      <c r="L28" s="92">
        <v>1910.46</v>
      </c>
      <c r="M28" s="92">
        <v>3793</v>
      </c>
      <c r="N28" s="97">
        <f t="shared" si="4"/>
        <v>0.55002900232018559</v>
      </c>
      <c r="O28" s="98">
        <f t="shared" si="5"/>
        <v>4.0832150643611898E-2</v>
      </c>
      <c r="P28" s="99">
        <f t="shared" si="6"/>
        <v>1.8903064038284012E-2</v>
      </c>
      <c r="Q28" s="91">
        <v>1694.674</v>
      </c>
      <c r="R28" s="92">
        <v>859.78199999999993</v>
      </c>
      <c r="S28" s="93">
        <v>1518.585</v>
      </c>
      <c r="T28" s="100">
        <f t="shared" si="7"/>
        <v>0.22021244199535964</v>
      </c>
      <c r="U28" s="101">
        <f t="shared" si="8"/>
        <v>-2.1137658166397399E-2</v>
      </c>
      <c r="V28" s="102">
        <f t="shared" si="9"/>
        <v>-1.881508094042017E-2</v>
      </c>
      <c r="W28" s="91">
        <v>1359.3209999999999</v>
      </c>
      <c r="X28" s="92">
        <v>614.44799999999998</v>
      </c>
      <c r="Y28" s="93">
        <v>1159</v>
      </c>
      <c r="Z28" s="100">
        <f t="shared" si="11"/>
        <v>0.16806844547563804</v>
      </c>
      <c r="AA28" s="101">
        <f t="shared" si="12"/>
        <v>-2.5521743257994334E-2</v>
      </c>
      <c r="AB28" s="102">
        <f t="shared" si="13"/>
        <v>-2.7539064843286054E-3</v>
      </c>
      <c r="AC28" s="91">
        <v>2775.884</v>
      </c>
      <c r="AD28" s="92">
        <v>2467</v>
      </c>
      <c r="AE28" s="92">
        <v>1944.4515200000001</v>
      </c>
      <c r="AF28" s="92">
        <f t="shared" si="71"/>
        <v>-831.43247999999994</v>
      </c>
      <c r="AG28" s="93">
        <f t="shared" si="72"/>
        <v>-522.54847999999993</v>
      </c>
      <c r="AH28" s="91">
        <v>1063.885</v>
      </c>
      <c r="AI28" s="92">
        <v>702</v>
      </c>
      <c r="AJ28" s="92">
        <v>526.77099999999996</v>
      </c>
      <c r="AK28" s="92">
        <f t="shared" si="62"/>
        <v>-537.11400000000003</v>
      </c>
      <c r="AL28" s="93">
        <f t="shared" si="63"/>
        <v>-175.22900000000004</v>
      </c>
      <c r="AM28" s="100">
        <f t="shared" si="14"/>
        <v>0.27210348726560313</v>
      </c>
      <c r="AN28" s="101">
        <f t="shared" si="15"/>
        <v>-0.11587694685736022</v>
      </c>
      <c r="AO28" s="102">
        <f t="shared" si="16"/>
        <v>-0.37523316977979176</v>
      </c>
      <c r="AP28" s="100">
        <f t="shared" si="17"/>
        <v>7.3715505177721796E-2</v>
      </c>
      <c r="AQ28" s="101">
        <f t="shared" si="18"/>
        <v>-7.4981833816598148E-2</v>
      </c>
      <c r="AR28" s="102">
        <f t="shared" si="19"/>
        <v>-0.11048811591910318</v>
      </c>
      <c r="AS28" s="101">
        <f t="shared" si="20"/>
        <v>7.6387906032482591E-2</v>
      </c>
      <c r="AT28" s="101">
        <f t="shared" si="21"/>
        <v>-7.5127223904361232E-2</v>
      </c>
      <c r="AU28" s="101">
        <f t="shared" si="22"/>
        <v>-0.11877472949712541</v>
      </c>
      <c r="AV28" s="91">
        <v>7499</v>
      </c>
      <c r="AW28" s="92">
        <v>4166</v>
      </c>
      <c r="AX28" s="93">
        <v>7500</v>
      </c>
      <c r="AY28" s="103">
        <v>115.3</v>
      </c>
      <c r="AZ28" s="104">
        <v>115</v>
      </c>
      <c r="BA28" s="105">
        <v>115</v>
      </c>
      <c r="BB28" s="103">
        <v>181</v>
      </c>
      <c r="BC28" s="104">
        <v>180</v>
      </c>
      <c r="BD28" s="105">
        <v>180</v>
      </c>
      <c r="BE28" s="106">
        <f t="shared" si="73"/>
        <v>9.6637681159420286</v>
      </c>
      <c r="BF28" s="106">
        <f t="shared" si="74"/>
        <v>-1.1760699875560938</v>
      </c>
      <c r="BG28" s="106">
        <f t="shared" si="75"/>
        <v>-2.4115942028985522</v>
      </c>
      <c r="BH28" s="107">
        <f t="shared" si="76"/>
        <v>6.174074074074074</v>
      </c>
      <c r="BI28" s="106">
        <f t="shared" si="77"/>
        <v>-0.7310824636791482</v>
      </c>
      <c r="BJ28" s="108">
        <f t="shared" si="78"/>
        <v>-1.5407407407407412</v>
      </c>
      <c r="BK28" s="92">
        <v>278</v>
      </c>
      <c r="BL28" s="92">
        <v>300</v>
      </c>
      <c r="BM28" s="92">
        <v>295</v>
      </c>
      <c r="BN28" s="91">
        <v>32483</v>
      </c>
      <c r="BO28" s="92">
        <v>18318</v>
      </c>
      <c r="BP28" s="93">
        <v>32229</v>
      </c>
      <c r="BQ28" s="109">
        <f t="shared" si="64"/>
        <v>213.96878587607435</v>
      </c>
      <c r="BR28" s="109">
        <f t="shared" si="65"/>
        <v>-2.1948073880946026</v>
      </c>
      <c r="BS28" s="109">
        <f t="shared" si="66"/>
        <v>17.604553973028175</v>
      </c>
      <c r="BT28" s="110">
        <f t="shared" si="67"/>
        <v>919.4666666666667</v>
      </c>
      <c r="BU28" s="109">
        <f t="shared" si="68"/>
        <v>-16.877112503889407</v>
      </c>
      <c r="BV28" s="111">
        <f t="shared" si="69"/>
        <v>56.048519763162176</v>
      </c>
      <c r="BW28" s="106">
        <f t="shared" si="70"/>
        <v>4.2972000000000001</v>
      </c>
      <c r="BX28" s="106">
        <f t="shared" si="79"/>
        <v>-3.4444219229230022E-2</v>
      </c>
      <c r="BY28" s="106">
        <f t="shared" si="80"/>
        <v>-9.982352376380188E-2</v>
      </c>
      <c r="BZ28" s="100">
        <f t="shared" si="81"/>
        <v>0.60694915254237292</v>
      </c>
      <c r="CA28" s="101">
        <f t="shared" si="82"/>
        <v>-4.2191534907667028E-2</v>
      </c>
      <c r="CB28" s="112">
        <f t="shared" si="83"/>
        <v>-7.9118263187964222E-2</v>
      </c>
      <c r="CD28" s="114"/>
    </row>
    <row r="29" spans="1:82" ht="15" customHeight="1" x14ac:dyDescent="0.2">
      <c r="A29" s="90" t="s">
        <v>56</v>
      </c>
      <c r="B29" s="91">
        <v>14490.81949</v>
      </c>
      <c r="C29" s="92">
        <v>7690</v>
      </c>
      <c r="D29" s="93">
        <v>15319.454659999999</v>
      </c>
      <c r="E29" s="91">
        <v>13678.807869999999</v>
      </c>
      <c r="F29" s="92">
        <v>7120</v>
      </c>
      <c r="G29" s="93">
        <v>14684.57143</v>
      </c>
      <c r="H29" s="94">
        <f t="shared" si="1"/>
        <v>1.0432347129111958</v>
      </c>
      <c r="I29" s="95">
        <f t="shared" si="2"/>
        <v>-1.6128034757837861E-2</v>
      </c>
      <c r="J29" s="96">
        <f t="shared" si="3"/>
        <v>-3.682146686408494E-2</v>
      </c>
      <c r="K29" s="91">
        <v>8551.0027699999991</v>
      </c>
      <c r="L29" s="92">
        <v>4463.57791</v>
      </c>
      <c r="M29" s="92">
        <v>9348.3030099999996</v>
      </c>
      <c r="N29" s="97">
        <f t="shared" si="4"/>
        <v>0.63660713930689083</v>
      </c>
      <c r="O29" s="98">
        <f t="shared" si="5"/>
        <v>1.1479361267560884E-2</v>
      </c>
      <c r="P29" s="99">
        <f t="shared" si="6"/>
        <v>9.700129475430197E-3</v>
      </c>
      <c r="Q29" s="91">
        <v>1687.24038</v>
      </c>
      <c r="R29" s="92">
        <v>942.91714999999999</v>
      </c>
      <c r="S29" s="93">
        <v>1860.96264</v>
      </c>
      <c r="T29" s="100">
        <f t="shared" si="7"/>
        <v>0.12672910808946911</v>
      </c>
      <c r="U29" s="101">
        <f t="shared" si="8"/>
        <v>3.3820740470938832E-3</v>
      </c>
      <c r="V29" s="102">
        <f t="shared" si="9"/>
        <v>-5.703075899294946E-3</v>
      </c>
      <c r="W29" s="91">
        <v>2507.7507700000001</v>
      </c>
      <c r="X29" s="92">
        <v>1290.3536799999999</v>
      </c>
      <c r="Y29" s="93">
        <v>2590</v>
      </c>
      <c r="Z29" s="100">
        <f t="shared" si="11"/>
        <v>0.17637559341423695</v>
      </c>
      <c r="AA29" s="101">
        <f t="shared" si="12"/>
        <v>-6.9554975575087108E-3</v>
      </c>
      <c r="AB29" s="102">
        <f t="shared" si="13"/>
        <v>-4.8538560239652917E-3</v>
      </c>
      <c r="AC29" s="91">
        <v>19319.504480000003</v>
      </c>
      <c r="AD29" s="92">
        <v>18596</v>
      </c>
      <c r="AE29" s="92">
        <v>17987.359250000001</v>
      </c>
      <c r="AF29" s="92">
        <f t="shared" si="71"/>
        <v>-1332.1452300000019</v>
      </c>
      <c r="AG29" s="93">
        <f t="shared" si="72"/>
        <v>-608.64074999999866</v>
      </c>
      <c r="AH29" s="91">
        <v>11507.45534</v>
      </c>
      <c r="AI29" s="92">
        <v>10618</v>
      </c>
      <c r="AJ29" s="92">
        <v>10457.684519999999</v>
      </c>
      <c r="AK29" s="92">
        <f t="shared" si="62"/>
        <v>-1049.7708200000015</v>
      </c>
      <c r="AL29" s="93">
        <f t="shared" si="63"/>
        <v>-160.31548000000112</v>
      </c>
      <c r="AM29" s="100">
        <f t="shared" si="14"/>
        <v>1.1741514074235331</v>
      </c>
      <c r="AN29" s="101">
        <f t="shared" si="15"/>
        <v>-0.15907232732330034</v>
      </c>
      <c r="AO29" s="102">
        <f t="shared" si="16"/>
        <v>-1.2440540542149583</v>
      </c>
      <c r="AP29" s="100">
        <f t="shared" si="17"/>
        <v>0.68264078272352802</v>
      </c>
      <c r="AQ29" s="101">
        <f t="shared" si="18"/>
        <v>-0.11147961522506311</v>
      </c>
      <c r="AR29" s="102">
        <f t="shared" si="19"/>
        <v>-0.69811344354435245</v>
      </c>
      <c r="AS29" s="101">
        <f t="shared" si="20"/>
        <v>0.7121545609860539</v>
      </c>
      <c r="AT29" s="101">
        <f t="shared" si="21"/>
        <v>-0.12910700576479206</v>
      </c>
      <c r="AU29" s="101">
        <f t="shared" si="22"/>
        <v>-0.77913757384540683</v>
      </c>
      <c r="AV29" s="91">
        <v>16183</v>
      </c>
      <c r="AW29" s="92">
        <v>8287</v>
      </c>
      <c r="AX29" s="93">
        <v>15861</v>
      </c>
      <c r="AY29" s="103">
        <v>187.2</v>
      </c>
      <c r="AZ29" s="104">
        <v>201.75666666666672</v>
      </c>
      <c r="BA29" s="105">
        <v>202</v>
      </c>
      <c r="BB29" s="103">
        <v>421.27</v>
      </c>
      <c r="BC29" s="104">
        <v>413.98000000000008</v>
      </c>
      <c r="BD29" s="105">
        <v>412</v>
      </c>
      <c r="BE29" s="106">
        <f t="shared" si="73"/>
        <v>12.498349834983498</v>
      </c>
      <c r="BF29" s="106">
        <f t="shared" si="74"/>
        <v>-1.909591760458099</v>
      </c>
      <c r="BG29" s="106">
        <f t="shared" si="75"/>
        <v>-1.1930606099419041</v>
      </c>
      <c r="BH29" s="107">
        <f t="shared" si="76"/>
        <v>6.1278317152103554</v>
      </c>
      <c r="BI29" s="106">
        <f t="shared" si="77"/>
        <v>-0.27463384527737578</v>
      </c>
      <c r="BJ29" s="108">
        <f t="shared" si="78"/>
        <v>-0.54479337134776973</v>
      </c>
      <c r="BK29" s="92">
        <v>523</v>
      </c>
      <c r="BL29" s="92">
        <v>549</v>
      </c>
      <c r="BM29" s="92">
        <v>543</v>
      </c>
      <c r="BN29" s="91">
        <v>67553</v>
      </c>
      <c r="BO29" s="92">
        <v>33845</v>
      </c>
      <c r="BP29" s="93">
        <v>66159</v>
      </c>
      <c r="BQ29" s="109">
        <f t="shared" si="64"/>
        <v>221.95878761770885</v>
      </c>
      <c r="BR29" s="109">
        <f t="shared" si="65"/>
        <v>19.468774294836464</v>
      </c>
      <c r="BS29" s="109">
        <f t="shared" si="66"/>
        <v>11.587979521978326</v>
      </c>
      <c r="BT29" s="110">
        <f t="shared" si="67"/>
        <v>925.82885253136624</v>
      </c>
      <c r="BU29" s="109">
        <f t="shared" si="68"/>
        <v>80.570997374720378</v>
      </c>
      <c r="BV29" s="111">
        <f t="shared" si="69"/>
        <v>66.651828276509264</v>
      </c>
      <c r="BW29" s="106">
        <f t="shared" si="70"/>
        <v>4.1711745791564212</v>
      </c>
      <c r="BX29" s="106">
        <f t="shared" si="79"/>
        <v>-3.1441503745677224E-3</v>
      </c>
      <c r="BY29" s="106">
        <f t="shared" si="80"/>
        <v>8.706694068652876E-2</v>
      </c>
      <c r="BZ29" s="100">
        <f t="shared" si="81"/>
        <v>0.67688766114180476</v>
      </c>
      <c r="CA29" s="101">
        <f t="shared" si="82"/>
        <v>-4.0692538560765823E-2</v>
      </c>
      <c r="CB29" s="112">
        <f t="shared" si="83"/>
        <v>-1.5791571784250724E-2</v>
      </c>
      <c r="CD29" s="114"/>
    </row>
    <row r="30" spans="1:82" ht="15" customHeight="1" x14ac:dyDescent="0.2">
      <c r="A30" s="90" t="s">
        <v>57</v>
      </c>
      <c r="B30" s="91">
        <v>13439.784750000001</v>
      </c>
      <c r="C30" s="92">
        <v>7535</v>
      </c>
      <c r="D30" s="93">
        <v>15241.62912</v>
      </c>
      <c r="E30" s="91">
        <v>14265.69231</v>
      </c>
      <c r="F30" s="92">
        <v>7894</v>
      </c>
      <c r="G30" s="93">
        <v>15581.56258</v>
      </c>
      <c r="H30" s="94">
        <f t="shared" si="1"/>
        <v>0.97818360910501179</v>
      </c>
      <c r="I30" s="95">
        <f t="shared" si="2"/>
        <v>3.6078279903501764E-2</v>
      </c>
      <c r="J30" s="96">
        <f t="shared" si="3"/>
        <v>2.3661187012283147E-2</v>
      </c>
      <c r="K30" s="91">
        <v>7687.8426900000004</v>
      </c>
      <c r="L30" s="92">
        <v>3933.8515699999998</v>
      </c>
      <c r="M30" s="92">
        <v>8105.6649600000001</v>
      </c>
      <c r="N30" s="97">
        <f t="shared" si="4"/>
        <v>0.5202087350599981</v>
      </c>
      <c r="O30" s="98">
        <f t="shared" si="5"/>
        <v>-1.869554823307118E-2</v>
      </c>
      <c r="P30" s="99">
        <f t="shared" si="6"/>
        <v>2.1874358318168863E-2</v>
      </c>
      <c r="Q30" s="91">
        <v>2574.03694</v>
      </c>
      <c r="R30" s="92">
        <v>1597.9912099999999</v>
      </c>
      <c r="S30" s="93">
        <v>2834.6795900000006</v>
      </c>
      <c r="T30" s="100">
        <f t="shared" si="7"/>
        <v>0.18192524500966967</v>
      </c>
      <c r="U30" s="101">
        <f t="shared" si="8"/>
        <v>1.4897719835449408E-3</v>
      </c>
      <c r="V30" s="102">
        <f t="shared" si="9"/>
        <v>-2.0505868494257368E-2</v>
      </c>
      <c r="W30" s="91">
        <v>3362.0544799999998</v>
      </c>
      <c r="X30" s="92">
        <v>1840.0544499999999</v>
      </c>
      <c r="Y30" s="93">
        <v>3691</v>
      </c>
      <c r="Z30" s="100">
        <f t="shared" si="11"/>
        <v>0.23688253222675182</v>
      </c>
      <c r="AA30" s="101">
        <f t="shared" si="12"/>
        <v>1.2084123213856879E-3</v>
      </c>
      <c r="AB30" s="102">
        <f t="shared" si="13"/>
        <v>3.7872129969570567E-3</v>
      </c>
      <c r="AC30" s="91">
        <v>8143.2060000000001</v>
      </c>
      <c r="AD30" s="92">
        <v>9665</v>
      </c>
      <c r="AE30" s="92">
        <v>8978.4223899999997</v>
      </c>
      <c r="AF30" s="92">
        <f t="shared" si="71"/>
        <v>835.21638999999959</v>
      </c>
      <c r="AG30" s="93">
        <f t="shared" si="72"/>
        <v>-686.57761000000028</v>
      </c>
      <c r="AH30" s="91">
        <v>2402.9302400000001</v>
      </c>
      <c r="AI30" s="92">
        <v>3709</v>
      </c>
      <c r="AJ30" s="92">
        <v>3007.5699000000004</v>
      </c>
      <c r="AK30" s="92">
        <f t="shared" si="62"/>
        <v>604.63966000000028</v>
      </c>
      <c r="AL30" s="93">
        <f t="shared" si="63"/>
        <v>-701.43009999999958</v>
      </c>
      <c r="AM30" s="100">
        <f t="shared" si="14"/>
        <v>0.58907235698436944</v>
      </c>
      <c r="AN30" s="101">
        <f t="shared" si="15"/>
        <v>-1.6830650502413391E-2</v>
      </c>
      <c r="AO30" s="102">
        <f t="shared" si="16"/>
        <v>-0.69360846584243885</v>
      </c>
      <c r="AP30" s="100">
        <f t="shared" si="17"/>
        <v>0.19732601261458857</v>
      </c>
      <c r="AQ30" s="101">
        <f t="shared" si="18"/>
        <v>1.8533696762952634E-2</v>
      </c>
      <c r="AR30" s="102">
        <f t="shared" si="19"/>
        <v>-0.29491021830777375</v>
      </c>
      <c r="AS30" s="101">
        <f t="shared" si="20"/>
        <v>0.19302107118963935</v>
      </c>
      <c r="AT30" s="101">
        <f t="shared" si="21"/>
        <v>2.4579877605533512E-2</v>
      </c>
      <c r="AU30" s="101">
        <f t="shared" si="22"/>
        <v>-0.27682944819216965</v>
      </c>
      <c r="AV30" s="91">
        <v>10529</v>
      </c>
      <c r="AW30" s="92">
        <v>5652</v>
      </c>
      <c r="AX30" s="93">
        <v>10953</v>
      </c>
      <c r="AY30" s="103">
        <v>261</v>
      </c>
      <c r="AZ30" s="104">
        <v>267</v>
      </c>
      <c r="BA30" s="105">
        <v>269</v>
      </c>
      <c r="BB30" s="103">
        <v>359</v>
      </c>
      <c r="BC30" s="104">
        <v>367</v>
      </c>
      <c r="BD30" s="105">
        <v>367</v>
      </c>
      <c r="BE30" s="106">
        <f t="shared" si="73"/>
        <v>6.5687732342007434</v>
      </c>
      <c r="BF30" s="106">
        <f t="shared" si="74"/>
        <v>-0.15472612722965273</v>
      </c>
      <c r="BG30" s="106">
        <f t="shared" si="75"/>
        <v>-0.4874065410801558</v>
      </c>
      <c r="BH30" s="107">
        <f t="shared" si="76"/>
        <v>4.8147138964577652</v>
      </c>
      <c r="BI30" s="106">
        <f t="shared" si="77"/>
        <v>-7.3401238175475392E-2</v>
      </c>
      <c r="BJ30" s="108">
        <f t="shared" si="78"/>
        <v>-0.31880108991825651</v>
      </c>
      <c r="BK30" s="92">
        <v>401</v>
      </c>
      <c r="BL30" s="92">
        <v>419</v>
      </c>
      <c r="BM30" s="92">
        <v>418</v>
      </c>
      <c r="BN30" s="91">
        <v>50816</v>
      </c>
      <c r="BO30" s="92">
        <v>25726</v>
      </c>
      <c r="BP30" s="93">
        <v>50970</v>
      </c>
      <c r="BQ30" s="109">
        <f t="shared" si="64"/>
        <v>305.7006588189131</v>
      </c>
      <c r="BR30" s="109">
        <f t="shared" si="65"/>
        <v>24.968363675651119</v>
      </c>
      <c r="BS30" s="109">
        <f t="shared" si="66"/>
        <v>-1.1484432568079797</v>
      </c>
      <c r="BT30" s="110">
        <f t="shared" si="67"/>
        <v>1422.5840025563773</v>
      </c>
      <c r="BU30" s="109">
        <f t="shared" si="68"/>
        <v>67.688731400522101</v>
      </c>
      <c r="BV30" s="111">
        <f t="shared" si="69"/>
        <v>25.910258748875549</v>
      </c>
      <c r="BW30" s="106">
        <f t="shared" si="70"/>
        <v>4.6535195836757053</v>
      </c>
      <c r="BX30" s="106">
        <f t="shared" si="79"/>
        <v>-0.17276971255375617</v>
      </c>
      <c r="BY30" s="106">
        <f t="shared" si="80"/>
        <v>0.10185645557945655</v>
      </c>
      <c r="BZ30" s="100">
        <f t="shared" si="81"/>
        <v>0.67743221690590105</v>
      </c>
      <c r="CA30" s="101">
        <f t="shared" si="82"/>
        <v>-2.6585516538266241E-2</v>
      </c>
      <c r="CB30" s="112">
        <f t="shared" si="83"/>
        <v>-1.2439333870425617E-2</v>
      </c>
      <c r="CD30" s="114"/>
    </row>
    <row r="31" spans="1:82" ht="15" customHeight="1" x14ac:dyDescent="0.2">
      <c r="A31" s="90" t="s">
        <v>58</v>
      </c>
      <c r="B31" s="91">
        <v>10665.697609999999</v>
      </c>
      <c r="C31" s="92">
        <v>5763</v>
      </c>
      <c r="D31" s="93">
        <v>11237</v>
      </c>
      <c r="E31" s="91">
        <v>10247.251410000001</v>
      </c>
      <c r="F31" s="92">
        <v>5370</v>
      </c>
      <c r="G31" s="93">
        <v>10685</v>
      </c>
      <c r="H31" s="94">
        <f t="shared" si="1"/>
        <v>1.0516612072999532</v>
      </c>
      <c r="I31" s="95">
        <f t="shared" si="2"/>
        <v>1.0826237681500261E-2</v>
      </c>
      <c r="J31" s="96">
        <f t="shared" si="3"/>
        <v>-2.1523150241946176E-2</v>
      </c>
      <c r="K31" s="91">
        <v>5563.1197300000003</v>
      </c>
      <c r="L31" s="92">
        <v>2969.0120299999999</v>
      </c>
      <c r="M31" s="92">
        <v>6019</v>
      </c>
      <c r="N31" s="97">
        <f t="shared" si="4"/>
        <v>0.56331305568554046</v>
      </c>
      <c r="O31" s="98">
        <f t="shared" si="5"/>
        <v>2.0424088935772744E-2</v>
      </c>
      <c r="P31" s="99">
        <f t="shared" si="6"/>
        <v>1.0424409503045129E-2</v>
      </c>
      <c r="Q31" s="91">
        <v>1182.3870099999999</v>
      </c>
      <c r="R31" s="92">
        <v>647.73856999999998</v>
      </c>
      <c r="S31" s="93">
        <v>1240.74081</v>
      </c>
      <c r="T31" s="100">
        <f t="shared" si="7"/>
        <v>0.11611986991109031</v>
      </c>
      <c r="U31" s="101">
        <f t="shared" si="8"/>
        <v>7.3409838155195917E-4</v>
      </c>
      <c r="V31" s="102">
        <f t="shared" si="9"/>
        <v>-4.5018377239189888E-3</v>
      </c>
      <c r="W31" s="91">
        <v>2946.9572400000002</v>
      </c>
      <c r="X31" s="92">
        <v>1505.04297</v>
      </c>
      <c r="Y31" s="93">
        <v>2943</v>
      </c>
      <c r="Z31" s="100">
        <f t="shared" si="11"/>
        <v>0.27543284978942445</v>
      </c>
      <c r="AA31" s="101">
        <f t="shared" si="12"/>
        <v>-1.215229105372384E-2</v>
      </c>
      <c r="AB31" s="102">
        <f t="shared" si="13"/>
        <v>-4.8358597077822751E-3</v>
      </c>
      <c r="AC31" s="91">
        <v>5119.18</v>
      </c>
      <c r="AD31" s="92">
        <v>5052</v>
      </c>
      <c r="AE31" s="92">
        <v>4607.7851299999993</v>
      </c>
      <c r="AF31" s="92">
        <f t="shared" si="71"/>
        <v>-511.39487000000099</v>
      </c>
      <c r="AG31" s="93">
        <f t="shared" si="72"/>
        <v>-444.2148700000007</v>
      </c>
      <c r="AH31" s="91">
        <v>1431.1489200000001</v>
      </c>
      <c r="AI31" s="92">
        <v>936</v>
      </c>
      <c r="AJ31" s="92">
        <v>871.9070200000001</v>
      </c>
      <c r="AK31" s="92">
        <f t="shared" si="62"/>
        <v>-559.24189999999999</v>
      </c>
      <c r="AL31" s="93">
        <f t="shared" si="63"/>
        <v>-64.092979999999898</v>
      </c>
      <c r="AM31" s="100">
        <f t="shared" si="14"/>
        <v>0.41005474147904236</v>
      </c>
      <c r="AN31" s="101">
        <f t="shared" si="15"/>
        <v>-6.9911988048366458E-2</v>
      </c>
      <c r="AO31" s="102">
        <f t="shared" si="16"/>
        <v>-0.46657201541840693</v>
      </c>
      <c r="AP31" s="100">
        <f t="shared" si="17"/>
        <v>7.7592508676693081E-2</v>
      </c>
      <c r="AQ31" s="101">
        <f t="shared" si="18"/>
        <v>-5.6589892918695886E-2</v>
      </c>
      <c r="AR31" s="102">
        <f t="shared" si="19"/>
        <v>-8.4822899964639556E-2</v>
      </c>
      <c r="AS31" s="101">
        <f t="shared" si="20"/>
        <v>8.1601031352363129E-2</v>
      </c>
      <c r="AT31" s="101">
        <f t="shared" si="21"/>
        <v>-5.8060704535504576E-2</v>
      </c>
      <c r="AU31" s="101">
        <f t="shared" si="22"/>
        <v>-9.2700644625290513E-2</v>
      </c>
      <c r="AV31" s="91">
        <v>10440</v>
      </c>
      <c r="AW31" s="92">
        <v>5625</v>
      </c>
      <c r="AX31" s="93">
        <v>10623</v>
      </c>
      <c r="AY31" s="103">
        <v>149.37</v>
      </c>
      <c r="AZ31" s="104">
        <v>149.85000000000002</v>
      </c>
      <c r="BA31" s="105">
        <v>150</v>
      </c>
      <c r="BB31" s="103">
        <v>305.31</v>
      </c>
      <c r="BC31" s="104">
        <v>297.85000000000002</v>
      </c>
      <c r="BD31" s="105">
        <v>297</v>
      </c>
      <c r="BE31" s="106">
        <f t="shared" si="73"/>
        <v>11.106666666666667</v>
      </c>
      <c r="BF31" s="106">
        <f t="shared" si="74"/>
        <v>-0.54225882037892248</v>
      </c>
      <c r="BG31" s="106">
        <f t="shared" si="75"/>
        <v>-1.4058458458458425</v>
      </c>
      <c r="BH31" s="107">
        <f t="shared" si="76"/>
        <v>5.609427609427609</v>
      </c>
      <c r="BI31" s="106">
        <f t="shared" si="77"/>
        <v>-8.9697869593713619E-2</v>
      </c>
      <c r="BJ31" s="108">
        <f t="shared" si="78"/>
        <v>-0.6856873813395552</v>
      </c>
      <c r="BK31" s="92">
        <v>364</v>
      </c>
      <c r="BL31" s="92">
        <v>375</v>
      </c>
      <c r="BM31" s="92">
        <v>375</v>
      </c>
      <c r="BN31" s="91">
        <v>52162</v>
      </c>
      <c r="BO31" s="92">
        <v>26493</v>
      </c>
      <c r="BP31" s="93">
        <v>51207</v>
      </c>
      <c r="BQ31" s="109">
        <f t="shared" si="64"/>
        <v>208.66287812213173</v>
      </c>
      <c r="BR31" s="109">
        <f t="shared" si="65"/>
        <v>12.212369897753831</v>
      </c>
      <c r="BS31" s="109">
        <f t="shared" si="66"/>
        <v>5.967826599087914</v>
      </c>
      <c r="BT31" s="110">
        <f t="shared" si="67"/>
        <v>1005.8363927327497</v>
      </c>
      <c r="BU31" s="109">
        <f t="shared" si="68"/>
        <v>24.298901353439305</v>
      </c>
      <c r="BV31" s="111">
        <f t="shared" si="69"/>
        <v>51.169726066083058</v>
      </c>
      <c r="BW31" s="106">
        <f>BP31/AX31</f>
        <v>4.8203897204179613</v>
      </c>
      <c r="BX31" s="106">
        <f>BW31-BN31/AV31</f>
        <v>-0.17597043283874392</v>
      </c>
      <c r="BY31" s="106">
        <f t="shared" si="80"/>
        <v>0.11052305375129468</v>
      </c>
      <c r="BZ31" s="100">
        <f t="shared" si="81"/>
        <v>0.7586222222222222</v>
      </c>
      <c r="CA31" s="101">
        <f t="shared" si="82"/>
        <v>-3.7501098901098984E-2</v>
      </c>
      <c r="CB31" s="112">
        <f t="shared" si="83"/>
        <v>-3.5175530586766479E-2</v>
      </c>
      <c r="CD31" s="114"/>
    </row>
    <row r="32" spans="1:82" ht="15" customHeight="1" x14ac:dyDescent="0.2">
      <c r="A32" s="90" t="s">
        <v>59</v>
      </c>
      <c r="B32" s="91">
        <v>5810.9913099999994</v>
      </c>
      <c r="C32" s="92">
        <v>2686</v>
      </c>
      <c r="D32" s="93">
        <v>5414.1191200000003</v>
      </c>
      <c r="E32" s="91">
        <v>5555.2910000000002</v>
      </c>
      <c r="F32" s="92">
        <v>2547</v>
      </c>
      <c r="G32" s="93">
        <v>5113.83794484181</v>
      </c>
      <c r="H32" s="94">
        <f t="shared" si="1"/>
        <v>1.0587193372955972</v>
      </c>
      <c r="I32" s="95">
        <f t="shared" si="2"/>
        <v>1.2691089630443519E-2</v>
      </c>
      <c r="J32" s="96">
        <f t="shared" si="3"/>
        <v>4.1453286579842263E-3</v>
      </c>
      <c r="K32" s="91">
        <v>2987.6930000000002</v>
      </c>
      <c r="L32" s="92">
        <v>1487.3624199999999</v>
      </c>
      <c r="M32" s="92">
        <v>2981.4976048418102</v>
      </c>
      <c r="N32" s="97">
        <f t="shared" si="4"/>
        <v>0.58302543745039204</v>
      </c>
      <c r="O32" s="98">
        <f t="shared" si="5"/>
        <v>4.5215086921499781E-2</v>
      </c>
      <c r="P32" s="99">
        <f t="shared" si="6"/>
        <v>-9.4096223551287661E-4</v>
      </c>
      <c r="Q32" s="91">
        <v>1051.8989999999999</v>
      </c>
      <c r="R32" s="92">
        <v>343.33803</v>
      </c>
      <c r="S32" s="93">
        <v>631.72890000000007</v>
      </c>
      <c r="T32" s="100">
        <f t="shared" si="7"/>
        <v>0.12353322628011862</v>
      </c>
      <c r="U32" s="101">
        <f t="shared" si="8"/>
        <v>-6.5817610606733912E-2</v>
      </c>
      <c r="V32" s="102">
        <f t="shared" si="9"/>
        <v>-1.1267727783485615E-2</v>
      </c>
      <c r="W32" s="91">
        <v>888.01599999999996</v>
      </c>
      <c r="X32" s="92">
        <v>462.50153</v>
      </c>
      <c r="Y32" s="93">
        <v>984</v>
      </c>
      <c r="Z32" s="100">
        <f t="shared" si="11"/>
        <v>0.19241908144401293</v>
      </c>
      <c r="AA32" s="101">
        <f t="shared" si="12"/>
        <v>3.2568589363580064E-2</v>
      </c>
      <c r="AB32" s="102">
        <f t="shared" si="13"/>
        <v>1.083230091790377E-2</v>
      </c>
      <c r="AC32" s="91">
        <v>6208.652</v>
      </c>
      <c r="AD32" s="92">
        <v>5859</v>
      </c>
      <c r="AE32" s="92">
        <v>5393.7147699999996</v>
      </c>
      <c r="AF32" s="92">
        <f t="shared" si="71"/>
        <v>-814.93723000000045</v>
      </c>
      <c r="AG32" s="93">
        <f t="shared" si="72"/>
        <v>-465.28523000000041</v>
      </c>
      <c r="AH32" s="91">
        <v>1053.28</v>
      </c>
      <c r="AI32" s="92">
        <v>1446</v>
      </c>
      <c r="AJ32" s="92">
        <v>28.336790000000001</v>
      </c>
      <c r="AK32" s="92">
        <f t="shared" si="62"/>
        <v>-1024.9432099999999</v>
      </c>
      <c r="AL32" s="93">
        <f t="shared" si="63"/>
        <v>-1417.6632099999999</v>
      </c>
      <c r="AM32" s="100">
        <f t="shared" si="14"/>
        <v>0.99623127058201844</v>
      </c>
      <c r="AN32" s="101">
        <f t="shared" si="15"/>
        <v>-7.2201234095053746E-2</v>
      </c>
      <c r="AO32" s="102">
        <f t="shared" si="16"/>
        <v>-1.1850792283010789</v>
      </c>
      <c r="AP32" s="100">
        <f t="shared" si="17"/>
        <v>5.2338689585389097E-3</v>
      </c>
      <c r="AQ32" s="101">
        <f t="shared" si="18"/>
        <v>-0.17602264026862771</v>
      </c>
      <c r="AR32" s="102">
        <f t="shared" si="19"/>
        <v>-0.53311311540482664</v>
      </c>
      <c r="AS32" s="101">
        <f t="shared" si="20"/>
        <v>5.5411982752763128E-3</v>
      </c>
      <c r="AT32" s="101">
        <f t="shared" si="21"/>
        <v>-0.18405823044951958</v>
      </c>
      <c r="AU32" s="101">
        <f t="shared" si="22"/>
        <v>-0.56218553906276847</v>
      </c>
      <c r="AV32" s="91">
        <v>7228</v>
      </c>
      <c r="AW32" s="92">
        <v>3435</v>
      </c>
      <c r="AX32" s="93">
        <v>6346</v>
      </c>
      <c r="AY32" s="103">
        <v>94</v>
      </c>
      <c r="AZ32" s="104">
        <v>90.25</v>
      </c>
      <c r="BA32" s="105">
        <v>89</v>
      </c>
      <c r="BB32" s="103">
        <v>202.75</v>
      </c>
      <c r="BC32" s="104">
        <v>196.86</v>
      </c>
      <c r="BD32" s="105">
        <v>193</v>
      </c>
      <c r="BE32" s="106">
        <f t="shared" si="73"/>
        <v>10.902621722846442</v>
      </c>
      <c r="BF32" s="106">
        <f t="shared" si="74"/>
        <v>-1.9129811140329913</v>
      </c>
      <c r="BG32" s="106">
        <f t="shared" si="75"/>
        <v>-1.7843588865718409</v>
      </c>
      <c r="BH32" s="107">
        <f t="shared" si="76"/>
        <v>5.0276338514680488</v>
      </c>
      <c r="BI32" s="106">
        <f t="shared" si="77"/>
        <v>-0.9140019890580513</v>
      </c>
      <c r="BJ32" s="108">
        <f t="shared" si="78"/>
        <v>-0.78868231230315899</v>
      </c>
      <c r="BK32" s="92">
        <v>270</v>
      </c>
      <c r="BL32" s="92">
        <v>270</v>
      </c>
      <c r="BM32" s="92">
        <v>270</v>
      </c>
      <c r="BN32" s="91">
        <v>33034</v>
      </c>
      <c r="BO32" s="92">
        <v>15424</v>
      </c>
      <c r="BP32" s="93">
        <v>28269</v>
      </c>
      <c r="BQ32" s="109">
        <f t="shared" si="64"/>
        <v>180.89914552484382</v>
      </c>
      <c r="BR32" s="109">
        <f t="shared" si="65"/>
        <v>12.730258923160704</v>
      </c>
      <c r="BS32" s="109">
        <f t="shared" si="66"/>
        <v>15.766884114055443</v>
      </c>
      <c r="BT32" s="110">
        <f t="shared" si="67"/>
        <v>805.83642370655684</v>
      </c>
      <c r="BU32" s="109">
        <f t="shared" si="68"/>
        <v>37.257148665051545</v>
      </c>
      <c r="BV32" s="111">
        <f t="shared" si="69"/>
        <v>64.351707549351659</v>
      </c>
      <c r="BW32" s="106">
        <f t="shared" si="70"/>
        <v>4.4546170816262212</v>
      </c>
      <c r="BX32" s="106">
        <f t="shared" si="79"/>
        <v>-0.11566515412364087</v>
      </c>
      <c r="BY32" s="106">
        <f t="shared" si="80"/>
        <v>-3.5630371066646127E-2</v>
      </c>
      <c r="BZ32" s="100">
        <f t="shared" si="81"/>
        <v>0.58166666666666667</v>
      </c>
      <c r="CA32" s="101">
        <f t="shared" si="82"/>
        <v>-9.8045267489711985E-2</v>
      </c>
      <c r="CB32" s="112">
        <f t="shared" si="83"/>
        <v>-6.0197669579692081E-2</v>
      </c>
      <c r="CD32" s="114"/>
    </row>
    <row r="33" spans="1:82" s="135" customFormat="1" ht="15" customHeight="1" x14ac:dyDescent="0.2">
      <c r="A33" s="119" t="s">
        <v>60</v>
      </c>
      <c r="B33" s="120"/>
      <c r="C33" s="121"/>
      <c r="D33" s="122"/>
      <c r="E33" s="120"/>
      <c r="F33" s="121"/>
      <c r="G33" s="122"/>
      <c r="H33" s="123"/>
      <c r="I33" s="124"/>
      <c r="J33" s="96"/>
      <c r="K33" s="120"/>
      <c r="L33" s="121"/>
      <c r="M33" s="121"/>
      <c r="N33" s="125"/>
      <c r="O33" s="126"/>
      <c r="P33" s="99"/>
      <c r="Q33" s="120"/>
      <c r="R33" s="121"/>
      <c r="S33" s="122"/>
      <c r="T33" s="100"/>
      <c r="U33" s="101"/>
      <c r="V33" s="102"/>
      <c r="W33" s="120"/>
      <c r="X33" s="121"/>
      <c r="Y33" s="122"/>
      <c r="Z33" s="127"/>
      <c r="AA33" s="128"/>
      <c r="AB33" s="102"/>
      <c r="AC33" s="120">
        <v>0</v>
      </c>
      <c r="AD33" s="121"/>
      <c r="AE33" s="121"/>
      <c r="AF33" s="121">
        <f t="shared" si="71"/>
        <v>0</v>
      </c>
      <c r="AG33" s="122">
        <f t="shared" si="72"/>
        <v>0</v>
      </c>
      <c r="AH33" s="120">
        <v>0</v>
      </c>
      <c r="AI33" s="121"/>
      <c r="AJ33" s="121"/>
      <c r="AK33" s="121">
        <f t="shared" si="62"/>
        <v>0</v>
      </c>
      <c r="AL33" s="122">
        <f t="shared" si="63"/>
        <v>0</v>
      </c>
      <c r="AM33" s="127"/>
      <c r="AN33" s="128"/>
      <c r="AO33" s="102"/>
      <c r="AP33" s="127"/>
      <c r="AQ33" s="128"/>
      <c r="AR33" s="102"/>
      <c r="AS33" s="128"/>
      <c r="AT33" s="128"/>
      <c r="AU33" s="101"/>
      <c r="AV33" s="120"/>
      <c r="AW33" s="121"/>
      <c r="AX33" s="122"/>
      <c r="AY33" s="129"/>
      <c r="AZ33" s="130"/>
      <c r="BA33" s="131"/>
      <c r="BB33" s="129"/>
      <c r="BC33" s="130"/>
      <c r="BD33" s="131"/>
      <c r="BE33" s="106"/>
      <c r="BF33" s="106"/>
      <c r="BG33" s="106"/>
      <c r="BH33" s="107"/>
      <c r="BI33" s="106"/>
      <c r="BJ33" s="108"/>
      <c r="BK33" s="121"/>
      <c r="BL33" s="121"/>
      <c r="BM33" s="121"/>
      <c r="BN33" s="120"/>
      <c r="BO33" s="121"/>
      <c r="BP33" s="122"/>
      <c r="BQ33" s="132"/>
      <c r="BR33" s="132"/>
      <c r="BS33" s="109"/>
      <c r="BT33" s="133"/>
      <c r="BU33" s="132"/>
      <c r="BV33" s="111"/>
      <c r="BW33" s="134"/>
      <c r="BX33" s="134"/>
      <c r="BY33" s="106"/>
      <c r="BZ33" s="100"/>
      <c r="CA33" s="101"/>
      <c r="CB33" s="112"/>
      <c r="CD33" s="118"/>
    </row>
    <row r="34" spans="1:82" ht="15" customHeight="1" x14ac:dyDescent="0.2">
      <c r="A34" s="90" t="s">
        <v>61</v>
      </c>
      <c r="B34" s="91">
        <v>8115.777</v>
      </c>
      <c r="C34" s="92">
        <v>4247</v>
      </c>
      <c r="D34" s="93">
        <v>9153.4040000000005</v>
      </c>
      <c r="E34" s="91">
        <v>8475.5470000000005</v>
      </c>
      <c r="F34" s="92">
        <v>4587</v>
      </c>
      <c r="G34" s="93">
        <v>9440</v>
      </c>
      <c r="H34" s="94">
        <f t="shared" ref="H34:H68" si="84">IF(G34=0,"0",(D34/G34))</f>
        <v>0.96964025423728817</v>
      </c>
      <c r="I34" s="95">
        <f t="shared" ref="I34:I68" si="85">H34-IF(E34=0,"0",(B34/E34))</f>
        <v>1.2088251988937704E-2</v>
      </c>
      <c r="J34" s="96">
        <f t="shared" ref="J34:J68" si="86">H34-IF(F34=0,"0",(C34/F34))</f>
        <v>4.3762774402973825E-2</v>
      </c>
      <c r="K34" s="91">
        <v>4281.701</v>
      </c>
      <c r="L34" s="92">
        <v>2320.2260000000001</v>
      </c>
      <c r="M34" s="92">
        <v>4777</v>
      </c>
      <c r="N34" s="97">
        <f t="shared" ref="N34:N68" si="87">IF(G34=0,"0",(M34/G34))</f>
        <v>0.50603813559322031</v>
      </c>
      <c r="O34" s="98">
        <f t="shared" ref="O34:O68" si="88">N34-IF(E34=0,"0",(K34/E34))</f>
        <v>8.5528426810821401E-4</v>
      </c>
      <c r="P34" s="99">
        <f t="shared" ref="P34:P68" si="89">N34-IF(F34=0,"0",(L34/F34))</f>
        <v>2.1166949337292351E-4</v>
      </c>
      <c r="Q34" s="91">
        <v>830.06</v>
      </c>
      <c r="R34" s="92">
        <v>491.86</v>
      </c>
      <c r="S34" s="93">
        <v>879.2940000000001</v>
      </c>
      <c r="T34" s="100">
        <f t="shared" ref="T34:T68" si="90">S34/G34</f>
        <v>9.3145550847457639E-2</v>
      </c>
      <c r="U34" s="101">
        <f t="shared" ref="U34:U68" si="91">T34-Q34/E34</f>
        <v>-4.7903109913121633E-3</v>
      </c>
      <c r="V34" s="102">
        <f t="shared" ref="V34:V68" si="92">T34-R34/F34</f>
        <v>-1.4083574942819227E-2</v>
      </c>
      <c r="W34" s="91">
        <v>2691.7809999999999</v>
      </c>
      <c r="X34" s="92">
        <v>1437.8030000000001</v>
      </c>
      <c r="Y34" s="93">
        <v>3063</v>
      </c>
      <c r="Z34" s="100">
        <f t="shared" ref="Z34:Z68" si="93">Y34/G34</f>
        <v>0.32447033898305083</v>
      </c>
      <c r="AA34" s="101">
        <f t="shared" ref="AA34:AA68" si="94">Z34-W34/E34</f>
        <v>6.8765600800490545E-3</v>
      </c>
      <c r="AB34" s="102">
        <f t="shared" ref="AB34:AB68" si="95">Z34-X34/F34</f>
        <v>1.1018627624864608E-2</v>
      </c>
      <c r="AC34" s="91">
        <v>2717.0219999999999</v>
      </c>
      <c r="AD34" s="92">
        <v>2906</v>
      </c>
      <c r="AE34" s="92">
        <v>3058.2539999999999</v>
      </c>
      <c r="AF34" s="92">
        <f t="shared" si="71"/>
        <v>341.23199999999997</v>
      </c>
      <c r="AG34" s="93">
        <f t="shared" si="72"/>
        <v>152.25399999999991</v>
      </c>
      <c r="AH34" s="91">
        <v>55.445</v>
      </c>
      <c r="AI34" s="92">
        <v>55</v>
      </c>
      <c r="AJ34" s="92">
        <v>34.887</v>
      </c>
      <c r="AK34" s="92">
        <f t="shared" si="62"/>
        <v>-20.558</v>
      </c>
      <c r="AL34" s="93">
        <f t="shared" si="63"/>
        <v>-20.113</v>
      </c>
      <c r="AM34" s="100">
        <f t="shared" ref="AM34:AM68" si="96">IF(D34=0,"0",(AE34/D34))</f>
        <v>0.33411111319898035</v>
      </c>
      <c r="AN34" s="101">
        <f t="shared" ref="AN34:AN68" si="97">AM34-IF(B34=0,"0",(AC34/B34))</f>
        <v>-6.7161924918818228E-4</v>
      </c>
      <c r="AO34" s="102">
        <f t="shared" ref="AO34:AO68" si="98">AM34-IF(C34=0,"0",(AD34/C34))</f>
        <v>-0.35013659106285155</v>
      </c>
      <c r="AP34" s="100">
        <f t="shared" ref="AP34:AP68" si="99">IF(D34=0,"0",(AJ34/D34))</f>
        <v>3.8113689726794533E-3</v>
      </c>
      <c r="AQ34" s="101">
        <f t="shared" ref="AQ34:AQ68" si="100">AP34-IF(B34=0,"0",(AH34/B34))</f>
        <v>-3.0203860151670585E-3</v>
      </c>
      <c r="AR34" s="102">
        <f t="shared" ref="AR34:AR68" si="101">AP34-IF(C34=0,"0",(AI34/C34))</f>
        <v>-9.1389488987592086E-3</v>
      </c>
      <c r="AS34" s="101">
        <f t="shared" ref="AS34:AS68" si="102">AJ34/G34</f>
        <v>3.695656779661017E-3</v>
      </c>
      <c r="AT34" s="101">
        <f t="shared" ref="AT34:AT68" si="103">AS34-AH34/E34</f>
        <v>-2.846103887821565E-3</v>
      </c>
      <c r="AU34" s="101">
        <f t="shared" ref="AU34:AU68" si="104">AS34-AI34/F34</f>
        <v>-8.2947508941998947E-3</v>
      </c>
      <c r="AV34" s="91">
        <v>9079</v>
      </c>
      <c r="AW34" s="92">
        <v>4282</v>
      </c>
      <c r="AX34" s="93">
        <v>8288</v>
      </c>
      <c r="AY34" s="103">
        <v>111.67</v>
      </c>
      <c r="AZ34" s="104">
        <v>121.31999999999998</v>
      </c>
      <c r="BA34" s="105">
        <v>121</v>
      </c>
      <c r="BB34" s="103">
        <v>243.97</v>
      </c>
      <c r="BC34" s="104">
        <v>232.80999999999995</v>
      </c>
      <c r="BD34" s="105">
        <v>233</v>
      </c>
      <c r="BE34" s="106">
        <f t="shared" si="73"/>
        <v>11.035812672176307</v>
      </c>
      <c r="BF34" s="106">
        <f t="shared" si="74"/>
        <v>-2.5145291086660535</v>
      </c>
      <c r="BG34" s="106">
        <f t="shared" si="75"/>
        <v>-0.72921645190326245</v>
      </c>
      <c r="BH34" s="107">
        <f t="shared" si="76"/>
        <v>5.7310443490700997</v>
      </c>
      <c r="BI34" s="106">
        <f t="shared" si="77"/>
        <v>-0.47122095677351439</v>
      </c>
      <c r="BJ34" s="108">
        <f t="shared" si="78"/>
        <v>-0.39984922652087018</v>
      </c>
      <c r="BK34" s="92">
        <v>303</v>
      </c>
      <c r="BL34" s="92">
        <v>303</v>
      </c>
      <c r="BM34" s="92">
        <v>303</v>
      </c>
      <c r="BN34" s="91">
        <v>37777</v>
      </c>
      <c r="BO34" s="92">
        <v>18284.14</v>
      </c>
      <c r="BP34" s="93">
        <v>35155</v>
      </c>
      <c r="BQ34" s="109">
        <f t="shared" ref="BQ34:BQ68" si="105">G34*1000/BP34</f>
        <v>268.52510311477744</v>
      </c>
      <c r="BR34" s="109">
        <f t="shared" ref="BR34:BR68" si="106">BQ34-E34*1000/BN34</f>
        <v>44.167769287316275</v>
      </c>
      <c r="BS34" s="109">
        <f t="shared" ref="BS34:BS68" si="107">BQ34-F34*1000/BO34</f>
        <v>17.651942003563022</v>
      </c>
      <c r="BT34" s="110">
        <f t="shared" ref="BT34:BT68" si="108">G34*1000/AX34</f>
        <v>1138.9961389961391</v>
      </c>
      <c r="BU34" s="109">
        <f t="shared" ref="BU34:BU68" si="109">BT34-E34*1000/AV34</f>
        <v>205.46304063728894</v>
      </c>
      <c r="BV34" s="111">
        <f t="shared" ref="BV34:BV68" si="110">BT34-F34*1000/AW34</f>
        <v>67.767741051253552</v>
      </c>
      <c r="BW34" s="106">
        <f t="shared" ref="BW34:BW68" si="111">BP34/AX34</f>
        <v>4.2416747104247108</v>
      </c>
      <c r="BX34" s="106">
        <f t="shared" ref="BX34:BX68" si="112">BW34-BN34/AV34</f>
        <v>8.0753904168514801E-2</v>
      </c>
      <c r="BY34" s="106">
        <f t="shared" si="80"/>
        <v>-2.8325289575288792E-2</v>
      </c>
      <c r="BZ34" s="100">
        <f t="shared" si="81"/>
        <v>0.64457279061239459</v>
      </c>
      <c r="CA34" s="101">
        <f t="shared" si="82"/>
        <v>-4.8074807480747994E-2</v>
      </c>
      <c r="CB34" s="112">
        <f>BZ34-(BO34/BL34)/89</f>
        <v>-3.3446269720604938E-2</v>
      </c>
      <c r="CD34" s="114"/>
    </row>
    <row r="35" spans="1:82" ht="15" customHeight="1" x14ac:dyDescent="0.2">
      <c r="A35" s="90" t="s">
        <v>62</v>
      </c>
      <c r="B35" s="91">
        <v>9208.4449999999997</v>
      </c>
      <c r="C35" s="92">
        <v>4904</v>
      </c>
      <c r="D35" s="93">
        <v>9793</v>
      </c>
      <c r="E35" s="91">
        <v>9177.1479999999992</v>
      </c>
      <c r="F35" s="92">
        <v>4885</v>
      </c>
      <c r="G35" s="93">
        <v>9749</v>
      </c>
      <c r="H35" s="94">
        <f t="shared" si="84"/>
        <v>1.0045132834136834</v>
      </c>
      <c r="I35" s="95">
        <f t="shared" si="85"/>
        <v>1.1029646523426084E-3</v>
      </c>
      <c r="J35" s="96">
        <f t="shared" si="86"/>
        <v>6.2382589065368421E-4</v>
      </c>
      <c r="K35" s="91">
        <v>4540.1750000000002</v>
      </c>
      <c r="L35" s="92">
        <v>2408.5749999999998</v>
      </c>
      <c r="M35" s="92">
        <v>4996</v>
      </c>
      <c r="N35" s="97">
        <f t="shared" si="87"/>
        <v>0.51246281669914862</v>
      </c>
      <c r="O35" s="98">
        <f t="shared" si="88"/>
        <v>1.7736677380048527E-2</v>
      </c>
      <c r="P35" s="99">
        <f t="shared" si="89"/>
        <v>1.9407545460663478E-2</v>
      </c>
      <c r="Q35" s="91">
        <v>1739.9469999999999</v>
      </c>
      <c r="R35" s="92">
        <v>925.54500000000007</v>
      </c>
      <c r="S35" s="93">
        <v>1771.085</v>
      </c>
      <c r="T35" s="100">
        <f t="shared" si="90"/>
        <v>0.18166837624371732</v>
      </c>
      <c r="U35" s="101">
        <f t="shared" si="91"/>
        <v>-7.9272366852667364E-3</v>
      </c>
      <c r="V35" s="102">
        <f t="shared" si="92"/>
        <v>-7.7983586590462672E-3</v>
      </c>
      <c r="W35" s="91">
        <v>2547.029</v>
      </c>
      <c r="X35" s="92">
        <v>1327.549</v>
      </c>
      <c r="Y35" s="93">
        <v>2621</v>
      </c>
      <c r="Z35" s="100">
        <f t="shared" si="93"/>
        <v>0.26884808698328033</v>
      </c>
      <c r="AA35" s="101">
        <f t="shared" si="94"/>
        <v>-8.6922774087944132E-3</v>
      </c>
      <c r="AB35" s="102">
        <f t="shared" si="95"/>
        <v>-2.9121996083266155E-3</v>
      </c>
      <c r="AC35" s="91">
        <v>1928.165</v>
      </c>
      <c r="AD35" s="92">
        <v>2008</v>
      </c>
      <c r="AE35" s="92">
        <v>2063.277</v>
      </c>
      <c r="AF35" s="92">
        <f t="shared" si="71"/>
        <v>135.11200000000008</v>
      </c>
      <c r="AG35" s="93">
        <f t="shared" si="72"/>
        <v>55.277000000000044</v>
      </c>
      <c r="AH35" s="91">
        <v>0</v>
      </c>
      <c r="AI35" s="92">
        <v>0</v>
      </c>
      <c r="AJ35" s="92">
        <v>0</v>
      </c>
      <c r="AK35" s="92">
        <f t="shared" si="62"/>
        <v>0</v>
      </c>
      <c r="AL35" s="93">
        <f t="shared" si="63"/>
        <v>0</v>
      </c>
      <c r="AM35" s="100">
        <f t="shared" si="96"/>
        <v>0.21068896150311447</v>
      </c>
      <c r="AN35" s="101">
        <f t="shared" si="97"/>
        <v>1.2980165607273386E-3</v>
      </c>
      <c r="AO35" s="102">
        <f t="shared" si="98"/>
        <v>-0.19877270244468323</v>
      </c>
      <c r="AP35" s="100">
        <f t="shared" si="99"/>
        <v>0</v>
      </c>
      <c r="AQ35" s="101">
        <f t="shared" si="100"/>
        <v>0</v>
      </c>
      <c r="AR35" s="102">
        <f t="shared" si="101"/>
        <v>0</v>
      </c>
      <c r="AS35" s="101">
        <f t="shared" si="102"/>
        <v>0</v>
      </c>
      <c r="AT35" s="101">
        <f t="shared" si="103"/>
        <v>0</v>
      </c>
      <c r="AU35" s="101">
        <f t="shared" si="104"/>
        <v>0</v>
      </c>
      <c r="AV35" s="91">
        <v>9074</v>
      </c>
      <c r="AW35" s="92">
        <v>4569</v>
      </c>
      <c r="AX35" s="93">
        <v>8776</v>
      </c>
      <c r="AY35" s="103">
        <v>112</v>
      </c>
      <c r="AZ35" s="104">
        <v>117</v>
      </c>
      <c r="BA35" s="105">
        <v>120</v>
      </c>
      <c r="BB35" s="103">
        <v>229</v>
      </c>
      <c r="BC35" s="104">
        <v>214</v>
      </c>
      <c r="BD35" s="105">
        <v>205</v>
      </c>
      <c r="BE35" s="106">
        <f t="shared" si="73"/>
        <v>11.68611111111111</v>
      </c>
      <c r="BF35" s="106">
        <f t="shared" si="74"/>
        <v>-1.8168650793650798</v>
      </c>
      <c r="BG35" s="106">
        <f t="shared" si="75"/>
        <v>-1.330982905982907</v>
      </c>
      <c r="BH35" s="107">
        <f t="shared" si="76"/>
        <v>6.8406504065040652</v>
      </c>
      <c r="BI35" s="106">
        <f t="shared" si="77"/>
        <v>0.23657471509212957</v>
      </c>
      <c r="BJ35" s="108">
        <f t="shared" si="78"/>
        <v>-0.27617202340247715</v>
      </c>
      <c r="BK35" s="92">
        <v>338</v>
      </c>
      <c r="BL35" s="92">
        <v>332</v>
      </c>
      <c r="BM35" s="92">
        <v>330</v>
      </c>
      <c r="BN35" s="91">
        <v>44593</v>
      </c>
      <c r="BO35" s="92">
        <v>21469</v>
      </c>
      <c r="BP35" s="93">
        <v>41921</v>
      </c>
      <c r="BQ35" s="109">
        <f t="shared" si="105"/>
        <v>232.55647527492187</v>
      </c>
      <c r="BR35" s="109">
        <f t="shared" si="106"/>
        <v>26.758524923969929</v>
      </c>
      <c r="BS35" s="109">
        <f t="shared" si="107"/>
        <v>5.0190957975358685</v>
      </c>
      <c r="BT35" s="110">
        <f t="shared" si="108"/>
        <v>1110.8705560619871</v>
      </c>
      <c r="BU35" s="109">
        <f t="shared" si="109"/>
        <v>99.503132654449132</v>
      </c>
      <c r="BV35" s="111">
        <f t="shared" si="110"/>
        <v>41.708813886456483</v>
      </c>
      <c r="BW35" s="106">
        <f t="shared" si="111"/>
        <v>4.7767775752051049</v>
      </c>
      <c r="BX35" s="106">
        <f t="shared" si="112"/>
        <v>-0.13759315435187069</v>
      </c>
      <c r="BY35" s="106">
        <f t="shared" si="80"/>
        <v>7.7937566450454021E-2</v>
      </c>
      <c r="BZ35" s="100">
        <f t="shared" si="81"/>
        <v>0.70574074074074078</v>
      </c>
      <c r="CA35" s="101">
        <f t="shared" si="82"/>
        <v>-2.7214551829936484E-2</v>
      </c>
      <c r="CB35" s="112">
        <f t="shared" si="83"/>
        <v>-2.0839738479511039E-2</v>
      </c>
      <c r="CD35" s="114"/>
    </row>
    <row r="36" spans="1:82" ht="15" customHeight="1" x14ac:dyDescent="0.2">
      <c r="A36" s="90" t="s">
        <v>63</v>
      </c>
      <c r="B36" s="91">
        <v>9503.6779999999999</v>
      </c>
      <c r="C36" s="92">
        <v>4742</v>
      </c>
      <c r="D36" s="93">
        <v>9676.7213100000008</v>
      </c>
      <c r="E36" s="91">
        <v>9470.8770000000004</v>
      </c>
      <c r="F36" s="92">
        <v>4705</v>
      </c>
      <c r="G36" s="93">
        <v>9744.4913100000012</v>
      </c>
      <c r="H36" s="94">
        <f t="shared" si="84"/>
        <v>0.99304530140732405</v>
      </c>
      <c r="I36" s="95">
        <f t="shared" si="85"/>
        <v>-1.0418052619974527E-2</v>
      </c>
      <c r="J36" s="96">
        <f t="shared" si="86"/>
        <v>-1.4818673087893752E-2</v>
      </c>
      <c r="K36" s="91">
        <v>4527.7709999999997</v>
      </c>
      <c r="L36" s="92">
        <v>2415.6307299999999</v>
      </c>
      <c r="M36" s="92">
        <v>5076.7373099999995</v>
      </c>
      <c r="N36" s="97">
        <f t="shared" si="87"/>
        <v>0.52098535967599924</v>
      </c>
      <c r="O36" s="98">
        <f t="shared" si="88"/>
        <v>4.2912315331742668E-2</v>
      </c>
      <c r="P36" s="99">
        <f t="shared" si="89"/>
        <v>7.5675637142564867E-3</v>
      </c>
      <c r="Q36" s="91">
        <v>1336.26</v>
      </c>
      <c r="R36" s="92">
        <v>630.95799999999997</v>
      </c>
      <c r="S36" s="93">
        <v>1371.652</v>
      </c>
      <c r="T36" s="100">
        <f t="shared" si="90"/>
        <v>0.14076178595309352</v>
      </c>
      <c r="U36" s="101">
        <f t="shared" si="91"/>
        <v>-3.2968846896896942E-4</v>
      </c>
      <c r="V36" s="102">
        <f t="shared" si="92"/>
        <v>6.6580665056971411E-3</v>
      </c>
      <c r="W36" s="91">
        <v>1406.3530000000001</v>
      </c>
      <c r="X36" s="92">
        <v>635.75599999999997</v>
      </c>
      <c r="Y36" s="93">
        <v>1245</v>
      </c>
      <c r="Z36" s="100">
        <f t="shared" si="93"/>
        <v>0.12776449384508712</v>
      </c>
      <c r="AA36" s="101">
        <f t="shared" si="94"/>
        <v>-2.0727879142124095E-2</v>
      </c>
      <c r="AB36" s="102">
        <f t="shared" si="95"/>
        <v>-7.3589918084729089E-3</v>
      </c>
      <c r="AC36" s="91">
        <v>8375.3089999999993</v>
      </c>
      <c r="AD36" s="92">
        <v>8839</v>
      </c>
      <c r="AE36" s="92">
        <v>8918.5509999999995</v>
      </c>
      <c r="AF36" s="92">
        <f t="shared" si="71"/>
        <v>543.24200000000019</v>
      </c>
      <c r="AG36" s="93">
        <f t="shared" si="72"/>
        <v>79.550999999999476</v>
      </c>
      <c r="AH36" s="91">
        <v>1307.5940000000001</v>
      </c>
      <c r="AI36" s="92">
        <v>1366</v>
      </c>
      <c r="AJ36" s="92">
        <v>1125.9449999999999</v>
      </c>
      <c r="AK36" s="92">
        <f t="shared" si="62"/>
        <v>-181.64900000000011</v>
      </c>
      <c r="AL36" s="93">
        <f t="shared" si="63"/>
        <v>-240.05500000000006</v>
      </c>
      <c r="AM36" s="100">
        <f t="shared" si="96"/>
        <v>0.92165008315197605</v>
      </c>
      <c r="AN36" s="101">
        <f t="shared" si="97"/>
        <v>4.0379800215201489E-2</v>
      </c>
      <c r="AO36" s="102">
        <f t="shared" si="98"/>
        <v>-0.94233135927737854</v>
      </c>
      <c r="AP36" s="100">
        <f t="shared" si="99"/>
        <v>0.11635604291263812</v>
      </c>
      <c r="AQ36" s="101">
        <f t="shared" si="100"/>
        <v>-2.1232162411658428E-2</v>
      </c>
      <c r="AR36" s="102">
        <f t="shared" si="101"/>
        <v>-0.17170806505868197</v>
      </c>
      <c r="AS36" s="101">
        <f t="shared" si="102"/>
        <v>0.11554682170474426</v>
      </c>
      <c r="AT36" s="101">
        <f t="shared" si="103"/>
        <v>-2.2517900284570985E-2</v>
      </c>
      <c r="AU36" s="101">
        <f t="shared" si="104"/>
        <v>-0.17478261506465001</v>
      </c>
      <c r="AV36" s="91">
        <v>9219</v>
      </c>
      <c r="AW36" s="92">
        <v>4587</v>
      </c>
      <c r="AX36" s="93">
        <v>8951</v>
      </c>
      <c r="AY36" s="103">
        <v>126.55</v>
      </c>
      <c r="AZ36" s="104">
        <v>127.10000000000001</v>
      </c>
      <c r="BA36" s="105">
        <v>128</v>
      </c>
      <c r="BB36" s="103">
        <v>247.97</v>
      </c>
      <c r="BC36" s="104">
        <v>244.79999999999998</v>
      </c>
      <c r="BD36" s="105">
        <v>245.46</v>
      </c>
      <c r="BE36" s="106">
        <f t="shared" si="73"/>
        <v>11.364583333333334</v>
      </c>
      <c r="BF36" s="106">
        <f t="shared" si="74"/>
        <v>-0.77686273541419837</v>
      </c>
      <c r="BG36" s="106">
        <f t="shared" si="75"/>
        <v>-0.66531438499868756</v>
      </c>
      <c r="BH36" s="107">
        <f t="shared" si="76"/>
        <v>5.9262880577962465</v>
      </c>
      <c r="BI36" s="106">
        <f t="shared" si="77"/>
        <v>-0.27002601245418756</v>
      </c>
      <c r="BJ36" s="108">
        <f t="shared" si="78"/>
        <v>-0.31962697488349257</v>
      </c>
      <c r="BK36" s="92">
        <v>340.1</v>
      </c>
      <c r="BL36" s="92">
        <v>340</v>
      </c>
      <c r="BM36" s="92">
        <v>340</v>
      </c>
      <c r="BN36" s="91">
        <v>47703</v>
      </c>
      <c r="BO36" s="92">
        <v>22997</v>
      </c>
      <c r="BP36" s="93">
        <v>45103</v>
      </c>
      <c r="BQ36" s="109">
        <f t="shared" si="105"/>
        <v>216.0497374897457</v>
      </c>
      <c r="BR36" s="109">
        <f t="shared" si="106"/>
        <v>17.511343678035729</v>
      </c>
      <c r="BS36" s="109">
        <f t="shared" si="107"/>
        <v>11.457834198011994</v>
      </c>
      <c r="BT36" s="110">
        <f t="shared" si="108"/>
        <v>1088.6483420846832</v>
      </c>
      <c r="BU36" s="109">
        <f t="shared" si="109"/>
        <v>61.326832159528749</v>
      </c>
      <c r="BV36" s="111">
        <f t="shared" si="110"/>
        <v>62.923467438945181</v>
      </c>
      <c r="BW36" s="106">
        <f t="shared" si="111"/>
        <v>5.038878337615909</v>
      </c>
      <c r="BX36" s="106">
        <f t="shared" si="112"/>
        <v>-0.13554405092948674</v>
      </c>
      <c r="BY36" s="106">
        <f t="shared" si="80"/>
        <v>2.5361878056283871E-2</v>
      </c>
      <c r="BZ36" s="100">
        <f t="shared" si="81"/>
        <v>0.73697712418300654</v>
      </c>
      <c r="CA36" s="101">
        <f t="shared" si="82"/>
        <v>-4.2254474366439698E-2</v>
      </c>
      <c r="CB36" s="112">
        <f t="shared" si="83"/>
        <v>-2.3003047661012022E-2</v>
      </c>
      <c r="CD36" s="114"/>
    </row>
    <row r="37" spans="1:82" ht="15" customHeight="1" x14ac:dyDescent="0.2">
      <c r="A37" s="90" t="s">
        <v>64</v>
      </c>
      <c r="B37" s="91">
        <v>4719.2196199999998</v>
      </c>
      <c r="C37" s="92">
        <v>2439</v>
      </c>
      <c r="D37" s="93">
        <v>4969</v>
      </c>
      <c r="E37" s="91">
        <v>4789.9893700000002</v>
      </c>
      <c r="F37" s="92">
        <v>2443</v>
      </c>
      <c r="G37" s="93">
        <v>4778</v>
      </c>
      <c r="H37" s="94">
        <f t="shared" si="84"/>
        <v>1.0399748848890749</v>
      </c>
      <c r="I37" s="95">
        <f t="shared" si="85"/>
        <v>5.474939575610005E-2</v>
      </c>
      <c r="J37" s="96">
        <f t="shared" si="86"/>
        <v>4.1612216039299987E-2</v>
      </c>
      <c r="K37" s="91">
        <v>2685.1467400000001</v>
      </c>
      <c r="L37" s="92">
        <v>1344.2380000000001</v>
      </c>
      <c r="M37" s="92">
        <v>2776</v>
      </c>
      <c r="N37" s="97">
        <f t="shared" si="87"/>
        <v>0.58099623273336121</v>
      </c>
      <c r="O37" s="98">
        <f t="shared" si="88"/>
        <v>2.0421556551981745E-2</v>
      </c>
      <c r="P37" s="99">
        <f t="shared" si="89"/>
        <v>3.0755545054278133E-2</v>
      </c>
      <c r="Q37" s="91">
        <v>585.34900000000005</v>
      </c>
      <c r="R37" s="92">
        <v>347.40600000000001</v>
      </c>
      <c r="S37" s="93">
        <v>624.80799999999999</v>
      </c>
      <c r="T37" s="100">
        <f t="shared" si="90"/>
        <v>0.13076768522394308</v>
      </c>
      <c r="U37" s="101">
        <f t="shared" si="91"/>
        <v>8.5651175802491236E-3</v>
      </c>
      <c r="V37" s="102">
        <f t="shared" si="92"/>
        <v>-1.1436981169835075E-2</v>
      </c>
      <c r="W37" s="91">
        <v>735.21802000000002</v>
      </c>
      <c r="X37" s="92">
        <v>373.20400000000001</v>
      </c>
      <c r="Y37" s="93">
        <v>727</v>
      </c>
      <c r="Z37" s="100">
        <f t="shared" si="93"/>
        <v>0.15215571368773545</v>
      </c>
      <c r="AA37" s="101">
        <f t="shared" si="94"/>
        <v>-1.3348190062859588E-3</v>
      </c>
      <c r="AB37" s="102">
        <f t="shared" si="95"/>
        <v>-6.089199594196959E-4</v>
      </c>
      <c r="AC37" s="91">
        <v>1107.92</v>
      </c>
      <c r="AD37" s="92">
        <v>1142</v>
      </c>
      <c r="AE37" s="92">
        <v>908.99458000000004</v>
      </c>
      <c r="AF37" s="92">
        <f t="shared" si="71"/>
        <v>-198.92542000000003</v>
      </c>
      <c r="AG37" s="93">
        <f t="shared" si="72"/>
        <v>-233.00541999999996</v>
      </c>
      <c r="AH37" s="91">
        <v>0</v>
      </c>
      <c r="AI37" s="92">
        <v>0</v>
      </c>
      <c r="AJ37" s="92">
        <v>0</v>
      </c>
      <c r="AK37" s="92">
        <f t="shared" si="62"/>
        <v>0</v>
      </c>
      <c r="AL37" s="93">
        <f t="shared" si="63"/>
        <v>0</v>
      </c>
      <c r="AM37" s="100">
        <f t="shared" si="96"/>
        <v>0.18293310122761119</v>
      </c>
      <c r="AN37" s="101">
        <f t="shared" si="97"/>
        <v>-5.1834527577932749E-2</v>
      </c>
      <c r="AO37" s="102">
        <f t="shared" si="98"/>
        <v>-0.28529158101921126</v>
      </c>
      <c r="AP37" s="100">
        <f t="shared" si="99"/>
        <v>0</v>
      </c>
      <c r="AQ37" s="101">
        <f t="shared" si="100"/>
        <v>0</v>
      </c>
      <c r="AR37" s="102">
        <f t="shared" si="101"/>
        <v>0</v>
      </c>
      <c r="AS37" s="101">
        <f t="shared" si="102"/>
        <v>0</v>
      </c>
      <c r="AT37" s="101">
        <f t="shared" si="103"/>
        <v>0</v>
      </c>
      <c r="AU37" s="101">
        <f t="shared" si="104"/>
        <v>0</v>
      </c>
      <c r="AV37" s="91">
        <v>6005</v>
      </c>
      <c r="AW37" s="92">
        <v>3333</v>
      </c>
      <c r="AX37" s="93">
        <v>6211</v>
      </c>
      <c r="AY37" s="103">
        <v>97.75</v>
      </c>
      <c r="AZ37" s="104">
        <v>95</v>
      </c>
      <c r="BA37" s="105">
        <v>95</v>
      </c>
      <c r="BB37" s="103">
        <v>189.75</v>
      </c>
      <c r="BC37" s="104">
        <v>179</v>
      </c>
      <c r="BD37" s="105">
        <v>167</v>
      </c>
      <c r="BE37" s="106">
        <f t="shared" si="73"/>
        <v>10.098245614035088</v>
      </c>
      <c r="BF37" s="106">
        <f t="shared" si="74"/>
        <v>-0.1404585632880142</v>
      </c>
      <c r="BG37" s="106">
        <f t="shared" si="75"/>
        <v>-1.5964912280701746</v>
      </c>
      <c r="BH37" s="107">
        <f t="shared" si="76"/>
        <v>5.7445109780439125</v>
      </c>
      <c r="BI37" s="106">
        <f t="shared" si="77"/>
        <v>0.47002700790776863</v>
      </c>
      <c r="BJ37" s="108">
        <f t="shared" si="78"/>
        <v>-0.46219293257061267</v>
      </c>
      <c r="BK37" s="92">
        <v>277</v>
      </c>
      <c r="BL37" s="92">
        <v>310</v>
      </c>
      <c r="BM37" s="92">
        <v>310</v>
      </c>
      <c r="BN37" s="91">
        <v>32682</v>
      </c>
      <c r="BO37" s="92">
        <v>17365</v>
      </c>
      <c r="BP37" s="93">
        <v>33528</v>
      </c>
      <c r="BQ37" s="109">
        <f t="shared" si="105"/>
        <v>142.50775471247911</v>
      </c>
      <c r="BR37" s="109">
        <f t="shared" si="106"/>
        <v>-4.0557778130701365</v>
      </c>
      <c r="BS37" s="109">
        <f t="shared" si="107"/>
        <v>1.8224682166541868</v>
      </c>
      <c r="BT37" s="110">
        <f t="shared" si="108"/>
        <v>769.28030912896475</v>
      </c>
      <c r="BU37" s="109">
        <f t="shared" si="109"/>
        <v>-28.386530171618119</v>
      </c>
      <c r="BV37" s="111">
        <f t="shared" si="110"/>
        <v>36.307011799231759</v>
      </c>
      <c r="BW37" s="106">
        <f t="shared" si="111"/>
        <v>5.3981645467718566</v>
      </c>
      <c r="BX37" s="106">
        <f t="shared" si="112"/>
        <v>-4.4300066050791287E-2</v>
      </c>
      <c r="BY37" s="106">
        <f t="shared" si="80"/>
        <v>0.18814354467164662</v>
      </c>
      <c r="BZ37" s="100">
        <f t="shared" si="81"/>
        <v>0.60086021505376341</v>
      </c>
      <c r="CA37" s="101">
        <f t="shared" si="82"/>
        <v>-5.4615115872831077E-2</v>
      </c>
      <c r="CB37" s="112">
        <f t="shared" si="83"/>
        <v>-2.8534493173855258E-2</v>
      </c>
      <c r="CD37" s="114"/>
    </row>
    <row r="38" spans="1:82" ht="15" customHeight="1" x14ac:dyDescent="0.2">
      <c r="A38" s="90" t="s">
        <v>65</v>
      </c>
      <c r="B38" s="91">
        <v>2992.8330000000001</v>
      </c>
      <c r="C38" s="92">
        <v>1664</v>
      </c>
      <c r="D38" s="93">
        <v>3105</v>
      </c>
      <c r="E38" s="91">
        <v>3547.511</v>
      </c>
      <c r="F38" s="92">
        <v>1758</v>
      </c>
      <c r="G38" s="93">
        <v>3596</v>
      </c>
      <c r="H38" s="94">
        <f t="shared" si="84"/>
        <v>0.86345939933259175</v>
      </c>
      <c r="I38" s="95">
        <f t="shared" si="85"/>
        <v>1.9816349318088622E-2</v>
      </c>
      <c r="J38" s="96">
        <f t="shared" si="86"/>
        <v>-8.3070748562743879E-2</v>
      </c>
      <c r="K38" s="91">
        <v>2298.1469999999999</v>
      </c>
      <c r="L38" s="92">
        <v>1168.079</v>
      </c>
      <c r="M38" s="92">
        <v>2431</v>
      </c>
      <c r="N38" s="97">
        <f t="shared" si="87"/>
        <v>0.67602892102335932</v>
      </c>
      <c r="O38" s="98">
        <f t="shared" si="88"/>
        <v>2.8209365284138199E-2</v>
      </c>
      <c r="P38" s="99">
        <f t="shared" si="89"/>
        <v>1.1592629783313879E-2</v>
      </c>
      <c r="Q38" s="91">
        <v>616.80200000000002</v>
      </c>
      <c r="R38" s="92">
        <v>267.964</v>
      </c>
      <c r="S38" s="93">
        <v>473.58900000000006</v>
      </c>
      <c r="T38" s="100">
        <f t="shared" si="90"/>
        <v>0.13169883203559513</v>
      </c>
      <c r="U38" s="101">
        <f t="shared" si="91"/>
        <v>-4.217011438909532E-2</v>
      </c>
      <c r="V38" s="102">
        <f t="shared" si="92"/>
        <v>-2.0726651468386675E-2</v>
      </c>
      <c r="W38" s="91">
        <v>262.63499999999999</v>
      </c>
      <c r="X38" s="92">
        <v>176.25899999999999</v>
      </c>
      <c r="Y38" s="93">
        <v>376</v>
      </c>
      <c r="Z38" s="100">
        <f t="shared" si="93"/>
        <v>0.10456062291434928</v>
      </c>
      <c r="AA38" s="101">
        <f t="shared" si="94"/>
        <v>3.0527025837412805E-2</v>
      </c>
      <c r="AB38" s="102">
        <f t="shared" si="95"/>
        <v>4.2995307641786468E-3</v>
      </c>
      <c r="AC38" s="91">
        <v>6425.7920000000004</v>
      </c>
      <c r="AD38" s="92">
        <v>6809</v>
      </c>
      <c r="AE38" s="92">
        <v>7119.6120000000001</v>
      </c>
      <c r="AF38" s="92">
        <f t="shared" si="71"/>
        <v>693.81999999999971</v>
      </c>
      <c r="AG38" s="93">
        <f t="shared" si="72"/>
        <v>310.61200000000008</v>
      </c>
      <c r="AH38" s="91">
        <v>3399.7759999999998</v>
      </c>
      <c r="AI38" s="92">
        <v>3033</v>
      </c>
      <c r="AJ38" s="92">
        <v>3529.297</v>
      </c>
      <c r="AK38" s="92">
        <f t="shared" si="62"/>
        <v>129.52100000000019</v>
      </c>
      <c r="AL38" s="93">
        <f t="shared" si="63"/>
        <v>496.29700000000003</v>
      </c>
      <c r="AM38" s="100">
        <f t="shared" si="96"/>
        <v>2.2929507246376812</v>
      </c>
      <c r="AN38" s="101">
        <f t="shared" si="97"/>
        <v>0.14589073164776156</v>
      </c>
      <c r="AO38" s="102">
        <f t="shared" si="98"/>
        <v>-1.7989963907469337</v>
      </c>
      <c r="AP38" s="100">
        <f t="shared" si="99"/>
        <v>1.1366495974235105</v>
      </c>
      <c r="AQ38" s="101">
        <f t="shared" si="100"/>
        <v>6.7709244244418265E-4</v>
      </c>
      <c r="AR38" s="102">
        <f t="shared" si="101"/>
        <v>-0.6860667487303358</v>
      </c>
      <c r="AS38" s="101">
        <f t="shared" si="102"/>
        <v>0.98145077864293662</v>
      </c>
      <c r="AT38" s="101">
        <f t="shared" si="103"/>
        <v>2.3095469808094404E-2</v>
      </c>
      <c r="AU38" s="101">
        <f t="shared" si="104"/>
        <v>-0.74380519405330914</v>
      </c>
      <c r="AV38" s="91">
        <v>4364</v>
      </c>
      <c r="AW38" s="92">
        <v>2361</v>
      </c>
      <c r="AX38" s="93">
        <v>4296</v>
      </c>
      <c r="AY38" s="103">
        <v>72</v>
      </c>
      <c r="AZ38" s="104">
        <v>74</v>
      </c>
      <c r="BA38" s="105">
        <v>72</v>
      </c>
      <c r="BB38" s="103">
        <v>131</v>
      </c>
      <c r="BC38" s="104">
        <v>150</v>
      </c>
      <c r="BD38" s="105">
        <v>130.5</v>
      </c>
      <c r="BE38" s="106">
        <f t="shared" si="73"/>
        <v>8.9583333333333339</v>
      </c>
      <c r="BF38" s="106">
        <f t="shared" si="74"/>
        <v>-1.143518518518519</v>
      </c>
      <c r="BG38" s="106">
        <f t="shared" si="75"/>
        <v>-1.6768018018018012</v>
      </c>
      <c r="BH38" s="107">
        <f t="shared" si="76"/>
        <v>4.9425287356321839</v>
      </c>
      <c r="BI38" s="106">
        <f t="shared" si="77"/>
        <v>-0.60963411424058922</v>
      </c>
      <c r="BJ38" s="108">
        <f t="shared" si="78"/>
        <v>-0.30413793103448317</v>
      </c>
      <c r="BK38" s="92">
        <v>187</v>
      </c>
      <c r="BL38" s="92">
        <v>237</v>
      </c>
      <c r="BM38" s="92">
        <v>237</v>
      </c>
      <c r="BN38" s="91">
        <v>18102</v>
      </c>
      <c r="BO38" s="92">
        <v>10946</v>
      </c>
      <c r="BP38" s="93">
        <v>20321</v>
      </c>
      <c r="BQ38" s="109">
        <f t="shared" si="105"/>
        <v>176.95979528566508</v>
      </c>
      <c r="BR38" s="109">
        <f t="shared" si="106"/>
        <v>-19.013633064793424</v>
      </c>
      <c r="BS38" s="109">
        <f t="shared" si="107"/>
        <v>16.353180997340587</v>
      </c>
      <c r="BT38" s="110">
        <f t="shared" si="108"/>
        <v>837.05772811918064</v>
      </c>
      <c r="BU38" s="109">
        <f t="shared" si="109"/>
        <v>24.1541992465867</v>
      </c>
      <c r="BV38" s="111">
        <f t="shared" si="110"/>
        <v>92.45798224878672</v>
      </c>
      <c r="BW38" s="106">
        <f t="shared" si="111"/>
        <v>4.730214152700186</v>
      </c>
      <c r="BX38" s="106">
        <f t="shared" si="112"/>
        <v>0.58218482181109366</v>
      </c>
      <c r="BY38" s="106">
        <f t="shared" si="80"/>
        <v>9.4043038765412312E-2</v>
      </c>
      <c r="BZ38" s="100">
        <f t="shared" si="81"/>
        <v>0.47634786685419594</v>
      </c>
      <c r="CA38" s="101">
        <f t="shared" si="82"/>
        <v>-6.1441794464877075E-2</v>
      </c>
      <c r="CB38" s="112">
        <f t="shared" si="83"/>
        <v>-4.2592065824891834E-2</v>
      </c>
      <c r="CD38" s="114"/>
    </row>
    <row r="39" spans="1:82" ht="15" customHeight="1" x14ac:dyDescent="0.2">
      <c r="A39" s="90" t="s">
        <v>66</v>
      </c>
      <c r="B39" s="91">
        <v>6860.8389999999999</v>
      </c>
      <c r="C39" s="92">
        <v>3651</v>
      </c>
      <c r="D39" s="93">
        <v>7660.7849999999999</v>
      </c>
      <c r="E39" s="91">
        <v>6853.7629999999999</v>
      </c>
      <c r="F39" s="92">
        <v>3596</v>
      </c>
      <c r="G39" s="93">
        <v>7593.1480000000001</v>
      </c>
      <c r="H39" s="94">
        <f t="shared" si="84"/>
        <v>1.008907636200427</v>
      </c>
      <c r="I39" s="95">
        <f t="shared" si="85"/>
        <v>7.8752106555111112E-3</v>
      </c>
      <c r="J39" s="96">
        <f t="shared" si="86"/>
        <v>-6.38713576842731E-3</v>
      </c>
      <c r="K39" s="91">
        <v>4407.3230000000003</v>
      </c>
      <c r="L39" s="92">
        <v>2236.6550000000002</v>
      </c>
      <c r="M39" s="92">
        <v>4708.9740000000002</v>
      </c>
      <c r="N39" s="97">
        <f t="shared" si="87"/>
        <v>0.62016096617634742</v>
      </c>
      <c r="O39" s="98">
        <f t="shared" si="88"/>
        <v>-2.2890595425651417E-2</v>
      </c>
      <c r="P39" s="99">
        <f t="shared" si="89"/>
        <v>-1.8231828781576365E-3</v>
      </c>
      <c r="Q39" s="91">
        <v>887.01400000000001</v>
      </c>
      <c r="R39" s="92">
        <v>561.42600000000004</v>
      </c>
      <c r="S39" s="93">
        <v>1165.222</v>
      </c>
      <c r="T39" s="100">
        <f t="shared" si="90"/>
        <v>0.15345703784517303</v>
      </c>
      <c r="U39" s="101">
        <f t="shared" si="91"/>
        <v>2.4037038933626187E-2</v>
      </c>
      <c r="V39" s="102">
        <f t="shared" si="92"/>
        <v>-2.6681011982085112E-3</v>
      </c>
      <c r="W39" s="91">
        <v>1239.1199999999999</v>
      </c>
      <c r="X39" s="92">
        <v>710.96</v>
      </c>
      <c r="Y39" s="93">
        <v>1490.4780000000001</v>
      </c>
      <c r="Z39" s="100">
        <f t="shared" si="93"/>
        <v>0.19629249950086577</v>
      </c>
      <c r="AA39" s="101">
        <f t="shared" si="94"/>
        <v>1.54983868360421E-2</v>
      </c>
      <c r="AB39" s="102">
        <f t="shared" si="95"/>
        <v>-1.4160655714367809E-3</v>
      </c>
      <c r="AC39" s="91">
        <v>1290.3409999999999</v>
      </c>
      <c r="AD39" s="92">
        <v>1409</v>
      </c>
      <c r="AE39" s="92">
        <v>1420.6</v>
      </c>
      <c r="AF39" s="92">
        <f t="shared" si="71"/>
        <v>130.25900000000001</v>
      </c>
      <c r="AG39" s="93">
        <f t="shared" si="72"/>
        <v>11.599999999999909</v>
      </c>
      <c r="AH39" s="91">
        <v>0</v>
      </c>
      <c r="AI39" s="92">
        <v>0</v>
      </c>
      <c r="AJ39" s="92">
        <v>0</v>
      </c>
      <c r="AK39" s="92">
        <f t="shared" si="62"/>
        <v>0</v>
      </c>
      <c r="AL39" s="93">
        <f t="shared" si="63"/>
        <v>0</v>
      </c>
      <c r="AM39" s="100">
        <f t="shared" si="96"/>
        <v>0.18543791530502421</v>
      </c>
      <c r="AN39" s="101">
        <f t="shared" si="97"/>
        <v>-2.6354384057974412E-3</v>
      </c>
      <c r="AO39" s="102">
        <f t="shared" si="98"/>
        <v>-0.20048374999215465</v>
      </c>
      <c r="AP39" s="100">
        <f t="shared" si="99"/>
        <v>0</v>
      </c>
      <c r="AQ39" s="101">
        <f t="shared" si="100"/>
        <v>0</v>
      </c>
      <c r="AR39" s="102">
        <f t="shared" si="101"/>
        <v>0</v>
      </c>
      <c r="AS39" s="101">
        <f t="shared" si="102"/>
        <v>0</v>
      </c>
      <c r="AT39" s="101">
        <f t="shared" si="103"/>
        <v>0</v>
      </c>
      <c r="AU39" s="101">
        <f t="shared" si="104"/>
        <v>0</v>
      </c>
      <c r="AV39" s="91">
        <v>9685</v>
      </c>
      <c r="AW39" s="92">
        <v>4949</v>
      </c>
      <c r="AX39" s="93">
        <v>9463</v>
      </c>
      <c r="AY39" s="103">
        <v>104</v>
      </c>
      <c r="AZ39" s="104">
        <v>104</v>
      </c>
      <c r="BA39" s="105">
        <v>102</v>
      </c>
      <c r="BB39" s="103">
        <v>248</v>
      </c>
      <c r="BC39" s="104">
        <v>247</v>
      </c>
      <c r="BD39" s="105">
        <v>244</v>
      </c>
      <c r="BE39" s="106">
        <f t="shared" si="73"/>
        <v>14.751633986928105</v>
      </c>
      <c r="BF39" s="106">
        <f t="shared" si="74"/>
        <v>-0.76919934640522847</v>
      </c>
      <c r="BG39" s="106">
        <f t="shared" si="75"/>
        <v>-1.1105455002513818</v>
      </c>
      <c r="BH39" s="107">
        <f t="shared" si="76"/>
        <v>6.166666666666667</v>
      </c>
      <c r="BI39" s="106">
        <f t="shared" si="77"/>
        <v>-0.34206989247311803</v>
      </c>
      <c r="BJ39" s="108">
        <f t="shared" si="78"/>
        <v>-0.51214574898785337</v>
      </c>
      <c r="BK39" s="92">
        <v>384</v>
      </c>
      <c r="BL39" s="92">
        <v>396</v>
      </c>
      <c r="BM39" s="92">
        <v>397</v>
      </c>
      <c r="BN39" s="91">
        <v>50380</v>
      </c>
      <c r="BO39" s="92">
        <v>24652</v>
      </c>
      <c r="BP39" s="93">
        <v>48295</v>
      </c>
      <c r="BQ39" s="109">
        <f t="shared" si="105"/>
        <v>157.22430893467234</v>
      </c>
      <c r="BR39" s="109">
        <f t="shared" si="106"/>
        <v>21.182963162540545</v>
      </c>
      <c r="BS39" s="109">
        <f t="shared" si="107"/>
        <v>11.353791329609862</v>
      </c>
      <c r="BT39" s="110">
        <f t="shared" si="108"/>
        <v>802.40388883018068</v>
      </c>
      <c r="BU39" s="109">
        <f t="shared" si="109"/>
        <v>94.736051969055211</v>
      </c>
      <c r="BV39" s="111">
        <f t="shared" si="110"/>
        <v>75.792452176311258</v>
      </c>
      <c r="BW39" s="106">
        <f t="shared" si="111"/>
        <v>5.103561238507873</v>
      </c>
      <c r="BX39" s="106">
        <f t="shared" si="112"/>
        <v>-9.8297305632550014E-2</v>
      </c>
      <c r="BY39" s="106">
        <f t="shared" si="80"/>
        <v>0.12235291359374934</v>
      </c>
      <c r="BZ39" s="100">
        <f t="shared" si="81"/>
        <v>0.67583263364119794</v>
      </c>
      <c r="CA39" s="101">
        <f t="shared" si="82"/>
        <v>-5.3044681173616826E-2</v>
      </c>
      <c r="CB39" s="112">
        <f t="shared" si="83"/>
        <v>-2.3633942229872362E-2</v>
      </c>
      <c r="CD39" s="114"/>
    </row>
    <row r="40" spans="1:82" ht="15" customHeight="1" x14ac:dyDescent="0.2">
      <c r="A40" s="90" t="s">
        <v>67</v>
      </c>
      <c r="B40" s="91">
        <v>11700.153</v>
      </c>
      <c r="C40" s="92">
        <v>6243</v>
      </c>
      <c r="D40" s="93">
        <v>12377</v>
      </c>
      <c r="E40" s="91">
        <v>11638.212</v>
      </c>
      <c r="F40" s="92">
        <v>5966</v>
      </c>
      <c r="G40" s="93">
        <v>12154</v>
      </c>
      <c r="H40" s="94">
        <f t="shared" si="84"/>
        <v>1.0183478690143162</v>
      </c>
      <c r="I40" s="95">
        <f t="shared" si="85"/>
        <v>1.3025659726497718E-2</v>
      </c>
      <c r="J40" s="96">
        <f t="shared" si="86"/>
        <v>-2.8081899674922806E-2</v>
      </c>
      <c r="K40" s="91">
        <v>6503.1719999999996</v>
      </c>
      <c r="L40" s="92">
        <v>3440.39</v>
      </c>
      <c r="M40" s="92">
        <v>7169</v>
      </c>
      <c r="N40" s="97">
        <f t="shared" si="87"/>
        <v>0.58984696396248149</v>
      </c>
      <c r="O40" s="98">
        <f t="shared" si="88"/>
        <v>3.1069378539566039E-2</v>
      </c>
      <c r="P40" s="99">
        <f t="shared" si="89"/>
        <v>1.3180856017459663E-2</v>
      </c>
      <c r="Q40" s="91">
        <v>2359.261</v>
      </c>
      <c r="R40" s="92">
        <v>1176.8489999999999</v>
      </c>
      <c r="S40" s="93">
        <v>2429.6489999999999</v>
      </c>
      <c r="T40" s="100">
        <f t="shared" si="90"/>
        <v>0.19990529866710546</v>
      </c>
      <c r="U40" s="101">
        <f t="shared" si="91"/>
        <v>-2.8114932249824198E-3</v>
      </c>
      <c r="V40" s="102">
        <f t="shared" si="92"/>
        <v>2.6459959517182718E-3</v>
      </c>
      <c r="W40" s="91">
        <v>2105.4119999999998</v>
      </c>
      <c r="X40" s="92">
        <v>1046.9110000000001</v>
      </c>
      <c r="Y40" s="93">
        <v>1923</v>
      </c>
      <c r="Z40" s="100">
        <f t="shared" si="93"/>
        <v>0.1582195162086556</v>
      </c>
      <c r="AA40" s="101">
        <f t="shared" si="94"/>
        <v>-2.2685591895578949E-2</v>
      </c>
      <c r="AB40" s="102">
        <f t="shared" si="95"/>
        <v>-1.7260034579141936E-2</v>
      </c>
      <c r="AC40" s="91">
        <v>6589.5950000000003</v>
      </c>
      <c r="AD40" s="92">
        <v>6489</v>
      </c>
      <c r="AE40" s="92">
        <v>6280.8810000000003</v>
      </c>
      <c r="AF40" s="92">
        <f t="shared" si="71"/>
        <v>-308.71399999999994</v>
      </c>
      <c r="AG40" s="93">
        <f t="shared" si="72"/>
        <v>-208.11899999999969</v>
      </c>
      <c r="AH40" s="91">
        <v>0</v>
      </c>
      <c r="AI40" s="92">
        <v>0</v>
      </c>
      <c r="AJ40" s="92">
        <v>0</v>
      </c>
      <c r="AK40" s="92">
        <f t="shared" si="62"/>
        <v>0</v>
      </c>
      <c r="AL40" s="93">
        <f t="shared" si="63"/>
        <v>0</v>
      </c>
      <c r="AM40" s="100">
        <f t="shared" si="96"/>
        <v>0.50746392502221871</v>
      </c>
      <c r="AN40" s="101">
        <f t="shared" si="97"/>
        <v>-5.5741957841022538E-2</v>
      </c>
      <c r="AO40" s="102">
        <f t="shared" si="98"/>
        <v>-0.53194020760632521</v>
      </c>
      <c r="AP40" s="100">
        <f t="shared" si="99"/>
        <v>0</v>
      </c>
      <c r="AQ40" s="101">
        <f t="shared" si="100"/>
        <v>0</v>
      </c>
      <c r="AR40" s="102">
        <f t="shared" si="101"/>
        <v>0</v>
      </c>
      <c r="AS40" s="101">
        <f t="shared" si="102"/>
        <v>0</v>
      </c>
      <c r="AT40" s="101">
        <f t="shared" si="103"/>
        <v>0</v>
      </c>
      <c r="AU40" s="101">
        <f t="shared" si="104"/>
        <v>0</v>
      </c>
      <c r="AV40" s="91">
        <v>11364</v>
      </c>
      <c r="AW40" s="92">
        <v>5753</v>
      </c>
      <c r="AX40" s="93">
        <v>10890</v>
      </c>
      <c r="AY40" s="103">
        <v>156.1</v>
      </c>
      <c r="AZ40" s="104">
        <v>155.5</v>
      </c>
      <c r="BA40" s="105">
        <v>156</v>
      </c>
      <c r="BB40" s="103">
        <v>290.75</v>
      </c>
      <c r="BC40" s="104">
        <v>286</v>
      </c>
      <c r="BD40" s="105">
        <v>287</v>
      </c>
      <c r="BE40" s="106">
        <f t="shared" si="73"/>
        <v>10.976495726495727</v>
      </c>
      <c r="BF40" s="106">
        <f t="shared" si="74"/>
        <v>-1.1567521915055536</v>
      </c>
      <c r="BG40" s="106">
        <f t="shared" si="75"/>
        <v>-1.3557657954764064</v>
      </c>
      <c r="BH40" s="107">
        <f t="shared" si="76"/>
        <v>5.9663182346109176</v>
      </c>
      <c r="BI40" s="106">
        <f t="shared" si="77"/>
        <v>-0.54786921164875579</v>
      </c>
      <c r="BJ40" s="108">
        <f t="shared" si="78"/>
        <v>-0.7388099705172877</v>
      </c>
      <c r="BK40" s="92">
        <v>422</v>
      </c>
      <c r="BL40" s="92">
        <v>420</v>
      </c>
      <c r="BM40" s="92">
        <v>423</v>
      </c>
      <c r="BN40" s="91">
        <v>53375</v>
      </c>
      <c r="BO40" s="92">
        <v>28998</v>
      </c>
      <c r="BP40" s="93">
        <v>54257</v>
      </c>
      <c r="BQ40" s="109">
        <f t="shared" si="105"/>
        <v>224.007962106272</v>
      </c>
      <c r="BR40" s="109">
        <f t="shared" si="106"/>
        <v>5.9618356425717707</v>
      </c>
      <c r="BS40" s="109">
        <f t="shared" si="107"/>
        <v>18.269635325114677</v>
      </c>
      <c r="BT40" s="110">
        <f t="shared" si="108"/>
        <v>1116.0697887970616</v>
      </c>
      <c r="BU40" s="109">
        <f t="shared" si="109"/>
        <v>91.939904953344694</v>
      </c>
      <c r="BV40" s="111">
        <f t="shared" si="110"/>
        <v>79.045627489917479</v>
      </c>
      <c r="BW40" s="106">
        <f t="shared" si="111"/>
        <v>4.9822773186409552</v>
      </c>
      <c r="BX40" s="106">
        <f t="shared" si="112"/>
        <v>0.28542761783138104</v>
      </c>
      <c r="BY40" s="106">
        <f t="shared" si="80"/>
        <v>-5.822328973728208E-2</v>
      </c>
      <c r="BZ40" s="100">
        <f t="shared" si="81"/>
        <v>0.71259521933280801</v>
      </c>
      <c r="CA40" s="101">
        <f t="shared" si="82"/>
        <v>9.9227601437611446E-3</v>
      </c>
      <c r="CB40" s="112">
        <f t="shared" si="83"/>
        <v>-6.316722047457568E-2</v>
      </c>
      <c r="CD40" s="114"/>
    </row>
    <row r="41" spans="1:82" ht="15" customHeight="1" x14ac:dyDescent="0.2">
      <c r="A41" s="90" t="s">
        <v>68</v>
      </c>
      <c r="B41" s="91">
        <v>5341.6585999999998</v>
      </c>
      <c r="C41" s="92">
        <v>2966</v>
      </c>
      <c r="D41" s="93">
        <v>5896.0060000000003</v>
      </c>
      <c r="E41" s="91">
        <v>5229.8597199999995</v>
      </c>
      <c r="F41" s="92">
        <v>2776</v>
      </c>
      <c r="G41" s="93">
        <v>5672.4170000000004</v>
      </c>
      <c r="H41" s="94">
        <f t="shared" si="84"/>
        <v>1.0394168834907589</v>
      </c>
      <c r="I41" s="95">
        <f t="shared" si="85"/>
        <v>1.803985122114371E-2</v>
      </c>
      <c r="J41" s="96">
        <f t="shared" si="86"/>
        <v>-2.9026920543823165E-2</v>
      </c>
      <c r="K41" s="91">
        <v>3638.377</v>
      </c>
      <c r="L41" s="92">
        <v>1890.61925</v>
      </c>
      <c r="M41" s="92">
        <v>3926.17</v>
      </c>
      <c r="N41" s="97">
        <f t="shared" si="87"/>
        <v>0.69215115884463352</v>
      </c>
      <c r="O41" s="98">
        <f t="shared" si="88"/>
        <v>-3.5418797441720828E-3</v>
      </c>
      <c r="P41" s="99">
        <f t="shared" si="89"/>
        <v>1.1092351207745876E-2</v>
      </c>
      <c r="Q41" s="91">
        <v>593.72900000000004</v>
      </c>
      <c r="R41" s="92">
        <v>350.17500000000001</v>
      </c>
      <c r="S41" s="93">
        <v>673.31799999999998</v>
      </c>
      <c r="T41" s="100">
        <f t="shared" si="90"/>
        <v>0.11870037058276921</v>
      </c>
      <c r="U41" s="101">
        <f t="shared" si="91"/>
        <v>5.1736161787332841E-3</v>
      </c>
      <c r="V41" s="102">
        <f t="shared" si="92"/>
        <v>-7.4433614057034109E-3</v>
      </c>
      <c r="W41" s="91">
        <v>653.94899999999996</v>
      </c>
      <c r="X41" s="92">
        <v>379.11399999999998</v>
      </c>
      <c r="Y41" s="93">
        <v>743</v>
      </c>
      <c r="Z41" s="100">
        <f t="shared" si="93"/>
        <v>0.13098472837945446</v>
      </c>
      <c r="AA41" s="101">
        <f t="shared" si="94"/>
        <v>5.9433247832600955E-3</v>
      </c>
      <c r="AB41" s="102">
        <f t="shared" si="95"/>
        <v>-5.5837154245801102E-3</v>
      </c>
      <c r="AC41" s="91">
        <v>4331.7269999999999</v>
      </c>
      <c r="AD41" s="92">
        <v>4154</v>
      </c>
      <c r="AE41" s="92">
        <v>3593.9409999999998</v>
      </c>
      <c r="AF41" s="92">
        <f t="shared" si="71"/>
        <v>-737.78600000000006</v>
      </c>
      <c r="AG41" s="93">
        <f t="shared" si="72"/>
        <v>-560.0590000000002</v>
      </c>
      <c r="AH41" s="91">
        <v>1298.87139</v>
      </c>
      <c r="AI41" s="92">
        <v>1087</v>
      </c>
      <c r="AJ41" s="92">
        <v>654.06785000000002</v>
      </c>
      <c r="AK41" s="92">
        <f t="shared" si="62"/>
        <v>-644.80354</v>
      </c>
      <c r="AL41" s="93">
        <f t="shared" si="63"/>
        <v>-432.93214999999998</v>
      </c>
      <c r="AM41" s="100">
        <f t="shared" si="96"/>
        <v>0.60955518023556954</v>
      </c>
      <c r="AN41" s="101">
        <f t="shared" si="97"/>
        <v>-0.20137777605632079</v>
      </c>
      <c r="AO41" s="102">
        <f t="shared" si="98"/>
        <v>-0.79098426683118694</v>
      </c>
      <c r="AP41" s="100">
        <f t="shared" si="99"/>
        <v>0.11093405434119301</v>
      </c>
      <c r="AQ41" s="101">
        <f t="shared" si="100"/>
        <v>-0.13222476340878453</v>
      </c>
      <c r="AR41" s="102">
        <f t="shared" si="101"/>
        <v>-0.25555279663655478</v>
      </c>
      <c r="AS41" s="101">
        <f t="shared" si="102"/>
        <v>0.11530672903631732</v>
      </c>
      <c r="AT41" s="101">
        <f t="shared" si="103"/>
        <v>-0.13305010260734296</v>
      </c>
      <c r="AU41" s="101">
        <f t="shared" si="104"/>
        <v>-0.27626387615100256</v>
      </c>
      <c r="AV41" s="91">
        <v>6918</v>
      </c>
      <c r="AW41" s="92">
        <v>3380</v>
      </c>
      <c r="AX41" s="93">
        <v>6521</v>
      </c>
      <c r="AY41" s="103">
        <v>111</v>
      </c>
      <c r="AZ41" s="104">
        <v>113</v>
      </c>
      <c r="BA41" s="105">
        <v>114</v>
      </c>
      <c r="BB41" s="103">
        <v>197</v>
      </c>
      <c r="BC41" s="104">
        <v>191</v>
      </c>
      <c r="BD41" s="105">
        <v>192.5</v>
      </c>
      <c r="BE41" s="106">
        <f t="shared" si="73"/>
        <v>9.1842105263157894</v>
      </c>
      <c r="BF41" s="106">
        <f t="shared" si="74"/>
        <v>-1.2031768610715972</v>
      </c>
      <c r="BG41" s="106">
        <f t="shared" si="75"/>
        <v>-0.78629094861046411</v>
      </c>
      <c r="BH41" s="107">
        <f t="shared" si="76"/>
        <v>5.4389610389610388</v>
      </c>
      <c r="BI41" s="106">
        <f t="shared" si="77"/>
        <v>-0.41383083921154995</v>
      </c>
      <c r="BJ41" s="108">
        <f t="shared" si="78"/>
        <v>-0.45981732055030466</v>
      </c>
      <c r="BK41" s="92">
        <v>296</v>
      </c>
      <c r="BL41" s="92">
        <v>294</v>
      </c>
      <c r="BM41" s="92">
        <v>294</v>
      </c>
      <c r="BN41" s="91">
        <v>34325</v>
      </c>
      <c r="BO41" s="92">
        <v>16762</v>
      </c>
      <c r="BP41" s="93">
        <v>33296</v>
      </c>
      <c r="BQ41" s="109">
        <f t="shared" si="105"/>
        <v>170.36331691494473</v>
      </c>
      <c r="BR41" s="109">
        <f t="shared" si="106"/>
        <v>18.000324343932363</v>
      </c>
      <c r="BS41" s="109">
        <f t="shared" si="107"/>
        <v>4.7506215325321364</v>
      </c>
      <c r="BT41" s="110">
        <f t="shared" si="108"/>
        <v>869.86919184174201</v>
      </c>
      <c r="BU41" s="109">
        <f t="shared" si="109"/>
        <v>113.89062578218727</v>
      </c>
      <c r="BV41" s="111">
        <f t="shared" si="110"/>
        <v>48.567416693813016</v>
      </c>
      <c r="BW41" s="106">
        <f t="shared" si="111"/>
        <v>5.1059653427388438</v>
      </c>
      <c r="BX41" s="106">
        <f t="shared" si="112"/>
        <v>0.14427121148703659</v>
      </c>
      <c r="BY41" s="106">
        <f t="shared" si="80"/>
        <v>0.14679374510570753</v>
      </c>
      <c r="BZ41" s="100">
        <f t="shared" si="81"/>
        <v>0.6291761148904006</v>
      </c>
      <c r="CA41" s="101">
        <f t="shared" si="82"/>
        <v>-1.5061873097587442E-2</v>
      </c>
      <c r="CB41" s="112">
        <f t="shared" si="83"/>
        <v>-1.1426193448665356E-2</v>
      </c>
      <c r="CD41" s="114"/>
    </row>
    <row r="42" spans="1:82" ht="15" customHeight="1" x14ac:dyDescent="0.2">
      <c r="A42" s="90" t="s">
        <v>69</v>
      </c>
      <c r="B42" s="91">
        <v>13193.8</v>
      </c>
      <c r="C42" s="92">
        <v>8212</v>
      </c>
      <c r="D42" s="93">
        <v>16208</v>
      </c>
      <c r="E42" s="91">
        <v>12521.115</v>
      </c>
      <c r="F42" s="92">
        <v>6656</v>
      </c>
      <c r="G42" s="93">
        <v>13934</v>
      </c>
      <c r="H42" s="94">
        <f t="shared" si="84"/>
        <v>1.1631979331132483</v>
      </c>
      <c r="I42" s="95">
        <f t="shared" si="85"/>
        <v>0.10947388377738654</v>
      </c>
      <c r="J42" s="96">
        <f t="shared" si="86"/>
        <v>-7.0576105348290286E-2</v>
      </c>
      <c r="K42" s="91">
        <v>6499.9629999999997</v>
      </c>
      <c r="L42" s="92">
        <v>3676.5610000000001</v>
      </c>
      <c r="M42" s="92">
        <v>7592</v>
      </c>
      <c r="N42" s="97">
        <f t="shared" si="87"/>
        <v>0.54485431319075639</v>
      </c>
      <c r="O42" s="98">
        <f t="shared" si="88"/>
        <v>2.5734170935054701E-2</v>
      </c>
      <c r="P42" s="99">
        <f t="shared" si="89"/>
        <v>-7.5136255111667438E-3</v>
      </c>
      <c r="Q42" s="91">
        <v>2028.367</v>
      </c>
      <c r="R42" s="92">
        <v>1092.0450000000001</v>
      </c>
      <c r="S42" s="93">
        <v>2623.6450000000004</v>
      </c>
      <c r="T42" s="100">
        <f t="shared" si="90"/>
        <v>0.18829087125017946</v>
      </c>
      <c r="U42" s="101">
        <f t="shared" si="91"/>
        <v>2.6295154415057337E-2</v>
      </c>
      <c r="V42" s="102">
        <f t="shared" si="92"/>
        <v>2.4221610432871743E-2</v>
      </c>
      <c r="W42" s="91">
        <v>2608.7440000000001</v>
      </c>
      <c r="X42" s="92">
        <v>1246.4110000000001</v>
      </c>
      <c r="Y42" s="93">
        <v>2606</v>
      </c>
      <c r="Z42" s="100">
        <f t="shared" si="93"/>
        <v>0.18702454428017798</v>
      </c>
      <c r="AA42" s="101">
        <f t="shared" si="94"/>
        <v>-2.1323034988920686E-2</v>
      </c>
      <c r="AB42" s="102">
        <f t="shared" si="95"/>
        <v>-2.3672374866817725E-4</v>
      </c>
      <c r="AC42" s="91">
        <v>20208.064999999999</v>
      </c>
      <c r="AD42" s="92">
        <v>19367</v>
      </c>
      <c r="AE42" s="92">
        <v>17876.504000000001</v>
      </c>
      <c r="AF42" s="92">
        <f t="shared" si="71"/>
        <v>-2331.5609999999979</v>
      </c>
      <c r="AG42" s="93">
        <f t="shared" si="72"/>
        <v>-1490.4959999999992</v>
      </c>
      <c r="AH42" s="91">
        <v>9190.6859999999997</v>
      </c>
      <c r="AI42" s="92">
        <v>9511</v>
      </c>
      <c r="AJ42" s="92">
        <v>9368.2479999999996</v>
      </c>
      <c r="AK42" s="92">
        <f t="shared" si="62"/>
        <v>177.5619999999999</v>
      </c>
      <c r="AL42" s="93">
        <f t="shared" si="63"/>
        <v>-142.75200000000041</v>
      </c>
      <c r="AM42" s="100">
        <f t="shared" si="96"/>
        <v>1.1029432379072064</v>
      </c>
      <c r="AN42" s="101">
        <f t="shared" si="97"/>
        <v>-0.42869018081977139</v>
      </c>
      <c r="AO42" s="102">
        <f t="shared" si="98"/>
        <v>-1.2554347455316635</v>
      </c>
      <c r="AP42" s="100">
        <f t="shared" si="99"/>
        <v>0.57800148075024682</v>
      </c>
      <c r="AQ42" s="101">
        <f t="shared" si="100"/>
        <v>-0.11858979697110716</v>
      </c>
      <c r="AR42" s="102">
        <f t="shared" si="101"/>
        <v>-0.58018166586446329</v>
      </c>
      <c r="AS42" s="101">
        <f t="shared" si="102"/>
        <v>0.67233012774508394</v>
      </c>
      <c r="AT42" s="101">
        <f t="shared" si="103"/>
        <v>-6.1684854147503132E-2</v>
      </c>
      <c r="AU42" s="101">
        <f t="shared" si="104"/>
        <v>-0.75660617033183919</v>
      </c>
      <c r="AV42" s="91">
        <v>14492</v>
      </c>
      <c r="AW42" s="92">
        <v>8203</v>
      </c>
      <c r="AX42" s="93">
        <v>15854</v>
      </c>
      <c r="AY42" s="103">
        <v>190.59</v>
      </c>
      <c r="AZ42" s="104">
        <v>191.88999999999996</v>
      </c>
      <c r="BA42" s="105">
        <v>219</v>
      </c>
      <c r="BB42" s="103">
        <v>261.41000000000003</v>
      </c>
      <c r="BC42" s="104">
        <v>229.75000000000003</v>
      </c>
      <c r="BD42" s="105">
        <v>284.52000000000004</v>
      </c>
      <c r="BE42" s="106">
        <f t="shared" si="73"/>
        <v>11.645357686453577</v>
      </c>
      <c r="BF42" s="106">
        <f t="shared" si="74"/>
        <v>-1.0275702391108972</v>
      </c>
      <c r="BG42" s="106">
        <f t="shared" si="75"/>
        <v>-2.604125524413762</v>
      </c>
      <c r="BH42" s="107">
        <f t="shared" si="76"/>
        <v>8.9636346595435565</v>
      </c>
      <c r="BI42" s="106">
        <f t="shared" si="77"/>
        <v>-0.27600167163479483</v>
      </c>
      <c r="BJ42" s="108">
        <f t="shared" si="78"/>
        <v>-2.9377073789040296</v>
      </c>
      <c r="BK42" s="92">
        <v>589</v>
      </c>
      <c r="BL42" s="92">
        <v>598</v>
      </c>
      <c r="BM42" s="92">
        <v>594</v>
      </c>
      <c r="BN42" s="91">
        <v>60952</v>
      </c>
      <c r="BO42" s="92">
        <v>31970</v>
      </c>
      <c r="BP42" s="93">
        <v>61769</v>
      </c>
      <c r="BQ42" s="109">
        <f t="shared" si="105"/>
        <v>225.58241188945911</v>
      </c>
      <c r="BR42" s="109">
        <f t="shared" si="106"/>
        <v>20.156585009291121</v>
      </c>
      <c r="BS42" s="109">
        <f t="shared" si="107"/>
        <v>17.387228905411575</v>
      </c>
      <c r="BT42" s="110">
        <f t="shared" si="108"/>
        <v>878.89491610949915</v>
      </c>
      <c r="BU42" s="109">
        <f t="shared" si="109"/>
        <v>14.893053012618111</v>
      </c>
      <c r="BV42" s="111">
        <f t="shared" si="110"/>
        <v>67.484456521543507</v>
      </c>
      <c r="BW42" s="106">
        <f t="shared" si="111"/>
        <v>3.89611454522518</v>
      </c>
      <c r="BX42" s="106">
        <f t="shared" si="112"/>
        <v>-0.30979216192359216</v>
      </c>
      <c r="BY42" s="106">
        <f t="shared" si="80"/>
        <v>-1.2400811310313564E-3</v>
      </c>
      <c r="BZ42" s="100">
        <f t="shared" si="81"/>
        <v>0.57771230826786379</v>
      </c>
      <c r="CA42" s="101">
        <f t="shared" si="82"/>
        <v>2.8019140026308564E-3</v>
      </c>
      <c r="CB42" s="112">
        <f t="shared" si="83"/>
        <v>-2.2979135120208771E-2</v>
      </c>
      <c r="CD42" s="114"/>
    </row>
    <row r="43" spans="1:82" ht="15" customHeight="1" x14ac:dyDescent="0.2">
      <c r="A43" s="90" t="s">
        <v>70</v>
      </c>
      <c r="B43" s="91">
        <v>5733.4718800000001</v>
      </c>
      <c r="C43" s="92">
        <v>2779</v>
      </c>
      <c r="D43" s="93">
        <v>5936.7246500000001</v>
      </c>
      <c r="E43" s="91">
        <v>5437.1309800000008</v>
      </c>
      <c r="F43" s="92">
        <v>3077</v>
      </c>
      <c r="G43" s="93">
        <v>6249.2028700000001</v>
      </c>
      <c r="H43" s="94">
        <f t="shared" si="84"/>
        <v>0.94999710739107435</v>
      </c>
      <c r="I43" s="95">
        <f t="shared" si="85"/>
        <v>-0.10450606736967039</v>
      </c>
      <c r="J43" s="96">
        <f t="shared" si="86"/>
        <v>4.6844686201604091E-2</v>
      </c>
      <c r="K43" s="91">
        <v>3426.0467000000003</v>
      </c>
      <c r="L43" s="92">
        <v>2022.20153</v>
      </c>
      <c r="M43" s="92">
        <v>4205.29457</v>
      </c>
      <c r="N43" s="97">
        <f t="shared" si="87"/>
        <v>0.67293295760775962</v>
      </c>
      <c r="O43" s="98">
        <f t="shared" si="88"/>
        <v>4.2812639998637048E-2</v>
      </c>
      <c r="P43" s="99">
        <f t="shared" si="89"/>
        <v>1.5733890334441392E-2</v>
      </c>
      <c r="Q43" s="91">
        <v>660.21195</v>
      </c>
      <c r="R43" s="92">
        <v>433.07506000000001</v>
      </c>
      <c r="S43" s="93">
        <v>756.05592000000001</v>
      </c>
      <c r="T43" s="100">
        <f t="shared" si="90"/>
        <v>0.12098437764431226</v>
      </c>
      <c r="U43" s="101">
        <f t="shared" si="91"/>
        <v>-4.4215271306380366E-4</v>
      </c>
      <c r="V43" s="102">
        <f t="shared" si="92"/>
        <v>-1.9761498208791403E-2</v>
      </c>
      <c r="W43" s="91">
        <v>918.90346999999997</v>
      </c>
      <c r="X43" s="92">
        <v>454.66704999999996</v>
      </c>
      <c r="Y43" s="93">
        <v>898</v>
      </c>
      <c r="Z43" s="100">
        <f t="shared" si="93"/>
        <v>0.1436983273996352</v>
      </c>
      <c r="AA43" s="101">
        <f t="shared" si="94"/>
        <v>-2.5306883874491537E-2</v>
      </c>
      <c r="AB43" s="102">
        <f t="shared" si="95"/>
        <v>-4.0647697729354615E-3</v>
      </c>
      <c r="AC43" s="91">
        <v>3789.2460000000001</v>
      </c>
      <c r="AD43" s="92">
        <v>3764</v>
      </c>
      <c r="AE43" s="92">
        <v>3428.2598400000006</v>
      </c>
      <c r="AF43" s="92">
        <f t="shared" si="71"/>
        <v>-360.98615999999947</v>
      </c>
      <c r="AG43" s="93">
        <f t="shared" si="72"/>
        <v>-335.74015999999938</v>
      </c>
      <c r="AH43" s="91">
        <v>1601.1340600000001</v>
      </c>
      <c r="AI43" s="92">
        <v>1148</v>
      </c>
      <c r="AJ43" s="92">
        <v>1050.64021</v>
      </c>
      <c r="AK43" s="92">
        <f t="shared" si="62"/>
        <v>-550.49385000000007</v>
      </c>
      <c r="AL43" s="93">
        <f t="shared" si="63"/>
        <v>-97.359789999999975</v>
      </c>
      <c r="AM43" s="100">
        <f t="shared" si="96"/>
        <v>0.57746653956740279</v>
      </c>
      <c r="AN43" s="101">
        <f t="shared" si="97"/>
        <v>-8.3432489730705495E-2</v>
      </c>
      <c r="AO43" s="102">
        <f t="shared" si="98"/>
        <v>-0.77697750505296415</v>
      </c>
      <c r="AP43" s="100">
        <f t="shared" si="99"/>
        <v>0.17697304017628643</v>
      </c>
      <c r="AQ43" s="101">
        <f t="shared" si="100"/>
        <v>-0.1022877800581716</v>
      </c>
      <c r="AR43" s="102">
        <f t="shared" si="101"/>
        <v>-0.23612519659953221</v>
      </c>
      <c r="AS43" s="101">
        <f t="shared" si="102"/>
        <v>0.1681238762536765</v>
      </c>
      <c r="AT43" s="101">
        <f t="shared" si="103"/>
        <v>-0.12635754526984908</v>
      </c>
      <c r="AU43" s="101">
        <f t="shared" si="104"/>
        <v>-0.20496679647950519</v>
      </c>
      <c r="AV43" s="91">
        <v>7896</v>
      </c>
      <c r="AW43" s="92">
        <v>4182</v>
      </c>
      <c r="AX43" s="93">
        <v>7927</v>
      </c>
      <c r="AY43" s="103">
        <v>95</v>
      </c>
      <c r="AZ43" s="104">
        <v>97</v>
      </c>
      <c r="BA43" s="105">
        <v>97</v>
      </c>
      <c r="BB43" s="103">
        <v>177</v>
      </c>
      <c r="BC43" s="104">
        <v>183</v>
      </c>
      <c r="BD43" s="105">
        <v>186</v>
      </c>
      <c r="BE43" s="106">
        <f t="shared" si="73"/>
        <v>12.869415807560138</v>
      </c>
      <c r="BF43" s="106">
        <f t="shared" si="74"/>
        <v>-0.98321577138723093</v>
      </c>
      <c r="BG43" s="106">
        <f t="shared" si="75"/>
        <v>-1.5017182130584192</v>
      </c>
      <c r="BH43" s="107">
        <f t="shared" si="76"/>
        <v>6.7114695340501784</v>
      </c>
      <c r="BI43" s="106">
        <f t="shared" si="77"/>
        <v>-0.72355871453739251</v>
      </c>
      <c r="BJ43" s="108">
        <f t="shared" si="78"/>
        <v>-0.9060168047476358</v>
      </c>
      <c r="BK43" s="92">
        <v>331</v>
      </c>
      <c r="BL43" s="92">
        <v>337</v>
      </c>
      <c r="BM43" s="92">
        <v>339</v>
      </c>
      <c r="BN43" s="91">
        <v>38654</v>
      </c>
      <c r="BO43" s="92">
        <v>19077</v>
      </c>
      <c r="BP43" s="93">
        <v>37384</v>
      </c>
      <c r="BQ43" s="109">
        <f t="shared" si="105"/>
        <v>167.16249919751766</v>
      </c>
      <c r="BR43" s="109">
        <f t="shared" si="106"/>
        <v>26.500964039448633</v>
      </c>
      <c r="BS43" s="109">
        <f t="shared" si="107"/>
        <v>5.8687947366485389</v>
      </c>
      <c r="BT43" s="110">
        <f t="shared" si="108"/>
        <v>788.34399772927964</v>
      </c>
      <c r="BU43" s="109">
        <f t="shared" si="109"/>
        <v>99.750915155824714</v>
      </c>
      <c r="BV43" s="111">
        <f t="shared" si="110"/>
        <v>52.57164000570242</v>
      </c>
      <c r="BW43" s="106">
        <f t="shared" si="111"/>
        <v>4.7160338085025861</v>
      </c>
      <c r="BX43" s="106">
        <f t="shared" si="112"/>
        <v>-0.17935626241939939</v>
      </c>
      <c r="BY43" s="106">
        <f t="shared" si="80"/>
        <v>0.15434083863171111</v>
      </c>
      <c r="BZ43" s="100">
        <f t="shared" si="81"/>
        <v>0.61265158964274014</v>
      </c>
      <c r="CA43" s="101">
        <f t="shared" si="82"/>
        <v>-3.6123166987001354E-2</v>
      </c>
      <c r="CB43" s="112">
        <f t="shared" si="83"/>
        <v>-2.3396821653228872E-2</v>
      </c>
      <c r="CD43" s="114"/>
    </row>
    <row r="44" spans="1:82" ht="15" customHeight="1" x14ac:dyDescent="0.2">
      <c r="A44" s="90" t="s">
        <v>71</v>
      </c>
      <c r="B44" s="91">
        <v>14961.846460000001</v>
      </c>
      <c r="C44" s="92">
        <v>7378</v>
      </c>
      <c r="D44" s="93">
        <v>15398.260859999999</v>
      </c>
      <c r="E44" s="91">
        <v>15097.333339999999</v>
      </c>
      <c r="F44" s="92">
        <v>7862</v>
      </c>
      <c r="G44" s="93">
        <v>15125.140670000001</v>
      </c>
      <c r="H44" s="94">
        <f t="shared" si="84"/>
        <v>1.0180573652806892</v>
      </c>
      <c r="I44" s="95">
        <f t="shared" si="85"/>
        <v>2.7031591188587112E-2</v>
      </c>
      <c r="J44" s="96">
        <f t="shared" si="86"/>
        <v>7.9619308806509692E-2</v>
      </c>
      <c r="K44" s="91">
        <v>8093.6088300000001</v>
      </c>
      <c r="L44" s="92">
        <v>4176.4452799999999</v>
      </c>
      <c r="M44" s="92">
        <v>8572.40445</v>
      </c>
      <c r="N44" s="97">
        <f t="shared" si="87"/>
        <v>0.56676527095069984</v>
      </c>
      <c r="O44" s="98">
        <f t="shared" si="88"/>
        <v>3.0670011759714733E-2</v>
      </c>
      <c r="P44" s="99">
        <f t="shared" si="89"/>
        <v>3.5546079905164341E-2</v>
      </c>
      <c r="Q44" s="91">
        <v>1766.9336000000003</v>
      </c>
      <c r="R44" s="92">
        <v>1016.1009099999999</v>
      </c>
      <c r="S44" s="93">
        <v>1837.57971</v>
      </c>
      <c r="T44" s="100">
        <f t="shared" si="90"/>
        <v>0.12149174345497177</v>
      </c>
      <c r="U44" s="101">
        <f t="shared" si="91"/>
        <v>4.4556046741875549E-3</v>
      </c>
      <c r="V44" s="102">
        <f t="shared" si="92"/>
        <v>-7.7502954664222523E-3</v>
      </c>
      <c r="W44" s="91">
        <v>3712.0506600000008</v>
      </c>
      <c r="X44" s="92">
        <v>1887.51648</v>
      </c>
      <c r="Y44" s="93">
        <v>3495.424</v>
      </c>
      <c r="Z44" s="100">
        <f t="shared" si="93"/>
        <v>0.23110026387609126</v>
      </c>
      <c r="AA44" s="101">
        <f t="shared" si="94"/>
        <v>-1.4774327113101338E-2</v>
      </c>
      <c r="AB44" s="102">
        <f t="shared" si="95"/>
        <v>-8.9806926235271589E-3</v>
      </c>
      <c r="AC44" s="91">
        <v>5809.3819999999996</v>
      </c>
      <c r="AD44" s="92">
        <v>4551</v>
      </c>
      <c r="AE44" s="92">
        <v>3935.1884899999995</v>
      </c>
      <c r="AF44" s="92">
        <f t="shared" si="71"/>
        <v>-1874.1935100000001</v>
      </c>
      <c r="AG44" s="93">
        <f t="shared" si="72"/>
        <v>-615.81151000000045</v>
      </c>
      <c r="AH44" s="91">
        <v>819.80876999999998</v>
      </c>
      <c r="AI44" s="92">
        <v>909</v>
      </c>
      <c r="AJ44" s="92">
        <v>619.4831200000001</v>
      </c>
      <c r="AK44" s="92">
        <f t="shared" si="62"/>
        <v>-200.32564999999988</v>
      </c>
      <c r="AL44" s="93">
        <f t="shared" si="63"/>
        <v>-289.5168799999999</v>
      </c>
      <c r="AM44" s="100">
        <f t="shared" si="96"/>
        <v>0.25556058088497663</v>
      </c>
      <c r="AN44" s="101">
        <f t="shared" si="97"/>
        <v>-0.13271916891269636</v>
      </c>
      <c r="AO44" s="102">
        <f t="shared" si="98"/>
        <v>-0.36127324942133948</v>
      </c>
      <c r="AP44" s="100">
        <f t="shared" si="99"/>
        <v>4.0230719925600754E-2</v>
      </c>
      <c r="AQ44" s="101">
        <f t="shared" si="100"/>
        <v>-1.4562568602772497E-2</v>
      </c>
      <c r="AR44" s="102">
        <f t="shared" si="101"/>
        <v>-8.297340043221979E-2</v>
      </c>
      <c r="AS44" s="101">
        <f t="shared" si="102"/>
        <v>4.0957180730802421E-2</v>
      </c>
      <c r="AT44" s="101">
        <f t="shared" si="103"/>
        <v>-1.3344380448080576E-2</v>
      </c>
      <c r="AU44" s="101">
        <f t="shared" si="104"/>
        <v>-7.4662254527401606E-2</v>
      </c>
      <c r="AV44" s="91">
        <v>15044</v>
      </c>
      <c r="AW44" s="92">
        <v>7476</v>
      </c>
      <c r="AX44" s="93">
        <v>14319</v>
      </c>
      <c r="AY44" s="103">
        <v>201.51</v>
      </c>
      <c r="AZ44" s="104">
        <v>205.22000000000003</v>
      </c>
      <c r="BA44" s="105">
        <v>202</v>
      </c>
      <c r="BB44" s="103">
        <v>422.87</v>
      </c>
      <c r="BC44" s="104">
        <v>412.36</v>
      </c>
      <c r="BD44" s="105">
        <v>404.85999999999996</v>
      </c>
      <c r="BE44" s="106">
        <f t="shared" si="73"/>
        <v>11.292079207920793</v>
      </c>
      <c r="BF44" s="106">
        <f t="shared" si="74"/>
        <v>-1.1506448917930356</v>
      </c>
      <c r="BG44" s="106">
        <f t="shared" si="75"/>
        <v>-0.85098677005406209</v>
      </c>
      <c r="BH44" s="107">
        <f t="shared" si="76"/>
        <v>5.6340463370053859</v>
      </c>
      <c r="BI44" s="106">
        <f t="shared" si="77"/>
        <v>-0.29527788399239885</v>
      </c>
      <c r="BJ44" s="108">
        <f t="shared" si="78"/>
        <v>-0.40921683110015294</v>
      </c>
      <c r="BK44" s="92">
        <v>527</v>
      </c>
      <c r="BL44" s="92">
        <v>513</v>
      </c>
      <c r="BM44" s="92">
        <v>514</v>
      </c>
      <c r="BN44" s="91">
        <v>74768</v>
      </c>
      <c r="BO44" s="92">
        <v>35483</v>
      </c>
      <c r="BP44" s="93">
        <v>66518</v>
      </c>
      <c r="BQ44" s="109">
        <f t="shared" si="105"/>
        <v>227.38417676418413</v>
      </c>
      <c r="BR44" s="109">
        <f t="shared" si="106"/>
        <v>25.461785634288987</v>
      </c>
      <c r="BS44" s="109">
        <f t="shared" si="107"/>
        <v>5.8132836604443128</v>
      </c>
      <c r="BT44" s="110">
        <f t="shared" si="108"/>
        <v>1056.298670996578</v>
      </c>
      <c r="BU44" s="109">
        <f t="shared" si="109"/>
        <v>52.753514123406035</v>
      </c>
      <c r="BV44" s="111">
        <f t="shared" si="110"/>
        <v>4.6667822860376873</v>
      </c>
      <c r="BW44" s="106">
        <f t="shared" si="111"/>
        <v>4.6454361338082268</v>
      </c>
      <c r="BX44" s="106">
        <f t="shared" si="112"/>
        <v>-0.32451866544729047</v>
      </c>
      <c r="BY44" s="106">
        <f t="shared" si="80"/>
        <v>-0.10081854783971345</v>
      </c>
      <c r="BZ44" s="100">
        <f t="shared" si="81"/>
        <v>0.71895806312148725</v>
      </c>
      <c r="CA44" s="101">
        <f t="shared" si="82"/>
        <v>-6.9235063591563617E-2</v>
      </c>
      <c r="CB44" s="112">
        <f t="shared" si="83"/>
        <v>-5.8206446154198899E-2</v>
      </c>
      <c r="CD44" s="114"/>
    </row>
    <row r="45" spans="1:82" ht="15" customHeight="1" x14ac:dyDescent="0.2">
      <c r="A45" s="90" t="s">
        <v>72</v>
      </c>
      <c r="B45" s="91">
        <v>5975.8048399999998</v>
      </c>
      <c r="C45" s="92">
        <v>2815</v>
      </c>
      <c r="D45" s="93">
        <v>6219.3140000000003</v>
      </c>
      <c r="E45" s="91">
        <v>6291.35844</v>
      </c>
      <c r="F45" s="92">
        <v>3390</v>
      </c>
      <c r="G45" s="93">
        <v>6705.6043499999996</v>
      </c>
      <c r="H45" s="94">
        <f t="shared" si="84"/>
        <v>0.92748001155182991</v>
      </c>
      <c r="I45" s="95">
        <f t="shared" si="85"/>
        <v>-2.2363316719893889E-2</v>
      </c>
      <c r="J45" s="96">
        <f t="shared" si="86"/>
        <v>9.7096530725871211E-2</v>
      </c>
      <c r="K45" s="91">
        <v>3905.4372200000003</v>
      </c>
      <c r="L45" s="92">
        <v>2141.48621</v>
      </c>
      <c r="M45" s="92">
        <v>4370.6839199999995</v>
      </c>
      <c r="N45" s="97">
        <f t="shared" si="87"/>
        <v>0.65179567595573984</v>
      </c>
      <c r="O45" s="98">
        <f t="shared" si="88"/>
        <v>3.1033521447181855E-2</v>
      </c>
      <c r="P45" s="99">
        <f t="shared" si="89"/>
        <v>2.0088829348070214E-2</v>
      </c>
      <c r="Q45" s="91">
        <v>753.90415000000007</v>
      </c>
      <c r="R45" s="92">
        <v>451.10873000000004</v>
      </c>
      <c r="S45" s="93">
        <v>770.73397</v>
      </c>
      <c r="T45" s="100">
        <f t="shared" si="90"/>
        <v>0.11493877803870133</v>
      </c>
      <c r="U45" s="101">
        <f t="shared" si="91"/>
        <v>-4.8929176419536258E-3</v>
      </c>
      <c r="V45" s="102">
        <f t="shared" si="92"/>
        <v>-1.813164379020725E-2</v>
      </c>
      <c r="W45" s="91">
        <v>1287.9247999999998</v>
      </c>
      <c r="X45" s="92">
        <v>620.26396999999997</v>
      </c>
      <c r="Y45" s="93">
        <v>1184.931</v>
      </c>
      <c r="Z45" s="100">
        <f t="shared" si="93"/>
        <v>0.17670756253312203</v>
      </c>
      <c r="AA45" s="101">
        <f t="shared" si="94"/>
        <v>-2.8005745774264734E-2</v>
      </c>
      <c r="AB45" s="102">
        <f t="shared" si="95"/>
        <v>-6.2611601807422701E-3</v>
      </c>
      <c r="AC45" s="91">
        <v>3032.9349999999999</v>
      </c>
      <c r="AD45" s="92">
        <v>3372</v>
      </c>
      <c r="AE45" s="92">
        <v>3677.8267199999996</v>
      </c>
      <c r="AF45" s="92">
        <f t="shared" si="71"/>
        <v>644.89171999999962</v>
      </c>
      <c r="AG45" s="93">
        <f t="shared" si="72"/>
        <v>305.82671999999957</v>
      </c>
      <c r="AH45" s="91">
        <v>1204.4418899999998</v>
      </c>
      <c r="AI45" s="92">
        <v>1379</v>
      </c>
      <c r="AJ45" s="92">
        <v>1337.8352800000002</v>
      </c>
      <c r="AK45" s="92">
        <f t="shared" si="62"/>
        <v>133.39339000000041</v>
      </c>
      <c r="AL45" s="93">
        <f t="shared" si="63"/>
        <v>-41.164719999999761</v>
      </c>
      <c r="AM45" s="100">
        <f t="shared" si="96"/>
        <v>0.59135568971111596</v>
      </c>
      <c r="AN45" s="101">
        <f t="shared" si="97"/>
        <v>8.3819871322508788E-2</v>
      </c>
      <c r="AO45" s="102">
        <f t="shared" si="98"/>
        <v>-0.60651287156774736</v>
      </c>
      <c r="AP45" s="100">
        <f t="shared" si="99"/>
        <v>0.21510978220427529</v>
      </c>
      <c r="AQ45" s="101">
        <f t="shared" si="100"/>
        <v>1.3556699021592261E-2</v>
      </c>
      <c r="AR45" s="102">
        <f t="shared" si="101"/>
        <v>-0.27476588387032508</v>
      </c>
      <c r="AS45" s="101">
        <f t="shared" si="102"/>
        <v>0.19951002328373285</v>
      </c>
      <c r="AT45" s="101">
        <f t="shared" si="103"/>
        <v>8.0661719300656187E-3</v>
      </c>
      <c r="AU45" s="101">
        <f t="shared" si="104"/>
        <v>-0.20727463748322877</v>
      </c>
      <c r="AV45" s="91">
        <v>7372</v>
      </c>
      <c r="AW45" s="92">
        <v>3563</v>
      </c>
      <c r="AX45" s="93">
        <v>6943</v>
      </c>
      <c r="AY45" s="103">
        <v>102</v>
      </c>
      <c r="AZ45" s="104">
        <v>96</v>
      </c>
      <c r="BA45" s="105">
        <v>95</v>
      </c>
      <c r="BB45" s="103">
        <v>234</v>
      </c>
      <c r="BC45" s="104">
        <v>229</v>
      </c>
      <c r="BD45" s="105">
        <v>229</v>
      </c>
      <c r="BE45" s="106">
        <f t="shared" si="73"/>
        <v>11.859649122807019</v>
      </c>
      <c r="BF45" s="106">
        <f>BE45-AV45/AY45/6</f>
        <v>-0.18610251117991083</v>
      </c>
      <c r="BG45" s="106">
        <f t="shared" si="75"/>
        <v>-0.51187865497075968</v>
      </c>
      <c r="BH45" s="107">
        <f t="shared" si="76"/>
        <v>4.9199417758369721</v>
      </c>
      <c r="BI45" s="106">
        <f t="shared" si="77"/>
        <v>-0.33077047487527889</v>
      </c>
      <c r="BJ45" s="108">
        <f t="shared" si="78"/>
        <v>-0.26637554585152845</v>
      </c>
      <c r="BK45" s="92">
        <v>304</v>
      </c>
      <c r="BL45" s="92">
        <v>304</v>
      </c>
      <c r="BM45" s="92">
        <v>304</v>
      </c>
      <c r="BN45" s="91">
        <v>38381</v>
      </c>
      <c r="BO45" s="92">
        <v>18712</v>
      </c>
      <c r="BP45" s="93">
        <v>36379</v>
      </c>
      <c r="BQ45" s="109">
        <f t="shared" si="105"/>
        <v>184.32624178784462</v>
      </c>
      <c r="BR45" s="109">
        <f t="shared" si="106"/>
        <v>20.407676872912731</v>
      </c>
      <c r="BS45" s="109">
        <f t="shared" si="107"/>
        <v>3.1590763325218347</v>
      </c>
      <c r="BT45" s="110">
        <f t="shared" si="108"/>
        <v>965.80791444620479</v>
      </c>
      <c r="BU45" s="109">
        <f t="shared" si="109"/>
        <v>112.39521233008975</v>
      </c>
      <c r="BV45" s="111">
        <f t="shared" si="110"/>
        <v>14.362503275842755</v>
      </c>
      <c r="BW45" s="106">
        <f t="shared" si="111"/>
        <v>5.2396658504969036</v>
      </c>
      <c r="BX45" s="106">
        <f t="shared" si="112"/>
        <v>3.33446350872455E-2</v>
      </c>
      <c r="BY45" s="106">
        <f t="shared" si="80"/>
        <v>-1.2088289272953467E-2</v>
      </c>
      <c r="BZ45" s="100">
        <f t="shared" si="81"/>
        <v>0.6648209064327486</v>
      </c>
      <c r="CA45" s="101">
        <f t="shared" si="82"/>
        <v>-3.6586257309941472E-2</v>
      </c>
      <c r="CB45" s="112">
        <f t="shared" si="83"/>
        <v>-2.6781695577896003E-2</v>
      </c>
      <c r="CD45" s="114"/>
    </row>
    <row r="46" spans="1:82" ht="15" customHeight="1" x14ac:dyDescent="0.2">
      <c r="A46" s="90" t="s">
        <v>73</v>
      </c>
      <c r="B46" s="91">
        <v>10197.736000000001</v>
      </c>
      <c r="C46" s="92">
        <v>5364</v>
      </c>
      <c r="D46" s="93">
        <v>10495.1</v>
      </c>
      <c r="E46" s="91">
        <v>10154</v>
      </c>
      <c r="F46" s="92">
        <v>5338</v>
      </c>
      <c r="G46" s="93">
        <v>10727.531000000001</v>
      </c>
      <c r="H46" s="94">
        <f t="shared" si="84"/>
        <v>0.97833322504497999</v>
      </c>
      <c r="I46" s="95">
        <f t="shared" si="85"/>
        <v>-2.597404302671602E-2</v>
      </c>
      <c r="J46" s="96">
        <f t="shared" si="86"/>
        <v>-2.6537513059178841E-2</v>
      </c>
      <c r="K46" s="91">
        <v>6422.4089999999997</v>
      </c>
      <c r="L46" s="92">
        <v>3435.6120000000001</v>
      </c>
      <c r="M46" s="92">
        <v>7005.3289999999997</v>
      </c>
      <c r="N46" s="97">
        <f t="shared" si="87"/>
        <v>0.65302342169880456</v>
      </c>
      <c r="O46" s="98">
        <f t="shared" si="88"/>
        <v>2.0523027765379398E-2</v>
      </c>
      <c r="P46" s="99">
        <f t="shared" si="89"/>
        <v>9.4093340255186897E-3</v>
      </c>
      <c r="Q46" s="91">
        <v>2062.0210000000002</v>
      </c>
      <c r="R46" s="92">
        <v>789.58500000000004</v>
      </c>
      <c r="S46" s="93">
        <v>1487.915</v>
      </c>
      <c r="T46" s="100">
        <f t="shared" si="90"/>
        <v>0.13870060128467585</v>
      </c>
      <c r="U46" s="101">
        <f t="shared" si="91"/>
        <v>-6.4374147582765578E-2</v>
      </c>
      <c r="V46" s="102">
        <f t="shared" si="92"/>
        <v>-9.2171581757962417E-3</v>
      </c>
      <c r="W46" s="91">
        <v>1178.298</v>
      </c>
      <c r="X46" s="92">
        <v>880.40200000000004</v>
      </c>
      <c r="Y46" s="93">
        <v>1750.838</v>
      </c>
      <c r="Z46" s="100">
        <f t="shared" si="93"/>
        <v>0.16320978238142586</v>
      </c>
      <c r="AA46" s="101">
        <f t="shared" si="94"/>
        <v>4.7167040604786117E-2</v>
      </c>
      <c r="AB46" s="102">
        <f t="shared" si="95"/>
        <v>-1.7212779407922152E-3</v>
      </c>
      <c r="AC46" s="91">
        <v>4856.1890000000003</v>
      </c>
      <c r="AD46" s="92">
        <v>5035</v>
      </c>
      <c r="AE46" s="92">
        <v>4723.79</v>
      </c>
      <c r="AF46" s="92">
        <f t="shared" si="71"/>
        <v>-132.39900000000034</v>
      </c>
      <c r="AG46" s="93">
        <f t="shared" si="72"/>
        <v>-311.21000000000004</v>
      </c>
      <c r="AH46" s="91">
        <v>942.79300000000001</v>
      </c>
      <c r="AI46" s="92">
        <v>613</v>
      </c>
      <c r="AJ46" s="92">
        <v>516.20699999999999</v>
      </c>
      <c r="AK46" s="92">
        <f t="shared" si="62"/>
        <v>-426.58600000000001</v>
      </c>
      <c r="AL46" s="93">
        <f t="shared" si="63"/>
        <v>-96.793000000000006</v>
      </c>
      <c r="AM46" s="100">
        <f t="shared" si="96"/>
        <v>0.45009480614763075</v>
      </c>
      <c r="AN46" s="101">
        <f t="shared" si="97"/>
        <v>-2.6107852952389099E-2</v>
      </c>
      <c r="AO46" s="102">
        <f t="shared" si="98"/>
        <v>-0.48857036909472573</v>
      </c>
      <c r="AP46" s="100">
        <f t="shared" si="99"/>
        <v>4.9185524673419023E-2</v>
      </c>
      <c r="AQ46" s="101">
        <f t="shared" si="100"/>
        <v>-4.3265682143466599E-2</v>
      </c>
      <c r="AR46" s="102">
        <f t="shared" si="101"/>
        <v>-6.5094863096901628E-2</v>
      </c>
      <c r="AS46" s="101">
        <f t="shared" si="102"/>
        <v>4.8119832979275468E-2</v>
      </c>
      <c r="AT46" s="101">
        <f t="shared" si="103"/>
        <v>-4.4729585968922292E-2</v>
      </c>
      <c r="AU46" s="101">
        <f t="shared" si="104"/>
        <v>-6.6717184630316145E-2</v>
      </c>
      <c r="AV46" s="91">
        <v>13800</v>
      </c>
      <c r="AW46" s="92">
        <v>6688</v>
      </c>
      <c r="AX46" s="93">
        <v>12713</v>
      </c>
      <c r="AY46" s="103">
        <v>176</v>
      </c>
      <c r="AZ46" s="104">
        <v>170</v>
      </c>
      <c r="BA46" s="105">
        <v>175</v>
      </c>
      <c r="BB46" s="103">
        <v>367</v>
      </c>
      <c r="BC46" s="104">
        <v>374</v>
      </c>
      <c r="BD46" s="105">
        <v>385</v>
      </c>
      <c r="BE46" s="106">
        <f t="shared" si="73"/>
        <v>11.476190476190476</v>
      </c>
      <c r="BF46" s="106">
        <f t="shared" si="74"/>
        <v>-1.5919913419913421</v>
      </c>
      <c r="BG46" s="106">
        <f t="shared" si="75"/>
        <v>-1.6375350140056035</v>
      </c>
      <c r="BH46" s="107">
        <f t="shared" si="76"/>
        <v>5.2164502164502169</v>
      </c>
      <c r="BI46" s="106">
        <f t="shared" si="77"/>
        <v>-1.0505797563018273</v>
      </c>
      <c r="BJ46" s="108">
        <f t="shared" si="78"/>
        <v>-0.74433409727527344</v>
      </c>
      <c r="BK46" s="92">
        <v>516</v>
      </c>
      <c r="BL46" s="92">
        <v>578</v>
      </c>
      <c r="BM46" s="92">
        <v>554</v>
      </c>
      <c r="BN46" s="91">
        <v>72494</v>
      </c>
      <c r="BO46" s="92">
        <v>35656</v>
      </c>
      <c r="BP46" s="93">
        <v>67663</v>
      </c>
      <c r="BQ46" s="109">
        <f t="shared" si="105"/>
        <v>158.54353191552252</v>
      </c>
      <c r="BR46" s="109">
        <f t="shared" si="106"/>
        <v>18.47676776952423</v>
      </c>
      <c r="BS46" s="109">
        <f t="shared" si="107"/>
        <v>8.8352079307794327</v>
      </c>
      <c r="BT46" s="110">
        <f t="shared" si="108"/>
        <v>843.82372374734518</v>
      </c>
      <c r="BU46" s="109">
        <f t="shared" si="109"/>
        <v>108.02662229806981</v>
      </c>
      <c r="BV46" s="111">
        <f t="shared" si="110"/>
        <v>45.67779073299107</v>
      </c>
      <c r="BW46" s="106">
        <f t="shared" si="111"/>
        <v>5.322347203649807</v>
      </c>
      <c r="BX46" s="106">
        <f t="shared" si="112"/>
        <v>6.9158797852705511E-2</v>
      </c>
      <c r="BY46" s="106">
        <f t="shared" si="80"/>
        <v>-8.9925092688529773E-3</v>
      </c>
      <c r="BZ46" s="100">
        <f t="shared" si="81"/>
        <v>0.67852988367428801</v>
      </c>
      <c r="CA46" s="101">
        <f t="shared" si="82"/>
        <v>-0.10198260555913141</v>
      </c>
      <c r="CB46" s="112">
        <f t="shared" si="83"/>
        <v>-1.460024345918276E-2</v>
      </c>
      <c r="CD46" s="114"/>
    </row>
    <row r="47" spans="1:82" ht="15" customHeight="1" x14ac:dyDescent="0.2">
      <c r="A47" s="90" t="s">
        <v>74</v>
      </c>
      <c r="B47" s="91">
        <v>5454.152</v>
      </c>
      <c r="C47" s="92">
        <v>3950</v>
      </c>
      <c r="D47" s="93">
        <v>7823</v>
      </c>
      <c r="E47" s="91">
        <v>5727.4669999999996</v>
      </c>
      <c r="F47" s="92">
        <v>3874</v>
      </c>
      <c r="G47" s="93">
        <v>7483</v>
      </c>
      <c r="H47" s="94">
        <f t="shared" si="84"/>
        <v>1.045436322330616</v>
      </c>
      <c r="I47" s="95">
        <f t="shared" si="85"/>
        <v>9.3156370302956981E-2</v>
      </c>
      <c r="J47" s="96">
        <f t="shared" si="86"/>
        <v>2.5818356403925158E-2</v>
      </c>
      <c r="K47" s="91">
        <v>3534.0830000000001</v>
      </c>
      <c r="L47" s="92">
        <v>2221.0569999999998</v>
      </c>
      <c r="M47" s="92">
        <v>4489</v>
      </c>
      <c r="N47" s="97">
        <f t="shared" si="87"/>
        <v>0.59989309100628085</v>
      </c>
      <c r="O47" s="98">
        <f t="shared" si="88"/>
        <v>-1.7148089676209399E-2</v>
      </c>
      <c r="P47" s="99">
        <f t="shared" si="89"/>
        <v>2.6569136437359919E-2</v>
      </c>
      <c r="Q47" s="91">
        <v>754.43299999999999</v>
      </c>
      <c r="R47" s="92">
        <v>499.34699999999998</v>
      </c>
      <c r="S47" s="93">
        <v>834.12299999999993</v>
      </c>
      <c r="T47" s="100">
        <f t="shared" si="90"/>
        <v>0.11146906320994253</v>
      </c>
      <c r="U47" s="101">
        <f t="shared" si="91"/>
        <v>-2.0252865523998673E-2</v>
      </c>
      <c r="V47" s="102">
        <f t="shared" si="92"/>
        <v>-1.7427942468942345E-2</v>
      </c>
      <c r="W47" s="91">
        <v>1226.114</v>
      </c>
      <c r="X47" s="92">
        <v>1009.69</v>
      </c>
      <c r="Y47" s="93">
        <v>1826</v>
      </c>
      <c r="Z47" s="100">
        <f t="shared" si="93"/>
        <v>0.24401977816383802</v>
      </c>
      <c r="AA47" s="101">
        <f t="shared" si="94"/>
        <v>2.9943642936869436E-2</v>
      </c>
      <c r="AB47" s="102">
        <f t="shared" si="95"/>
        <v>-1.6612643106167169E-2</v>
      </c>
      <c r="AC47" s="91">
        <v>1834.068</v>
      </c>
      <c r="AD47" s="92">
        <v>1475</v>
      </c>
      <c r="AE47" s="92">
        <v>1000.0935400000001</v>
      </c>
      <c r="AF47" s="92">
        <f t="shared" si="71"/>
        <v>-833.97445999999991</v>
      </c>
      <c r="AG47" s="93">
        <f t="shared" si="72"/>
        <v>-474.90645999999992</v>
      </c>
      <c r="AH47" s="91">
        <v>0</v>
      </c>
      <c r="AI47" s="92">
        <v>0</v>
      </c>
      <c r="AJ47" s="92">
        <v>0</v>
      </c>
      <c r="AK47" s="92">
        <f t="shared" si="62"/>
        <v>0</v>
      </c>
      <c r="AL47" s="93">
        <f t="shared" si="63"/>
        <v>0</v>
      </c>
      <c r="AM47" s="100">
        <f t="shared" si="96"/>
        <v>0.12784015595040266</v>
      </c>
      <c r="AN47" s="101">
        <f t="shared" si="97"/>
        <v>-0.20842990032965703</v>
      </c>
      <c r="AO47" s="102">
        <f t="shared" si="98"/>
        <v>-0.24557756556858468</v>
      </c>
      <c r="AP47" s="100">
        <f t="shared" si="99"/>
        <v>0</v>
      </c>
      <c r="AQ47" s="101">
        <f t="shared" si="100"/>
        <v>0</v>
      </c>
      <c r="AR47" s="102">
        <f t="shared" si="101"/>
        <v>0</v>
      </c>
      <c r="AS47" s="101">
        <f t="shared" si="102"/>
        <v>0</v>
      </c>
      <c r="AT47" s="101">
        <f t="shared" si="103"/>
        <v>0</v>
      </c>
      <c r="AU47" s="101">
        <f t="shared" si="104"/>
        <v>0</v>
      </c>
      <c r="AV47" s="91">
        <v>8147</v>
      </c>
      <c r="AW47" s="92">
        <v>4118</v>
      </c>
      <c r="AX47" s="93">
        <v>7724</v>
      </c>
      <c r="AY47" s="103">
        <v>99</v>
      </c>
      <c r="AZ47" s="104">
        <v>94.25</v>
      </c>
      <c r="BA47" s="105">
        <v>93</v>
      </c>
      <c r="BB47" s="103">
        <v>216</v>
      </c>
      <c r="BC47" s="104">
        <v>196.75</v>
      </c>
      <c r="BD47" s="105">
        <v>197</v>
      </c>
      <c r="BE47" s="106">
        <f t="shared" si="73"/>
        <v>12.924731182795698</v>
      </c>
      <c r="BF47" s="106">
        <f t="shared" si="74"/>
        <v>-0.7907570326925164</v>
      </c>
      <c r="BG47" s="106">
        <f t="shared" si="75"/>
        <v>-1.6393713813068658</v>
      </c>
      <c r="BH47" s="107">
        <f t="shared" si="76"/>
        <v>6.1015228426395938</v>
      </c>
      <c r="BI47" s="106">
        <f t="shared" si="77"/>
        <v>-0.1847425894591721</v>
      </c>
      <c r="BJ47" s="108">
        <f t="shared" si="78"/>
        <v>-0.87518194346798772</v>
      </c>
      <c r="BK47" s="92">
        <v>306</v>
      </c>
      <c r="BL47" s="92">
        <v>329</v>
      </c>
      <c r="BM47" s="92">
        <v>318</v>
      </c>
      <c r="BN47" s="91">
        <v>34667</v>
      </c>
      <c r="BO47" s="92">
        <v>18422</v>
      </c>
      <c r="BP47" s="93">
        <v>34577</v>
      </c>
      <c r="BQ47" s="109">
        <f t="shared" si="105"/>
        <v>216.415536339185</v>
      </c>
      <c r="BR47" s="109">
        <f t="shared" si="106"/>
        <v>51.201730702700729</v>
      </c>
      <c r="BS47" s="109">
        <f t="shared" si="107"/>
        <v>6.1234942156370664</v>
      </c>
      <c r="BT47" s="110">
        <f t="shared" si="108"/>
        <v>968.79854997410666</v>
      </c>
      <c r="BU47" s="109">
        <f t="shared" si="109"/>
        <v>265.78308415846902</v>
      </c>
      <c r="BV47" s="111">
        <f t="shared" si="110"/>
        <v>28.050614082897368</v>
      </c>
      <c r="BW47" s="106">
        <f t="shared" si="111"/>
        <v>4.4765665458311759</v>
      </c>
      <c r="BX47" s="106">
        <f t="shared" si="112"/>
        <v>0.22138058780981851</v>
      </c>
      <c r="BY47" s="106">
        <f t="shared" si="80"/>
        <v>3.0357056174796782E-3</v>
      </c>
      <c r="BZ47" s="100">
        <f t="shared" si="81"/>
        <v>0.60407058001397629</v>
      </c>
      <c r="CA47" s="101">
        <f t="shared" si="82"/>
        <v>-2.5323029281593801E-2</v>
      </c>
      <c r="CB47" s="112">
        <f t="shared" si="83"/>
        <v>-2.5074599453938085E-2</v>
      </c>
      <c r="CD47" s="114"/>
    </row>
    <row r="48" spans="1:82" ht="16.5" customHeight="1" x14ac:dyDescent="0.2">
      <c r="A48" s="90" t="s">
        <v>75</v>
      </c>
      <c r="B48" s="91">
        <v>25382.418420000002</v>
      </c>
      <c r="C48" s="92">
        <v>13981</v>
      </c>
      <c r="D48" s="93">
        <v>28494</v>
      </c>
      <c r="E48" s="91">
        <v>23564.341690000001</v>
      </c>
      <c r="F48" s="92">
        <v>12890</v>
      </c>
      <c r="G48" s="93">
        <v>26923</v>
      </c>
      <c r="H48" s="94">
        <f t="shared" si="84"/>
        <v>1.0583515952902722</v>
      </c>
      <c r="I48" s="95">
        <f t="shared" si="85"/>
        <v>-1.8802129346624286E-2</v>
      </c>
      <c r="J48" s="96">
        <f t="shared" si="86"/>
        <v>-2.6287659946345299E-2</v>
      </c>
      <c r="K48" s="91">
        <v>11149.805769999999</v>
      </c>
      <c r="L48" s="92">
        <v>6197.7406100000007</v>
      </c>
      <c r="M48" s="92">
        <v>12702</v>
      </c>
      <c r="N48" s="97">
        <f t="shared" si="87"/>
        <v>0.47178991939976972</v>
      </c>
      <c r="O48" s="98">
        <f t="shared" si="88"/>
        <v>-1.374403061724816E-3</v>
      </c>
      <c r="P48" s="99">
        <f t="shared" si="89"/>
        <v>-9.0278160540705477E-3</v>
      </c>
      <c r="Q48" s="91">
        <v>2325.7729000000004</v>
      </c>
      <c r="R48" s="92">
        <v>1090.9099700000002</v>
      </c>
      <c r="S48" s="93">
        <v>2463.6026099999999</v>
      </c>
      <c r="T48" s="100">
        <f t="shared" si="90"/>
        <v>9.1505501244289272E-2</v>
      </c>
      <c r="U48" s="101">
        <f t="shared" si="91"/>
        <v>-7.1933264419086623E-3</v>
      </c>
      <c r="V48" s="102">
        <f t="shared" si="92"/>
        <v>6.873230491767926E-3</v>
      </c>
      <c r="W48" s="91">
        <v>8639.3432899999989</v>
      </c>
      <c r="X48" s="92">
        <v>4904.1799800000008</v>
      </c>
      <c r="Y48" s="93">
        <v>10063</v>
      </c>
      <c r="Z48" s="100">
        <f t="shared" si="93"/>
        <v>0.37376963934182666</v>
      </c>
      <c r="AA48" s="101">
        <f t="shared" si="94"/>
        <v>7.1418165214557905E-3</v>
      </c>
      <c r="AB48" s="102">
        <f t="shared" si="95"/>
        <v>-6.6942846302447956E-3</v>
      </c>
      <c r="AC48" s="91">
        <v>11272.587</v>
      </c>
      <c r="AD48" s="92">
        <v>10143</v>
      </c>
      <c r="AE48" s="92">
        <v>11230.419190000001</v>
      </c>
      <c r="AF48" s="92">
        <f t="shared" si="71"/>
        <v>-42.167809999999008</v>
      </c>
      <c r="AG48" s="93">
        <f t="shared" si="72"/>
        <v>1087.4191900000005</v>
      </c>
      <c r="AH48" s="91">
        <v>0</v>
      </c>
      <c r="AI48" s="92">
        <v>0</v>
      </c>
      <c r="AJ48" s="92">
        <v>0</v>
      </c>
      <c r="AK48" s="92">
        <f t="shared" si="62"/>
        <v>0</v>
      </c>
      <c r="AL48" s="93">
        <f t="shared" si="63"/>
        <v>0</v>
      </c>
      <c r="AM48" s="100">
        <f t="shared" si="96"/>
        <v>0.39413277146065839</v>
      </c>
      <c r="AN48" s="101">
        <f t="shared" si="97"/>
        <v>-4.9977274062734223E-2</v>
      </c>
      <c r="AO48" s="102">
        <f t="shared" si="98"/>
        <v>-0.33135181476350295</v>
      </c>
      <c r="AP48" s="100">
        <f t="shared" si="99"/>
        <v>0</v>
      </c>
      <c r="AQ48" s="101">
        <f t="shared" si="100"/>
        <v>0</v>
      </c>
      <c r="AR48" s="102">
        <f t="shared" si="101"/>
        <v>0</v>
      </c>
      <c r="AS48" s="101">
        <f t="shared" si="102"/>
        <v>0</v>
      </c>
      <c r="AT48" s="101">
        <f t="shared" si="103"/>
        <v>0</v>
      </c>
      <c r="AU48" s="101">
        <f t="shared" si="104"/>
        <v>0</v>
      </c>
      <c r="AV48" s="91">
        <v>19831</v>
      </c>
      <c r="AW48" s="92">
        <v>8098</v>
      </c>
      <c r="AX48" s="93">
        <v>15528</v>
      </c>
      <c r="AY48" s="103">
        <v>386</v>
      </c>
      <c r="AZ48" s="104">
        <v>327</v>
      </c>
      <c r="BA48" s="105">
        <v>328</v>
      </c>
      <c r="BB48" s="103">
        <v>414</v>
      </c>
      <c r="BC48" s="104">
        <v>407</v>
      </c>
      <c r="BD48" s="105">
        <v>407</v>
      </c>
      <c r="BE48" s="106">
        <f t="shared" si="73"/>
        <v>7.5508130081300813</v>
      </c>
      <c r="BF48" s="106">
        <f t="shared" si="74"/>
        <v>-1.0117949366022163</v>
      </c>
      <c r="BG48" s="106">
        <f t="shared" si="75"/>
        <v>-0.70402898983118156</v>
      </c>
      <c r="BH48" s="107">
        <f t="shared" si="76"/>
        <v>6.0851760851760845</v>
      </c>
      <c r="BI48" s="106">
        <f t="shared" si="77"/>
        <v>-1.8983182787530621</v>
      </c>
      <c r="BJ48" s="108">
        <f t="shared" si="78"/>
        <v>-0.54709254709254829</v>
      </c>
      <c r="BK48" s="92">
        <v>481</v>
      </c>
      <c r="BL48" s="92">
        <v>516</v>
      </c>
      <c r="BM48" s="92">
        <v>513</v>
      </c>
      <c r="BN48" s="91">
        <v>70470</v>
      </c>
      <c r="BO48" s="92">
        <v>35699</v>
      </c>
      <c r="BP48" s="93">
        <v>69405</v>
      </c>
      <c r="BQ48" s="109">
        <f t="shared" si="105"/>
        <v>387.91153375117068</v>
      </c>
      <c r="BR48" s="109">
        <f t="shared" si="106"/>
        <v>53.523259450049636</v>
      </c>
      <c r="BS48" s="109">
        <f t="shared" si="107"/>
        <v>26.836993848092163</v>
      </c>
      <c r="BT48" s="110">
        <f t="shared" si="108"/>
        <v>1733.8356517259144</v>
      </c>
      <c r="BU48" s="109">
        <f t="shared" si="109"/>
        <v>545.57778827979473</v>
      </c>
      <c r="BV48" s="111">
        <f t="shared" si="110"/>
        <v>142.08460208402744</v>
      </c>
      <c r="BW48" s="106">
        <f t="shared" si="111"/>
        <v>4.4696676970633691</v>
      </c>
      <c r="BX48" s="106">
        <f t="shared" si="112"/>
        <v>0.91614039132992131</v>
      </c>
      <c r="BY48" s="106">
        <f t="shared" si="80"/>
        <v>6.1295259424445803E-2</v>
      </c>
      <c r="BZ48" s="100">
        <f t="shared" si="81"/>
        <v>0.75162443144899294</v>
      </c>
      <c r="CA48" s="101">
        <f t="shared" si="82"/>
        <v>-6.2304882480321067E-2</v>
      </c>
      <c r="CB48" s="112">
        <f t="shared" si="83"/>
        <v>-2.5725102563723734E-2</v>
      </c>
      <c r="CD48" s="114"/>
    </row>
    <row r="49" spans="1:82" ht="15" customHeight="1" x14ac:dyDescent="0.2">
      <c r="A49" s="90" t="s">
        <v>76</v>
      </c>
      <c r="B49" s="91">
        <v>12296.332970000001</v>
      </c>
      <c r="C49" s="92">
        <v>6954</v>
      </c>
      <c r="D49" s="93">
        <v>13533</v>
      </c>
      <c r="E49" s="91">
        <v>10754.75027</v>
      </c>
      <c r="F49" s="92">
        <v>5949</v>
      </c>
      <c r="G49" s="93">
        <v>11541</v>
      </c>
      <c r="H49" s="94">
        <f t="shared" si="84"/>
        <v>1.1726020275539382</v>
      </c>
      <c r="I49" s="95">
        <f t="shared" si="85"/>
        <v>2.9262325441078207E-2</v>
      </c>
      <c r="J49" s="96">
        <f t="shared" si="86"/>
        <v>3.6660719311443213E-3</v>
      </c>
      <c r="K49" s="91">
        <v>5730.2664199999999</v>
      </c>
      <c r="L49" s="92">
        <v>3088.2648300000001</v>
      </c>
      <c r="M49" s="92">
        <v>6307</v>
      </c>
      <c r="N49" s="97">
        <f t="shared" si="87"/>
        <v>0.5464864396499437</v>
      </c>
      <c r="O49" s="98">
        <f t="shared" si="88"/>
        <v>1.3673842784317047E-2</v>
      </c>
      <c r="P49" s="99">
        <f t="shared" si="89"/>
        <v>2.7363086145152926E-2</v>
      </c>
      <c r="Q49" s="91">
        <v>1340.8153900000002</v>
      </c>
      <c r="R49" s="92">
        <v>744.45634999999993</v>
      </c>
      <c r="S49" s="93">
        <v>1272.6762900000001</v>
      </c>
      <c r="T49" s="100">
        <f t="shared" si="90"/>
        <v>0.11027435144268262</v>
      </c>
      <c r="U49" s="101">
        <f t="shared" si="91"/>
        <v>-1.4397570855704714E-2</v>
      </c>
      <c r="V49" s="102">
        <f t="shared" si="92"/>
        <v>-1.4865394733145229E-2</v>
      </c>
      <c r="W49" s="91">
        <v>1834.15473</v>
      </c>
      <c r="X49" s="92">
        <v>1072.65977</v>
      </c>
      <c r="Y49" s="93">
        <v>1972</v>
      </c>
      <c r="Z49" s="100">
        <f t="shared" si="93"/>
        <v>0.17086907547006325</v>
      </c>
      <c r="AA49" s="101">
        <f t="shared" si="94"/>
        <v>3.2539161379460668E-4</v>
      </c>
      <c r="AB49" s="102">
        <f t="shared" si="95"/>
        <v>-9.4401815479229767E-3</v>
      </c>
      <c r="AC49" s="91">
        <v>23674.634999999998</v>
      </c>
      <c r="AD49" s="92">
        <v>22360</v>
      </c>
      <c r="AE49" s="92">
        <v>20442.186100000006</v>
      </c>
      <c r="AF49" s="92">
        <f t="shared" si="71"/>
        <v>-3232.4488999999921</v>
      </c>
      <c r="AG49" s="93">
        <f t="shared" si="72"/>
        <v>-1917.8138999999937</v>
      </c>
      <c r="AH49" s="91">
        <v>20394.565560000003</v>
      </c>
      <c r="AI49" s="92">
        <v>18315</v>
      </c>
      <c r="AJ49" s="92">
        <v>17035.535190000002</v>
      </c>
      <c r="AK49" s="92">
        <f t="shared" si="62"/>
        <v>-3359.0303700000004</v>
      </c>
      <c r="AL49" s="93">
        <f t="shared" si="63"/>
        <v>-1279.4648099999977</v>
      </c>
      <c r="AM49" s="100">
        <f t="shared" si="96"/>
        <v>1.5105435675755565</v>
      </c>
      <c r="AN49" s="101">
        <f t="shared" si="97"/>
        <v>-0.41479751238382878</v>
      </c>
      <c r="AO49" s="102">
        <f t="shared" si="98"/>
        <v>-1.7048720205751482</v>
      </c>
      <c r="AP49" s="100">
        <f t="shared" si="99"/>
        <v>1.2588143937042786</v>
      </c>
      <c r="AQ49" s="101">
        <f t="shared" si="100"/>
        <v>-0.39977484666174568</v>
      </c>
      <c r="AR49" s="102">
        <f t="shared" si="101"/>
        <v>-1.3749215855882149</v>
      </c>
      <c r="AS49" s="101">
        <f t="shared" si="102"/>
        <v>1.4760883103717184</v>
      </c>
      <c r="AT49" s="101">
        <f t="shared" si="103"/>
        <v>-0.4202426176359666</v>
      </c>
      <c r="AU49" s="101">
        <f t="shared" si="104"/>
        <v>-1.6025803734406869</v>
      </c>
      <c r="AV49" s="91">
        <v>13480</v>
      </c>
      <c r="AW49" s="92">
        <v>7016</v>
      </c>
      <c r="AX49" s="93">
        <v>13356</v>
      </c>
      <c r="AY49" s="103">
        <v>247.12190000000001</v>
      </c>
      <c r="AZ49" s="104">
        <v>231.25333333333336</v>
      </c>
      <c r="BA49" s="105">
        <v>230</v>
      </c>
      <c r="BB49" s="103">
        <v>338.39179999999999</v>
      </c>
      <c r="BC49" s="104">
        <v>324.03333333333336</v>
      </c>
      <c r="BD49" s="105">
        <v>322</v>
      </c>
      <c r="BE49" s="106">
        <f t="shared" si="73"/>
        <v>9.1884057971014492</v>
      </c>
      <c r="BF49" s="106">
        <f t="shared" si="74"/>
        <v>9.707610650475651E-2</v>
      </c>
      <c r="BG49" s="106">
        <f t="shared" si="75"/>
        <v>-0.9246015829723504</v>
      </c>
      <c r="BH49" s="107">
        <f t="shared" si="76"/>
        <v>6.5631469979296071</v>
      </c>
      <c r="BI49" s="106">
        <f t="shared" si="77"/>
        <v>-7.6099776568671729E-2</v>
      </c>
      <c r="BJ49" s="108">
        <f t="shared" si="78"/>
        <v>-0.6542174707464552</v>
      </c>
      <c r="BK49" s="92">
        <v>556</v>
      </c>
      <c r="BL49" s="92">
        <v>571</v>
      </c>
      <c r="BM49" s="92">
        <v>565</v>
      </c>
      <c r="BN49" s="91">
        <v>70449</v>
      </c>
      <c r="BO49" s="92">
        <v>35591</v>
      </c>
      <c r="BP49" s="93">
        <v>68160</v>
      </c>
      <c r="BQ49" s="109">
        <f t="shared" si="105"/>
        <v>169.32218309859155</v>
      </c>
      <c r="BR49" s="109">
        <f t="shared" si="106"/>
        <v>16.662098924224296</v>
      </c>
      <c r="BS49" s="109">
        <f t="shared" si="107"/>
        <v>2.173184756314015</v>
      </c>
      <c r="BT49" s="110">
        <f t="shared" si="108"/>
        <v>864.10601976639714</v>
      </c>
      <c r="BU49" s="109">
        <f t="shared" si="109"/>
        <v>66.275881042361561</v>
      </c>
      <c r="BV49" s="111">
        <f t="shared" si="110"/>
        <v>16.186977577115499</v>
      </c>
      <c r="BW49" s="106">
        <f t="shared" si="111"/>
        <v>5.1033243486073676</v>
      </c>
      <c r="BX49" s="106">
        <f t="shared" si="112"/>
        <v>-0.12286259501281016</v>
      </c>
      <c r="BY49" s="106">
        <f t="shared" si="80"/>
        <v>3.0490825232225127E-2</v>
      </c>
      <c r="BZ49" s="100">
        <f t="shared" si="81"/>
        <v>0.67020648967551621</v>
      </c>
      <c r="CA49" s="101">
        <f t="shared" si="82"/>
        <v>-3.3720368837673265E-2</v>
      </c>
      <c r="CB49" s="112">
        <f t="shared" si="83"/>
        <v>-3.0141805253545706E-2</v>
      </c>
      <c r="CD49" s="114"/>
    </row>
    <row r="50" spans="1:82" ht="15" customHeight="1" x14ac:dyDescent="0.2">
      <c r="A50" s="90" t="s">
        <v>77</v>
      </c>
      <c r="B50" s="91">
        <v>7001.7433499999997</v>
      </c>
      <c r="C50" s="92">
        <v>3307</v>
      </c>
      <c r="D50" s="93">
        <v>7127</v>
      </c>
      <c r="E50" s="91">
        <v>7064.6346100000001</v>
      </c>
      <c r="F50" s="92">
        <v>3835</v>
      </c>
      <c r="G50" s="93">
        <v>7730.3555699999997</v>
      </c>
      <c r="H50" s="94">
        <f t="shared" si="84"/>
        <v>0.92194982953416726</v>
      </c>
      <c r="I50" s="95">
        <f t="shared" si="85"/>
        <v>-6.9147903969136948E-2</v>
      </c>
      <c r="J50" s="96">
        <f t="shared" si="86"/>
        <v>5.9629099416826925E-2</v>
      </c>
      <c r="K50" s="91">
        <v>4392.9839000000002</v>
      </c>
      <c r="L50" s="92">
        <v>2399.9192499999999</v>
      </c>
      <c r="M50" s="92">
        <v>4938.26937</v>
      </c>
      <c r="N50" s="97">
        <f t="shared" si="87"/>
        <v>0.63881529449492069</v>
      </c>
      <c r="O50" s="98">
        <f t="shared" si="88"/>
        <v>1.698781968373575E-2</v>
      </c>
      <c r="P50" s="99">
        <f t="shared" si="89"/>
        <v>1.3021487454503489E-2</v>
      </c>
      <c r="Q50" s="91">
        <v>1087.0135500000001</v>
      </c>
      <c r="R50" s="92">
        <v>648.14483000000007</v>
      </c>
      <c r="S50" s="93">
        <v>1237.2091800000001</v>
      </c>
      <c r="T50" s="100">
        <f t="shared" si="90"/>
        <v>0.16004557213401246</v>
      </c>
      <c r="U50" s="101">
        <f t="shared" si="91"/>
        <v>6.1786547337366049E-3</v>
      </c>
      <c r="V50" s="102">
        <f t="shared" si="92"/>
        <v>-8.9622062232235511E-3</v>
      </c>
      <c r="W50" s="91">
        <v>1262.8500699999997</v>
      </c>
      <c r="X50" s="92">
        <v>637.12266</v>
      </c>
      <c r="Y50" s="93">
        <v>1221.0662199999999</v>
      </c>
      <c r="Z50" s="100">
        <f t="shared" si="93"/>
        <v>0.15795731631527007</v>
      </c>
      <c r="AA50" s="101">
        <f t="shared" si="94"/>
        <v>-2.0799284657756018E-2</v>
      </c>
      <c r="AB50" s="102">
        <f t="shared" si="95"/>
        <v>-8.176362954612576E-3</v>
      </c>
      <c r="AC50" s="91">
        <v>2375.1179999999999</v>
      </c>
      <c r="AD50" s="92">
        <v>5646</v>
      </c>
      <c r="AE50" s="92">
        <v>5803.0989700000009</v>
      </c>
      <c r="AF50" s="92">
        <f t="shared" si="71"/>
        <v>3427.980970000001</v>
      </c>
      <c r="AG50" s="93">
        <f t="shared" si="72"/>
        <v>157.09897000000092</v>
      </c>
      <c r="AH50" s="91">
        <v>210.49012999999999</v>
      </c>
      <c r="AI50" s="92">
        <v>2860</v>
      </c>
      <c r="AJ50" s="92">
        <v>3139.2743899999991</v>
      </c>
      <c r="AK50" s="92">
        <f t="shared" si="62"/>
        <v>2928.784259999999</v>
      </c>
      <c r="AL50" s="93">
        <f t="shared" si="63"/>
        <v>279.27438999999913</v>
      </c>
      <c r="AM50" s="100">
        <f t="shared" si="96"/>
        <v>0.81424147186754603</v>
      </c>
      <c r="AN50" s="101">
        <f t="shared" si="97"/>
        <v>0.47502338270408073</v>
      </c>
      <c r="AO50" s="102">
        <f t="shared" si="98"/>
        <v>-0.89304609994981099</v>
      </c>
      <c r="AP50" s="100">
        <f t="shared" si="99"/>
        <v>0.44047627192367045</v>
      </c>
      <c r="AQ50" s="101">
        <f t="shared" si="100"/>
        <v>0.41041374042571144</v>
      </c>
      <c r="AR50" s="102">
        <f t="shared" si="101"/>
        <v>-0.42435590225231989</v>
      </c>
      <c r="AS50" s="101">
        <f t="shared" si="102"/>
        <v>0.40609702381387347</v>
      </c>
      <c r="AT50" s="101">
        <f t="shared" si="103"/>
        <v>0.37630211698287463</v>
      </c>
      <c r="AU50" s="101">
        <f t="shared" si="104"/>
        <v>-0.33966568805053332</v>
      </c>
      <c r="AV50" s="91">
        <v>8472</v>
      </c>
      <c r="AW50" s="92">
        <v>4453</v>
      </c>
      <c r="AX50" s="93">
        <v>8565</v>
      </c>
      <c r="AY50" s="103">
        <v>110.25</v>
      </c>
      <c r="AZ50" s="104">
        <v>112.25</v>
      </c>
      <c r="BA50" s="105">
        <v>111</v>
      </c>
      <c r="BB50" s="103">
        <v>264</v>
      </c>
      <c r="BC50" s="104">
        <v>263</v>
      </c>
      <c r="BD50" s="105">
        <v>263</v>
      </c>
      <c r="BE50" s="106">
        <f t="shared" si="73"/>
        <v>12.348348348348347</v>
      </c>
      <c r="BF50" s="106">
        <f t="shared" si="74"/>
        <v>-0.45890788747931666</v>
      </c>
      <c r="BG50" s="106">
        <f t="shared" si="75"/>
        <v>-0.87511119136954463</v>
      </c>
      <c r="BH50" s="107">
        <f t="shared" si="76"/>
        <v>5.2116603295310524</v>
      </c>
      <c r="BI50" s="106">
        <f t="shared" si="77"/>
        <v>-0.13682451895379621</v>
      </c>
      <c r="BJ50" s="108">
        <f t="shared" si="78"/>
        <v>-0.43219264892268683</v>
      </c>
      <c r="BK50" s="92">
        <v>405</v>
      </c>
      <c r="BL50" s="92">
        <v>405</v>
      </c>
      <c r="BM50" s="92">
        <v>405</v>
      </c>
      <c r="BN50" s="91">
        <v>46865</v>
      </c>
      <c r="BO50" s="92">
        <v>23728</v>
      </c>
      <c r="BP50" s="93">
        <v>45966</v>
      </c>
      <c r="BQ50" s="109">
        <f t="shared" si="105"/>
        <v>168.17551168254795</v>
      </c>
      <c r="BR50" s="109">
        <f t="shared" si="106"/>
        <v>17.43114787160161</v>
      </c>
      <c r="BS50" s="109">
        <f t="shared" si="107"/>
        <v>6.5521131660273966</v>
      </c>
      <c r="BT50" s="110">
        <f t="shared" si="108"/>
        <v>902.55173029772322</v>
      </c>
      <c r="BU50" s="109">
        <f t="shared" si="109"/>
        <v>68.671346681103728</v>
      </c>
      <c r="BV50" s="111">
        <f t="shared" si="110"/>
        <v>41.334573324895928</v>
      </c>
      <c r="BW50" s="106">
        <f t="shared" si="111"/>
        <v>5.3667250437828375</v>
      </c>
      <c r="BX50" s="106">
        <f t="shared" si="112"/>
        <v>-0.1650266087195229</v>
      </c>
      <c r="BY50" s="106">
        <f t="shared" si="80"/>
        <v>3.8182488202330056E-2</v>
      </c>
      <c r="BZ50" s="100">
        <f t="shared" si="81"/>
        <v>0.63053497942386827</v>
      </c>
      <c r="CA50" s="101">
        <f t="shared" si="82"/>
        <v>-1.2331961591220852E-2</v>
      </c>
      <c r="CB50" s="112">
        <f t="shared" si="83"/>
        <v>-2.7753271373745836E-2</v>
      </c>
      <c r="CD50" s="114"/>
    </row>
    <row r="51" spans="1:82" s="143" customFormat="1" ht="15" customHeight="1" x14ac:dyDescent="0.2">
      <c r="A51" s="136" t="s">
        <v>78</v>
      </c>
      <c r="B51" s="115">
        <v>10854.724</v>
      </c>
      <c r="C51" s="116">
        <v>5809</v>
      </c>
      <c r="D51" s="117">
        <v>11775.852510000001</v>
      </c>
      <c r="E51" s="115">
        <v>10364.68</v>
      </c>
      <c r="F51" s="116">
        <v>5591</v>
      </c>
      <c r="G51" s="117">
        <v>11033.44296</v>
      </c>
      <c r="H51" s="137">
        <f t="shared" si="84"/>
        <v>1.0672872060599297</v>
      </c>
      <c r="I51" s="138">
        <f t="shared" si="85"/>
        <v>2.0007019889203725E-2</v>
      </c>
      <c r="J51" s="96">
        <f t="shared" si="86"/>
        <v>2.8295970145066462E-2</v>
      </c>
      <c r="K51" s="115">
        <v>5733.0780000000004</v>
      </c>
      <c r="L51" s="116">
        <v>3167.8089399999999</v>
      </c>
      <c r="M51" s="116">
        <f>6384854.76/1000</f>
        <v>6384.8547600000002</v>
      </c>
      <c r="N51" s="139">
        <f t="shared" si="87"/>
        <v>0.57868199284187893</v>
      </c>
      <c r="O51" s="140">
        <f t="shared" si="88"/>
        <v>2.5545957768919547E-2</v>
      </c>
      <c r="P51" s="99">
        <f t="shared" si="89"/>
        <v>1.2091232691637477E-2</v>
      </c>
      <c r="Q51" s="115">
        <v>1536.576</v>
      </c>
      <c r="R51" s="116">
        <v>687</v>
      </c>
      <c r="S51" s="117">
        <v>1495</v>
      </c>
      <c r="T51" s="100">
        <f t="shared" si="90"/>
        <v>0.13549714313291741</v>
      </c>
      <c r="U51" s="101">
        <f t="shared" si="91"/>
        <v>-1.2754032976716456E-2</v>
      </c>
      <c r="V51" s="102">
        <f t="shared" si="92"/>
        <v>1.262109233699539E-2</v>
      </c>
      <c r="W51" s="115">
        <v>2045.6759999999999</v>
      </c>
      <c r="X51" s="116">
        <v>1105</v>
      </c>
      <c r="Y51" s="117">
        <v>1958</v>
      </c>
      <c r="Z51" s="141">
        <f t="shared" si="93"/>
        <v>0.1774604724108711</v>
      </c>
      <c r="AA51" s="142">
        <f t="shared" si="94"/>
        <v>-1.9909441566212605E-2</v>
      </c>
      <c r="AB51" s="102">
        <f t="shared" si="95"/>
        <v>-2.01785903685959E-2</v>
      </c>
      <c r="AC51" s="115">
        <v>10717.457</v>
      </c>
      <c r="AD51" s="116">
        <v>8847</v>
      </c>
      <c r="AE51" s="116">
        <v>8668</v>
      </c>
      <c r="AF51" s="116">
        <f t="shared" si="71"/>
        <v>-2049.4570000000003</v>
      </c>
      <c r="AG51" s="117">
        <f t="shared" si="72"/>
        <v>-179</v>
      </c>
      <c r="AH51" s="115">
        <v>1408.152</v>
      </c>
      <c r="AI51" s="116">
        <v>1207.5</v>
      </c>
      <c r="AJ51" s="116">
        <v>1115</v>
      </c>
      <c r="AK51" s="116">
        <f t="shared" si="62"/>
        <v>-293.15200000000004</v>
      </c>
      <c r="AL51" s="117">
        <f t="shared" si="63"/>
        <v>-92.5</v>
      </c>
      <c r="AM51" s="141">
        <f t="shared" si="96"/>
        <v>0.7360825887246103</v>
      </c>
      <c r="AN51" s="101">
        <f t="shared" si="97"/>
        <v>-0.25127158075957001</v>
      </c>
      <c r="AO51" s="102">
        <f t="shared" si="98"/>
        <v>-0.78689899158181076</v>
      </c>
      <c r="AP51" s="141">
        <f t="shared" si="99"/>
        <v>9.4685289158737945E-2</v>
      </c>
      <c r="AQ51" s="142">
        <f t="shared" si="100"/>
        <v>-3.5041823202663414E-2</v>
      </c>
      <c r="AR51" s="102">
        <f t="shared" si="101"/>
        <v>-0.11318181361282342</v>
      </c>
      <c r="AS51" s="142">
        <f t="shared" si="102"/>
        <v>0.10105639772120596</v>
      </c>
      <c r="AT51" s="142">
        <f t="shared" si="103"/>
        <v>-3.4804236664033136E-2</v>
      </c>
      <c r="AU51" s="101">
        <f t="shared" si="104"/>
        <v>-0.11491570029346047</v>
      </c>
      <c r="AV51" s="115">
        <v>12521</v>
      </c>
      <c r="AW51" s="116">
        <v>5992</v>
      </c>
      <c r="AX51" s="93">
        <v>11469</v>
      </c>
      <c r="AY51" s="103">
        <v>147.35</v>
      </c>
      <c r="AZ51" s="104">
        <v>151</v>
      </c>
      <c r="BA51" s="105">
        <v>151</v>
      </c>
      <c r="BB51" s="103">
        <v>299.43</v>
      </c>
      <c r="BC51" s="104">
        <v>305</v>
      </c>
      <c r="BD51" s="105">
        <v>303</v>
      </c>
      <c r="BE51" s="106">
        <f t="shared" si="73"/>
        <v>12.090507726269315</v>
      </c>
      <c r="BF51" s="106">
        <f>BE51-AV51/AY51/6</f>
        <v>-2.0719173387685768</v>
      </c>
      <c r="BG51" s="106">
        <f t="shared" si="75"/>
        <v>-1.1368653421633557</v>
      </c>
      <c r="BH51" s="107">
        <f t="shared" si="76"/>
        <v>6.0253025302530254</v>
      </c>
      <c r="BI51" s="106">
        <f t="shared" si="77"/>
        <v>-0.94405035133309934</v>
      </c>
      <c r="BJ51" s="108">
        <f t="shared" si="78"/>
        <v>-0.52333134952839533</v>
      </c>
      <c r="BK51" s="92">
        <v>373</v>
      </c>
      <c r="BL51" s="92">
        <v>373</v>
      </c>
      <c r="BM51" s="92">
        <v>373</v>
      </c>
      <c r="BN51" s="91">
        <v>51410</v>
      </c>
      <c r="BO51" s="92">
        <v>25997</v>
      </c>
      <c r="BP51" s="93">
        <v>49717</v>
      </c>
      <c r="BQ51" s="109">
        <f t="shared" si="105"/>
        <v>221.92495444214254</v>
      </c>
      <c r="BR51" s="109">
        <f t="shared" si="106"/>
        <v>20.316707019462115</v>
      </c>
      <c r="BS51" s="109">
        <f t="shared" si="107"/>
        <v>6.8616779102350165</v>
      </c>
      <c r="BT51" s="110">
        <f t="shared" si="108"/>
        <v>962.02310227569978</v>
      </c>
      <c r="BU51" s="109">
        <f t="shared" si="109"/>
        <v>134.23937893091897</v>
      </c>
      <c r="BV51" s="111">
        <f t="shared" si="110"/>
        <v>28.945665693590286</v>
      </c>
      <c r="BW51" s="106">
        <f t="shared" si="111"/>
        <v>4.3349027814107597</v>
      </c>
      <c r="BX51" s="106">
        <f t="shared" si="112"/>
        <v>0.22900069691271607</v>
      </c>
      <c r="BY51" s="106">
        <f t="shared" si="80"/>
        <v>-3.7153761326313983E-3</v>
      </c>
      <c r="BZ51" s="100">
        <f t="shared" si="81"/>
        <v>0.74049746797736071</v>
      </c>
      <c r="CA51" s="101">
        <f t="shared" si="82"/>
        <v>-2.5215966636878306E-2</v>
      </c>
      <c r="CB51" s="112">
        <f t="shared" si="83"/>
        <v>-4.2615463914075224E-2</v>
      </c>
      <c r="CD51" s="114"/>
    </row>
    <row r="52" spans="1:82" ht="15" customHeight="1" x14ac:dyDescent="0.2">
      <c r="A52" s="90" t="s">
        <v>79</v>
      </c>
      <c r="B52" s="91">
        <v>9079.8113000000012</v>
      </c>
      <c r="C52" s="92">
        <v>5313</v>
      </c>
      <c r="D52" s="93">
        <v>10307</v>
      </c>
      <c r="E52" s="91">
        <v>9110.9535699999997</v>
      </c>
      <c r="F52" s="92">
        <v>5084</v>
      </c>
      <c r="G52" s="93">
        <v>9893</v>
      </c>
      <c r="H52" s="94">
        <f t="shared" si="84"/>
        <v>1.0418477711513192</v>
      </c>
      <c r="I52" s="95">
        <f t="shared" si="85"/>
        <v>4.526588427863687E-2</v>
      </c>
      <c r="J52" s="96">
        <f t="shared" si="86"/>
        <v>-3.1955018620559716E-3</v>
      </c>
      <c r="K52" s="91">
        <v>5633.3242099999998</v>
      </c>
      <c r="L52" s="92">
        <v>3114.6284599999999</v>
      </c>
      <c r="M52" s="92">
        <v>6242</v>
      </c>
      <c r="N52" s="97">
        <f t="shared" si="87"/>
        <v>0.63095117760032349</v>
      </c>
      <c r="O52" s="98">
        <f t="shared" si="88"/>
        <v>1.2648804888308884E-2</v>
      </c>
      <c r="P52" s="99">
        <f t="shared" si="89"/>
        <v>1.8317727560984376E-2</v>
      </c>
      <c r="Q52" s="91">
        <v>1256.4883200000002</v>
      </c>
      <c r="R52" s="92">
        <v>785.79352999999992</v>
      </c>
      <c r="S52" s="93">
        <v>1326.2889600000001</v>
      </c>
      <c r="T52" s="100">
        <f t="shared" si="90"/>
        <v>0.13406337410290106</v>
      </c>
      <c r="U52" s="101">
        <f t="shared" si="91"/>
        <v>-3.8462651402720593E-3</v>
      </c>
      <c r="V52" s="102">
        <f t="shared" si="92"/>
        <v>-2.0498689233054868E-2</v>
      </c>
      <c r="W52" s="91">
        <v>1672.9616899999999</v>
      </c>
      <c r="X52" s="92">
        <v>937.65425000000005</v>
      </c>
      <c r="Y52" s="93">
        <v>1760</v>
      </c>
      <c r="Z52" s="100">
        <f t="shared" si="93"/>
        <v>0.17790356817952088</v>
      </c>
      <c r="AA52" s="101">
        <f t="shared" si="94"/>
        <v>-5.7173532911611313E-3</v>
      </c>
      <c r="AB52" s="102">
        <f t="shared" si="95"/>
        <v>-6.5288177370802225E-3</v>
      </c>
      <c r="AC52" s="91">
        <v>5816.0659999999998</v>
      </c>
      <c r="AD52" s="92">
        <v>6691</v>
      </c>
      <c r="AE52" s="92">
        <v>5515.256400000002</v>
      </c>
      <c r="AF52" s="92">
        <f t="shared" si="71"/>
        <v>-300.80959999999777</v>
      </c>
      <c r="AG52" s="93">
        <f t="shared" si="72"/>
        <v>-1175.743599999998</v>
      </c>
      <c r="AH52" s="91">
        <v>1564.5286999999998</v>
      </c>
      <c r="AI52" s="92">
        <v>2284</v>
      </c>
      <c r="AJ52" s="92">
        <v>2267.8875200000002</v>
      </c>
      <c r="AK52" s="92">
        <f t="shared" si="62"/>
        <v>703.35882000000038</v>
      </c>
      <c r="AL52" s="93">
        <f t="shared" si="63"/>
        <v>-16.112479999999778</v>
      </c>
      <c r="AM52" s="100">
        <f t="shared" si="96"/>
        <v>0.53509812748617469</v>
      </c>
      <c r="AN52" s="101">
        <f t="shared" si="97"/>
        <v>-0.1054510874518052</v>
      </c>
      <c r="AO52" s="102">
        <f t="shared" si="98"/>
        <v>-0.72426569709504129</v>
      </c>
      <c r="AP52" s="100">
        <f t="shared" si="99"/>
        <v>0.22003371689143303</v>
      </c>
      <c r="AQ52" s="101">
        <f t="shared" si="100"/>
        <v>4.7725213079244821E-2</v>
      </c>
      <c r="AR52" s="102">
        <f t="shared" si="101"/>
        <v>-0.20985523473664902</v>
      </c>
      <c r="AS52" s="101">
        <f t="shared" si="102"/>
        <v>0.22924163752147986</v>
      </c>
      <c r="AT52" s="101">
        <f t="shared" si="103"/>
        <v>5.752210366812055E-2</v>
      </c>
      <c r="AU52" s="101">
        <f t="shared" si="104"/>
        <v>-0.22001091952021962</v>
      </c>
      <c r="AV52" s="91">
        <v>10761</v>
      </c>
      <c r="AW52" s="92">
        <v>6034</v>
      </c>
      <c r="AX52" s="93">
        <v>11374</v>
      </c>
      <c r="AY52" s="103">
        <v>165.78</v>
      </c>
      <c r="AZ52" s="104">
        <v>155</v>
      </c>
      <c r="BA52" s="105">
        <v>159</v>
      </c>
      <c r="BB52" s="103">
        <v>304.83999999999997</v>
      </c>
      <c r="BC52" s="104">
        <v>307.71000000000004</v>
      </c>
      <c r="BD52" s="105">
        <v>303</v>
      </c>
      <c r="BE52" s="106">
        <f t="shared" si="73"/>
        <v>11.19496855345912</v>
      </c>
      <c r="BF52" s="106">
        <f t="shared" si="74"/>
        <v>0.37641384239626596</v>
      </c>
      <c r="BG52" s="106">
        <f t="shared" si="75"/>
        <v>-1.7813755325623859</v>
      </c>
      <c r="BH52" s="107">
        <f t="shared" si="76"/>
        <v>5.8745874587458751</v>
      </c>
      <c r="BI52" s="106">
        <f t="shared" si="77"/>
        <v>-8.8267913525372776E-3</v>
      </c>
      <c r="BJ52" s="108">
        <f t="shared" si="78"/>
        <v>-0.66187002828195318</v>
      </c>
      <c r="BK52" s="92">
        <v>394</v>
      </c>
      <c r="BL52" s="92">
        <v>465</v>
      </c>
      <c r="BM52" s="92">
        <v>465</v>
      </c>
      <c r="BN52" s="91">
        <v>55754</v>
      </c>
      <c r="BO52" s="92">
        <v>32091</v>
      </c>
      <c r="BP52" s="93">
        <v>59974</v>
      </c>
      <c r="BQ52" s="109">
        <f t="shared" si="105"/>
        <v>164.95481375262614</v>
      </c>
      <c r="BR52" s="109">
        <f t="shared" si="106"/>
        <v>1.5413623410682078</v>
      </c>
      <c r="BS52" s="109">
        <f t="shared" si="107"/>
        <v>6.5303333687178622</v>
      </c>
      <c r="BT52" s="110">
        <f t="shared" si="108"/>
        <v>869.79075083523821</v>
      </c>
      <c r="BU52" s="109">
        <f t="shared" si="109"/>
        <v>23.126540260012803</v>
      </c>
      <c r="BV52" s="111">
        <f t="shared" si="110"/>
        <v>27.231917557147426</v>
      </c>
      <c r="BW52" s="106">
        <f t="shared" si="111"/>
        <v>5.2729031123615266</v>
      </c>
      <c r="BX52" s="106">
        <f t="shared" si="112"/>
        <v>9.1786115799869172E-2</v>
      </c>
      <c r="BY52" s="106">
        <f t="shared" si="80"/>
        <v>-4.5459499504565848E-2</v>
      </c>
      <c r="BZ52" s="100">
        <f t="shared" si="81"/>
        <v>0.71653524492234166</v>
      </c>
      <c r="CA52" s="101">
        <f t="shared" si="82"/>
        <v>-6.9618167373202589E-2</v>
      </c>
      <c r="CB52" s="112">
        <f t="shared" si="83"/>
        <v>-5.8890634019303834E-2</v>
      </c>
      <c r="CD52" s="114"/>
    </row>
    <row r="53" spans="1:82" ht="15" customHeight="1" x14ac:dyDescent="0.2">
      <c r="A53" s="90" t="s">
        <v>80</v>
      </c>
      <c r="B53" s="91">
        <v>6098.0209999999997</v>
      </c>
      <c r="C53" s="92">
        <v>3310</v>
      </c>
      <c r="D53" s="93">
        <v>6442</v>
      </c>
      <c r="E53" s="91">
        <v>6068.5510000000004</v>
      </c>
      <c r="F53" s="92">
        <v>3152</v>
      </c>
      <c r="G53" s="93">
        <v>6320</v>
      </c>
      <c r="H53" s="94">
        <f t="shared" si="84"/>
        <v>1.0193037974683545</v>
      </c>
      <c r="I53" s="95">
        <f t="shared" si="85"/>
        <v>1.4447613512744706E-2</v>
      </c>
      <c r="J53" s="96">
        <f t="shared" si="86"/>
        <v>-3.0823106084944873E-2</v>
      </c>
      <c r="K53" s="91">
        <v>3744.1210000000001</v>
      </c>
      <c r="L53" s="92">
        <v>2016.296</v>
      </c>
      <c r="M53" s="92">
        <v>4069</v>
      </c>
      <c r="N53" s="97">
        <f t="shared" si="87"/>
        <v>0.64382911392405062</v>
      </c>
      <c r="O53" s="98">
        <f t="shared" si="88"/>
        <v>2.6857945683065321E-2</v>
      </c>
      <c r="P53" s="99">
        <f t="shared" si="89"/>
        <v>4.1412966651673822E-3</v>
      </c>
      <c r="Q53" s="91">
        <v>685.548</v>
      </c>
      <c r="R53" s="92">
        <v>365.99399999999997</v>
      </c>
      <c r="S53" s="93">
        <v>694.28199999999993</v>
      </c>
      <c r="T53" s="100">
        <f t="shared" si="90"/>
        <v>0.10985474683544302</v>
      </c>
      <c r="U53" s="101">
        <f t="shared" si="91"/>
        <v>-3.1125825978928628E-3</v>
      </c>
      <c r="V53" s="102">
        <f t="shared" si="92"/>
        <v>-6.2601008802930097E-3</v>
      </c>
      <c r="W53" s="91">
        <v>1230.18</v>
      </c>
      <c r="X53" s="92">
        <v>593.45299999999997</v>
      </c>
      <c r="Y53" s="93">
        <v>1149</v>
      </c>
      <c r="Z53" s="100">
        <f t="shared" si="93"/>
        <v>0.18180379746835443</v>
      </c>
      <c r="AA53" s="101">
        <f t="shared" si="94"/>
        <v>-2.0910161761781398E-2</v>
      </c>
      <c r="AB53" s="102">
        <f t="shared" si="95"/>
        <v>-6.4744385722547149E-3</v>
      </c>
      <c r="AC53" s="91">
        <v>3359.5929999999998</v>
      </c>
      <c r="AD53" s="92">
        <v>3509</v>
      </c>
      <c r="AE53" s="92">
        <v>3488.0458299999996</v>
      </c>
      <c r="AF53" s="92">
        <f t="shared" si="71"/>
        <v>128.45282999999972</v>
      </c>
      <c r="AG53" s="93">
        <f t="shared" si="72"/>
        <v>-20.954170000000431</v>
      </c>
      <c r="AH53" s="91">
        <v>0</v>
      </c>
      <c r="AI53" s="92">
        <v>0</v>
      </c>
      <c r="AJ53" s="92">
        <v>0</v>
      </c>
      <c r="AK53" s="92">
        <f t="shared" si="62"/>
        <v>0</v>
      </c>
      <c r="AL53" s="93">
        <f t="shared" si="63"/>
        <v>0</v>
      </c>
      <c r="AM53" s="100">
        <f t="shared" si="96"/>
        <v>0.54145386991617506</v>
      </c>
      <c r="AN53" s="101">
        <f t="shared" si="97"/>
        <v>-9.4778175935924525E-3</v>
      </c>
      <c r="AO53" s="102">
        <f t="shared" si="98"/>
        <v>-0.51866697600527512</v>
      </c>
      <c r="AP53" s="100">
        <f t="shared" si="99"/>
        <v>0</v>
      </c>
      <c r="AQ53" s="101">
        <f t="shared" si="100"/>
        <v>0</v>
      </c>
      <c r="AR53" s="102">
        <f t="shared" si="101"/>
        <v>0</v>
      </c>
      <c r="AS53" s="101">
        <f t="shared" si="102"/>
        <v>0</v>
      </c>
      <c r="AT53" s="101">
        <f t="shared" si="103"/>
        <v>0</v>
      </c>
      <c r="AU53" s="101">
        <f t="shared" si="104"/>
        <v>0</v>
      </c>
      <c r="AV53" s="91">
        <v>7583</v>
      </c>
      <c r="AW53" s="92">
        <v>3802</v>
      </c>
      <c r="AX53" s="93">
        <v>7192</v>
      </c>
      <c r="AY53" s="103">
        <v>109</v>
      </c>
      <c r="AZ53" s="104">
        <v>108</v>
      </c>
      <c r="BA53" s="105">
        <v>108</v>
      </c>
      <c r="BB53" s="103">
        <v>238</v>
      </c>
      <c r="BC53" s="104">
        <v>226</v>
      </c>
      <c r="BD53" s="105">
        <v>221.21</v>
      </c>
      <c r="BE53" s="106">
        <f t="shared" si="73"/>
        <v>10.462962962962964</v>
      </c>
      <c r="BF53" s="106">
        <f t="shared" si="74"/>
        <v>-1.1318382602786254</v>
      </c>
      <c r="BG53" s="106">
        <f t="shared" si="75"/>
        <v>-1.2716049382716044</v>
      </c>
      <c r="BH53" s="107">
        <f t="shared" si="76"/>
        <v>5.1082681614755208</v>
      </c>
      <c r="BI53" s="106">
        <f t="shared" si="77"/>
        <v>-0.20195592816033336</v>
      </c>
      <c r="BJ53" s="108">
        <f t="shared" si="78"/>
        <v>-0.49940145504365319</v>
      </c>
      <c r="BK53" s="92">
        <v>260.72000000000003</v>
      </c>
      <c r="BL53" s="92">
        <v>269</v>
      </c>
      <c r="BM53" s="92">
        <v>269</v>
      </c>
      <c r="BN53" s="91">
        <v>35265</v>
      </c>
      <c r="BO53" s="92">
        <v>17312</v>
      </c>
      <c r="BP53" s="93">
        <v>32645</v>
      </c>
      <c r="BQ53" s="109">
        <f t="shared" si="105"/>
        <v>193.5977944555062</v>
      </c>
      <c r="BR53" s="109">
        <f t="shared" si="106"/>
        <v>21.51354661770668</v>
      </c>
      <c r="BS53" s="109">
        <f t="shared" si="107"/>
        <v>11.527554159757585</v>
      </c>
      <c r="BT53" s="110">
        <f t="shared" si="108"/>
        <v>878.75417130144604</v>
      </c>
      <c r="BU53" s="109">
        <f t="shared" si="109"/>
        <v>78.470510481190217</v>
      </c>
      <c r="BV53" s="111">
        <f t="shared" si="110"/>
        <v>49.71682253763754</v>
      </c>
      <c r="BW53" s="106">
        <f t="shared" si="111"/>
        <v>4.5390711902113461</v>
      </c>
      <c r="BX53" s="106">
        <f t="shared" si="112"/>
        <v>-0.11146289919917773</v>
      </c>
      <c r="BY53" s="106">
        <f t="shared" si="80"/>
        <v>-1.4321760867034072E-2</v>
      </c>
      <c r="BZ53" s="100">
        <f t="shared" si="81"/>
        <v>0.67420487401900042</v>
      </c>
      <c r="CA53" s="101">
        <f t="shared" si="82"/>
        <v>-7.7239843174412681E-2</v>
      </c>
      <c r="CB53" s="112">
        <f t="shared" si="83"/>
        <v>-4.8906107143022903E-2</v>
      </c>
      <c r="CD53" s="114"/>
    </row>
    <row r="54" spans="1:82" ht="15" customHeight="1" x14ac:dyDescent="0.2">
      <c r="A54" s="90" t="s">
        <v>81</v>
      </c>
      <c r="B54" s="91">
        <v>647.94000000000005</v>
      </c>
      <c r="C54" s="92">
        <v>329</v>
      </c>
      <c r="D54" s="93">
        <v>657</v>
      </c>
      <c r="E54" s="91">
        <v>604.11199999999997</v>
      </c>
      <c r="F54" s="92">
        <v>317</v>
      </c>
      <c r="G54" s="93">
        <v>659</v>
      </c>
      <c r="H54" s="94">
        <f t="shared" si="84"/>
        <v>0.99696509863429439</v>
      </c>
      <c r="I54" s="95">
        <f t="shared" si="85"/>
        <v>-7.5584362392800086E-2</v>
      </c>
      <c r="J54" s="96">
        <f t="shared" si="86"/>
        <v>-4.0889790955610961E-2</v>
      </c>
      <c r="K54" s="91">
        <v>394.54700000000003</v>
      </c>
      <c r="L54" s="92">
        <v>219.178</v>
      </c>
      <c r="M54" s="92">
        <v>450</v>
      </c>
      <c r="N54" s="97">
        <f t="shared" si="87"/>
        <v>0.6828528072837633</v>
      </c>
      <c r="O54" s="98">
        <f t="shared" si="88"/>
        <v>2.975040243168281E-2</v>
      </c>
      <c r="P54" s="99">
        <f t="shared" si="89"/>
        <v>-8.5604419275931987E-3</v>
      </c>
      <c r="Q54" s="91">
        <v>117.051</v>
      </c>
      <c r="R54" s="92">
        <v>56.453999999999994</v>
      </c>
      <c r="S54" s="93">
        <v>118.19200000000001</v>
      </c>
      <c r="T54" s="100">
        <f t="shared" si="90"/>
        <v>0.17935053110773902</v>
      </c>
      <c r="U54" s="101">
        <f t="shared" si="91"/>
        <v>-1.440658677768622E-2</v>
      </c>
      <c r="V54" s="102">
        <f t="shared" si="92"/>
        <v>1.2622030320292577E-3</v>
      </c>
      <c r="W54" s="91">
        <v>66.823999999999998</v>
      </c>
      <c r="X54" s="92">
        <v>30.613</v>
      </c>
      <c r="Y54" s="93">
        <v>67</v>
      </c>
      <c r="Z54" s="100">
        <f t="shared" si="93"/>
        <v>0.10166919575113809</v>
      </c>
      <c r="AA54" s="101">
        <f t="shared" si="94"/>
        <v>-8.9460544011515652E-3</v>
      </c>
      <c r="AB54" s="102">
        <f t="shared" si="95"/>
        <v>5.0982178331570177E-3</v>
      </c>
      <c r="AC54" s="91">
        <v>230.41900000000001</v>
      </c>
      <c r="AD54" s="92">
        <v>162</v>
      </c>
      <c r="AE54" s="92">
        <v>140.029</v>
      </c>
      <c r="AF54" s="92">
        <f t="shared" si="71"/>
        <v>-90.390000000000015</v>
      </c>
      <c r="AG54" s="93">
        <f t="shared" si="72"/>
        <v>-21.971000000000004</v>
      </c>
      <c r="AH54" s="91">
        <v>0</v>
      </c>
      <c r="AI54" s="92">
        <v>0</v>
      </c>
      <c r="AJ54" s="92">
        <v>0</v>
      </c>
      <c r="AK54" s="92">
        <f t="shared" si="62"/>
        <v>0</v>
      </c>
      <c r="AL54" s="93">
        <f t="shared" si="63"/>
        <v>0</v>
      </c>
      <c r="AM54" s="100">
        <f t="shared" si="96"/>
        <v>0.21313394216133941</v>
      </c>
      <c r="AN54" s="101">
        <f t="shared" si="97"/>
        <v>-0.14248386195632579</v>
      </c>
      <c r="AO54" s="102">
        <f t="shared" si="98"/>
        <v>-0.27926727364413173</v>
      </c>
      <c r="AP54" s="100">
        <f t="shared" si="99"/>
        <v>0</v>
      </c>
      <c r="AQ54" s="101">
        <f t="shared" si="100"/>
        <v>0</v>
      </c>
      <c r="AR54" s="102">
        <f t="shared" si="101"/>
        <v>0</v>
      </c>
      <c r="AS54" s="101">
        <f t="shared" si="102"/>
        <v>0</v>
      </c>
      <c r="AT54" s="101">
        <f t="shared" si="103"/>
        <v>0</v>
      </c>
      <c r="AU54" s="101">
        <f t="shared" si="104"/>
        <v>0</v>
      </c>
      <c r="AV54" s="91">
        <v>886</v>
      </c>
      <c r="AW54" s="92">
        <v>473</v>
      </c>
      <c r="AX54" s="93">
        <v>993</v>
      </c>
      <c r="AY54" s="103">
        <v>11</v>
      </c>
      <c r="AZ54" s="104">
        <v>10</v>
      </c>
      <c r="BA54" s="105">
        <v>11</v>
      </c>
      <c r="BB54" s="103">
        <v>23</v>
      </c>
      <c r="BC54" s="104">
        <v>19</v>
      </c>
      <c r="BD54" s="105">
        <v>19</v>
      </c>
      <c r="BE54" s="106">
        <f t="shared" si="73"/>
        <v>15.757575757575758</v>
      </c>
      <c r="BF54" s="106">
        <f t="shared" si="74"/>
        <v>2.3333333333333339</v>
      </c>
      <c r="BG54" s="106">
        <f t="shared" si="75"/>
        <v>-9.0909090909079282E-3</v>
      </c>
      <c r="BH54" s="107">
        <f t="shared" si="76"/>
        <v>9.1228070175438596</v>
      </c>
      <c r="BI54" s="106">
        <f t="shared" si="77"/>
        <v>2.7025171624713957</v>
      </c>
      <c r="BJ54" s="108">
        <f t="shared" si="78"/>
        <v>0.82456140350877227</v>
      </c>
      <c r="BK54" s="92">
        <v>35</v>
      </c>
      <c r="BL54" s="92">
        <v>35</v>
      </c>
      <c r="BM54" s="92">
        <v>35</v>
      </c>
      <c r="BN54" s="91">
        <v>2482</v>
      </c>
      <c r="BO54" s="92">
        <v>1277</v>
      </c>
      <c r="BP54" s="93">
        <v>2690</v>
      </c>
      <c r="BQ54" s="109">
        <f t="shared" si="105"/>
        <v>244.98141263940519</v>
      </c>
      <c r="BR54" s="109">
        <f t="shared" si="106"/>
        <v>1.5841523654326011</v>
      </c>
      <c r="BS54" s="109">
        <f t="shared" si="107"/>
        <v>-3.2566453089111747</v>
      </c>
      <c r="BT54" s="110">
        <f t="shared" si="108"/>
        <v>663.64551863041288</v>
      </c>
      <c r="BU54" s="109">
        <f t="shared" si="109"/>
        <v>-18.196467825569016</v>
      </c>
      <c r="BV54" s="111">
        <f t="shared" si="110"/>
        <v>-6.5447562110247191</v>
      </c>
      <c r="BW54" s="106">
        <f t="shared" si="111"/>
        <v>2.7089627391742197</v>
      </c>
      <c r="BX54" s="106">
        <f t="shared" si="112"/>
        <v>-9.2391662631649218E-2</v>
      </c>
      <c r="BY54" s="106">
        <f t="shared" si="80"/>
        <v>9.1741556647058076E-3</v>
      </c>
      <c r="BZ54" s="100">
        <f t="shared" si="81"/>
        <v>0.42698412698412702</v>
      </c>
      <c r="CA54" s="101">
        <f t="shared" si="82"/>
        <v>3.3015873015873054E-2</v>
      </c>
      <c r="CB54" s="112">
        <f t="shared" si="83"/>
        <v>1.7032281077224931E-2</v>
      </c>
      <c r="CD54" s="114"/>
    </row>
    <row r="55" spans="1:82" ht="15" customHeight="1" x14ac:dyDescent="0.2">
      <c r="A55" s="90" t="s">
        <v>82</v>
      </c>
      <c r="B55" s="91">
        <v>522.52200000000005</v>
      </c>
      <c r="C55" s="92">
        <v>43</v>
      </c>
      <c r="D55" s="93">
        <v>584.87800000000004</v>
      </c>
      <c r="E55" s="91">
        <v>636.66499999999996</v>
      </c>
      <c r="F55" s="92">
        <v>413</v>
      </c>
      <c r="G55" s="93">
        <v>772.53899999999999</v>
      </c>
      <c r="H55" s="94">
        <f t="shared" si="84"/>
        <v>0.75708540280814307</v>
      </c>
      <c r="I55" s="95">
        <f t="shared" si="85"/>
        <v>-6.3631928912620705E-2</v>
      </c>
      <c r="J55" s="96">
        <f t="shared" si="86"/>
        <v>0.65296918004785254</v>
      </c>
      <c r="K55" s="91">
        <v>318.33999999999997</v>
      </c>
      <c r="L55" s="92">
        <v>215.31399999999999</v>
      </c>
      <c r="M55" s="92">
        <v>415.59199999999998</v>
      </c>
      <c r="N55" s="97">
        <f t="shared" si="87"/>
        <v>0.53795601257671133</v>
      </c>
      <c r="O55" s="98">
        <f t="shared" si="88"/>
        <v>3.7944232441161296E-2</v>
      </c>
      <c r="P55" s="99">
        <f t="shared" si="89"/>
        <v>1.6614608218357807E-2</v>
      </c>
      <c r="Q55" s="91">
        <v>185.47800000000001</v>
      </c>
      <c r="R55" s="92">
        <v>141.16399999999999</v>
      </c>
      <c r="S55" s="93">
        <v>241.78899999999999</v>
      </c>
      <c r="T55" s="100">
        <f t="shared" si="90"/>
        <v>0.31297966834036856</v>
      </c>
      <c r="U55" s="101">
        <f t="shared" si="91"/>
        <v>2.165220413234703E-2</v>
      </c>
      <c r="V55" s="102">
        <f t="shared" si="92"/>
        <v>-2.8821784444135023E-2</v>
      </c>
      <c r="W55" s="91">
        <v>6.7670000000000003</v>
      </c>
      <c r="X55" s="92">
        <v>2.577</v>
      </c>
      <c r="Y55" s="93">
        <v>5.9359999999999999</v>
      </c>
      <c r="Z55" s="100">
        <f t="shared" si="93"/>
        <v>7.6837544771202488E-3</v>
      </c>
      <c r="AA55" s="101">
        <f t="shared" si="94"/>
        <v>-2.9450691585437196E-3</v>
      </c>
      <c r="AB55" s="102">
        <f t="shared" si="95"/>
        <v>1.444045034020975E-3</v>
      </c>
      <c r="AC55" s="91">
        <v>204.221</v>
      </c>
      <c r="AD55" s="92">
        <v>443</v>
      </c>
      <c r="AE55" s="92">
        <v>309.096</v>
      </c>
      <c r="AF55" s="92">
        <f t="shared" si="71"/>
        <v>104.875</v>
      </c>
      <c r="AG55" s="93">
        <f t="shared" si="72"/>
        <v>-133.904</v>
      </c>
      <c r="AH55" s="91">
        <v>0</v>
      </c>
      <c r="AI55" s="92">
        <v>0</v>
      </c>
      <c r="AJ55" s="92">
        <v>0</v>
      </c>
      <c r="AK55" s="92">
        <f t="shared" si="62"/>
        <v>0</v>
      </c>
      <c r="AL55" s="93">
        <f t="shared" si="63"/>
        <v>0</v>
      </c>
      <c r="AM55" s="100">
        <f t="shared" si="96"/>
        <v>0.52847944357626719</v>
      </c>
      <c r="AN55" s="101">
        <f t="shared" si="97"/>
        <v>0.13764231135982469</v>
      </c>
      <c r="AO55" s="102">
        <f t="shared" si="98"/>
        <v>-9.7738461378190813</v>
      </c>
      <c r="AP55" s="100">
        <f t="shared" si="99"/>
        <v>0</v>
      </c>
      <c r="AQ55" s="101">
        <f t="shared" si="100"/>
        <v>0</v>
      </c>
      <c r="AR55" s="102">
        <f t="shared" si="101"/>
        <v>0</v>
      </c>
      <c r="AS55" s="101">
        <f t="shared" si="102"/>
        <v>0</v>
      </c>
      <c r="AT55" s="101">
        <f t="shared" si="103"/>
        <v>0</v>
      </c>
      <c r="AU55" s="101">
        <f t="shared" si="104"/>
        <v>0</v>
      </c>
      <c r="AV55" s="91">
        <v>1379</v>
      </c>
      <c r="AW55" s="92">
        <v>805</v>
      </c>
      <c r="AX55" s="93">
        <v>1682</v>
      </c>
      <c r="AY55" s="103">
        <v>5.61</v>
      </c>
      <c r="AZ55" s="104">
        <v>7</v>
      </c>
      <c r="BA55" s="105">
        <v>7</v>
      </c>
      <c r="BB55" s="103">
        <v>10.039999999999999</v>
      </c>
      <c r="BC55" s="104">
        <v>16</v>
      </c>
      <c r="BD55" s="105">
        <v>16</v>
      </c>
      <c r="BE55" s="106">
        <f>(AX55-AW55)/BA55/3</f>
        <v>41.761904761904766</v>
      </c>
      <c r="BF55" s="106">
        <f>BE55-AV55/AY55/6</f>
        <v>0.79339614633732936</v>
      </c>
      <c r="BG55" s="106">
        <f t="shared" si="75"/>
        <v>3.4285714285714306</v>
      </c>
      <c r="BH55" s="107">
        <f>(AX55-AW55)/BD55/3</f>
        <v>18.270833333333332</v>
      </c>
      <c r="BI55" s="106">
        <f>BH55-AV55/BB55/6</f>
        <v>-4.6209329349269623</v>
      </c>
      <c r="BJ55" s="108">
        <f t="shared" si="78"/>
        <v>1.5</v>
      </c>
      <c r="BK55" s="92">
        <v>106</v>
      </c>
      <c r="BL55" s="92">
        <v>112</v>
      </c>
      <c r="BM55" s="92">
        <v>112</v>
      </c>
      <c r="BN55" s="91">
        <v>16334</v>
      </c>
      <c r="BO55" s="92">
        <v>10040</v>
      </c>
      <c r="BP55" s="93">
        <v>19028</v>
      </c>
      <c r="BQ55" s="109">
        <f t="shared" si="105"/>
        <v>40.60011561908766</v>
      </c>
      <c r="BR55" s="109">
        <f t="shared" si="106"/>
        <v>1.6222167578166946</v>
      </c>
      <c r="BS55" s="109">
        <f t="shared" si="107"/>
        <v>-0.53534254824301541</v>
      </c>
      <c r="BT55" s="110">
        <f t="shared" si="108"/>
        <v>459.29785969084423</v>
      </c>
      <c r="BU55" s="109">
        <f t="shared" si="109"/>
        <v>-2.388144660134742</v>
      </c>
      <c r="BV55" s="111">
        <f t="shared" si="110"/>
        <v>-53.745618570025385</v>
      </c>
      <c r="BW55" s="106">
        <f t="shared" si="111"/>
        <v>11.312722948870393</v>
      </c>
      <c r="BX55" s="106">
        <f t="shared" si="112"/>
        <v>-0.53209213452337067</v>
      </c>
      <c r="BY55" s="106">
        <f t="shared" si="80"/>
        <v>-1.1593267405706005</v>
      </c>
      <c r="BZ55" s="100">
        <f t="shared" si="81"/>
        <v>0.94384920634920633</v>
      </c>
      <c r="CA55" s="101">
        <f t="shared" si="82"/>
        <v>8.7769541778975668E-2</v>
      </c>
      <c r="CB55" s="112">
        <f t="shared" si="83"/>
        <v>-6.3373907615480674E-2</v>
      </c>
      <c r="CD55" s="114"/>
    </row>
    <row r="56" spans="1:82" ht="15" customHeight="1" x14ac:dyDescent="0.2">
      <c r="A56" s="90" t="s">
        <v>83</v>
      </c>
      <c r="B56" s="91">
        <v>1225.4469999999999</v>
      </c>
      <c r="C56" s="92">
        <v>404</v>
      </c>
      <c r="D56" s="93">
        <v>1310.335</v>
      </c>
      <c r="E56" s="91">
        <v>1278.7670000000001</v>
      </c>
      <c r="F56" s="92">
        <v>394</v>
      </c>
      <c r="G56" s="93">
        <v>1334.355</v>
      </c>
      <c r="H56" s="94">
        <f t="shared" si="84"/>
        <v>0.98199879342453844</v>
      </c>
      <c r="I56" s="95">
        <f t="shared" si="85"/>
        <v>2.3695208799661582E-2</v>
      </c>
      <c r="J56" s="96">
        <f t="shared" si="86"/>
        <v>-4.3381917235360001E-2</v>
      </c>
      <c r="K56" s="91">
        <v>681.90899999999999</v>
      </c>
      <c r="L56" s="92">
        <v>377.26100000000002</v>
      </c>
      <c r="M56" s="92">
        <v>732.50699999999995</v>
      </c>
      <c r="N56" s="97">
        <f t="shared" si="87"/>
        <v>0.5489596096990681</v>
      </c>
      <c r="O56" s="98">
        <f t="shared" si="88"/>
        <v>1.570452882819795E-2</v>
      </c>
      <c r="P56" s="99">
        <f t="shared" si="89"/>
        <v>-0.40855561872732793</v>
      </c>
      <c r="Q56" s="91">
        <v>190.249</v>
      </c>
      <c r="R56" s="92">
        <v>141.78</v>
      </c>
      <c r="S56" s="93">
        <v>218.19300000000001</v>
      </c>
      <c r="T56" s="100">
        <f t="shared" si="90"/>
        <v>0.16351945321897096</v>
      </c>
      <c r="U56" s="101">
        <f t="shared" si="91"/>
        <v>1.4744109469875172E-2</v>
      </c>
      <c r="V56" s="102">
        <f t="shared" si="92"/>
        <v>-0.19632826251706967</v>
      </c>
      <c r="W56" s="91">
        <v>330.892</v>
      </c>
      <c r="X56" s="92">
        <v>172.08</v>
      </c>
      <c r="Y56" s="93">
        <v>302</v>
      </c>
      <c r="Z56" s="100">
        <f t="shared" si="93"/>
        <v>0.22632657726017438</v>
      </c>
      <c r="AA56" s="101">
        <f t="shared" si="94"/>
        <v>-3.2432055078633198E-2</v>
      </c>
      <c r="AB56" s="102">
        <f t="shared" si="95"/>
        <v>-0.21042469177535864</v>
      </c>
      <c r="AC56" s="91">
        <v>247.92599999999999</v>
      </c>
      <c r="AD56" s="92">
        <v>289</v>
      </c>
      <c r="AE56" s="92">
        <v>259.09699999999998</v>
      </c>
      <c r="AF56" s="92">
        <f t="shared" si="71"/>
        <v>11.170999999999992</v>
      </c>
      <c r="AG56" s="93">
        <f t="shared" si="72"/>
        <v>-29.90300000000002</v>
      </c>
      <c r="AH56" s="91">
        <v>0</v>
      </c>
      <c r="AI56" s="92">
        <v>0</v>
      </c>
      <c r="AJ56" s="92">
        <v>0</v>
      </c>
      <c r="AK56" s="92">
        <f t="shared" si="62"/>
        <v>0</v>
      </c>
      <c r="AL56" s="93">
        <f t="shared" si="63"/>
        <v>0</v>
      </c>
      <c r="AM56" s="100">
        <f t="shared" si="96"/>
        <v>0.19773340405316195</v>
      </c>
      <c r="AN56" s="101">
        <f t="shared" si="97"/>
        <v>-4.5813431370470281E-3</v>
      </c>
      <c r="AO56" s="102">
        <f t="shared" si="98"/>
        <v>-0.51761313060030334</v>
      </c>
      <c r="AP56" s="100">
        <f t="shared" si="99"/>
        <v>0</v>
      </c>
      <c r="AQ56" s="101">
        <f t="shared" si="100"/>
        <v>0</v>
      </c>
      <c r="AR56" s="102">
        <f t="shared" si="101"/>
        <v>0</v>
      </c>
      <c r="AS56" s="101">
        <f t="shared" si="102"/>
        <v>0</v>
      </c>
      <c r="AT56" s="101">
        <f t="shared" si="103"/>
        <v>0</v>
      </c>
      <c r="AU56" s="101">
        <f t="shared" si="104"/>
        <v>0</v>
      </c>
      <c r="AV56" s="91">
        <v>1008</v>
      </c>
      <c r="AW56" s="92">
        <v>534</v>
      </c>
      <c r="AX56" s="93">
        <v>982</v>
      </c>
      <c r="AY56" s="103">
        <v>16</v>
      </c>
      <c r="AZ56" s="104">
        <v>16</v>
      </c>
      <c r="BA56" s="105">
        <v>14</v>
      </c>
      <c r="BB56" s="103">
        <v>36</v>
      </c>
      <c r="BC56" s="104">
        <v>32</v>
      </c>
      <c r="BD56" s="105">
        <v>32</v>
      </c>
      <c r="BE56" s="106">
        <f t="shared" si="73"/>
        <v>10.666666666666666</v>
      </c>
      <c r="BF56" s="106">
        <f t="shared" si="74"/>
        <v>0.16666666666666607</v>
      </c>
      <c r="BG56" s="106">
        <f t="shared" si="75"/>
        <v>-0.45833333333333393</v>
      </c>
      <c r="BH56" s="107">
        <f t="shared" si="76"/>
        <v>4.666666666666667</v>
      </c>
      <c r="BI56" s="106">
        <f t="shared" si="77"/>
        <v>0</v>
      </c>
      <c r="BJ56" s="108">
        <f t="shared" si="78"/>
        <v>-0.89583333333333304</v>
      </c>
      <c r="BK56" s="92">
        <v>100</v>
      </c>
      <c r="BL56" s="92">
        <v>100</v>
      </c>
      <c r="BM56" s="92">
        <v>100</v>
      </c>
      <c r="BN56" s="91">
        <v>15769</v>
      </c>
      <c r="BO56" s="92">
        <v>7436</v>
      </c>
      <c r="BP56" s="93">
        <v>14585</v>
      </c>
      <c r="BQ56" s="109">
        <f t="shared" si="105"/>
        <v>91.488172780253691</v>
      </c>
      <c r="BR56" s="109">
        <f t="shared" si="106"/>
        <v>10.394444579353191</v>
      </c>
      <c r="BS56" s="109">
        <f t="shared" si="107"/>
        <v>38.502696717854555</v>
      </c>
      <c r="BT56" s="110">
        <f t="shared" si="108"/>
        <v>1358.8136456211812</v>
      </c>
      <c r="BU56" s="109">
        <f t="shared" si="109"/>
        <v>90.195590065625538</v>
      </c>
      <c r="BV56" s="111">
        <f t="shared" si="110"/>
        <v>620.98593026537594</v>
      </c>
      <c r="BW56" s="106">
        <f t="shared" si="111"/>
        <v>14.85234215885947</v>
      </c>
      <c r="BX56" s="106">
        <f t="shared" si="112"/>
        <v>-0.79150704748973588</v>
      </c>
      <c r="BY56" s="106">
        <f t="shared" si="80"/>
        <v>0.92724852590066753</v>
      </c>
      <c r="BZ56" s="100">
        <f t="shared" si="81"/>
        <v>0.81027777777777776</v>
      </c>
      <c r="CA56" s="101">
        <f t="shared" si="82"/>
        <v>-6.5777777777777824E-2</v>
      </c>
      <c r="CB56" s="112">
        <f t="shared" si="83"/>
        <v>-2.5227840199750329E-2</v>
      </c>
      <c r="CD56" s="114"/>
    </row>
    <row r="57" spans="1:82" ht="15" customHeight="1" x14ac:dyDescent="0.2">
      <c r="A57" s="90" t="s">
        <v>84</v>
      </c>
      <c r="B57" s="91">
        <v>642.95299999999997</v>
      </c>
      <c r="C57" s="92">
        <v>348</v>
      </c>
      <c r="D57" s="93">
        <v>713.53300000000002</v>
      </c>
      <c r="E57" s="91">
        <v>611.93600000000004</v>
      </c>
      <c r="F57" s="92">
        <v>327</v>
      </c>
      <c r="G57" s="93">
        <v>623.72299999999996</v>
      </c>
      <c r="H57" s="94">
        <f t="shared" si="84"/>
        <v>1.1439902007782301</v>
      </c>
      <c r="I57" s="95">
        <f t="shared" si="85"/>
        <v>9.3303527662087271E-2</v>
      </c>
      <c r="J57" s="96">
        <f t="shared" si="86"/>
        <v>7.9770017291991513E-2</v>
      </c>
      <c r="K57" s="91">
        <v>319.01900000000001</v>
      </c>
      <c r="L57" s="92">
        <v>157.92500000000001</v>
      </c>
      <c r="M57" s="92">
        <v>318.815</v>
      </c>
      <c r="N57" s="97">
        <f t="shared" si="87"/>
        <v>0.51114837836667881</v>
      </c>
      <c r="O57" s="98">
        <f t="shared" si="88"/>
        <v>-1.0179015347696496E-2</v>
      </c>
      <c r="P57" s="99">
        <f t="shared" si="89"/>
        <v>2.819730803028736E-2</v>
      </c>
      <c r="Q57" s="91">
        <v>125.94199999999999</v>
      </c>
      <c r="R57" s="92">
        <v>76.633999999999986</v>
      </c>
      <c r="S57" s="93">
        <v>128.27500000000001</v>
      </c>
      <c r="T57" s="100">
        <f t="shared" si="90"/>
        <v>0.20566020493071446</v>
      </c>
      <c r="U57" s="101">
        <f t="shared" si="91"/>
        <v>-1.4889928933467522E-4</v>
      </c>
      <c r="V57" s="102">
        <f t="shared" si="92"/>
        <v>-2.8694535130447563E-2</v>
      </c>
      <c r="W57" s="91">
        <v>65.055000000000007</v>
      </c>
      <c r="X57" s="92">
        <v>39.222000000000001</v>
      </c>
      <c r="Y57" s="93">
        <v>75.694999999999993</v>
      </c>
      <c r="Z57" s="100">
        <f t="shared" si="93"/>
        <v>0.12135996267573906</v>
      </c>
      <c r="AA57" s="101">
        <f t="shared" si="94"/>
        <v>1.5049825667947395E-2</v>
      </c>
      <c r="AB57" s="102">
        <f t="shared" si="95"/>
        <v>1.4150085472986879E-3</v>
      </c>
      <c r="AC57" s="91">
        <v>441.79</v>
      </c>
      <c r="AD57" s="92">
        <v>465</v>
      </c>
      <c r="AE57" s="92">
        <v>388.15616000000006</v>
      </c>
      <c r="AF57" s="92">
        <f t="shared" si="71"/>
        <v>-53.633839999999964</v>
      </c>
      <c r="AG57" s="93">
        <f t="shared" si="72"/>
        <v>-76.843839999999943</v>
      </c>
      <c r="AH57" s="91">
        <v>152.34373000000002</v>
      </c>
      <c r="AI57" s="92">
        <v>173</v>
      </c>
      <c r="AJ57" s="92">
        <v>171.61459999999997</v>
      </c>
      <c r="AK57" s="92">
        <f t="shared" si="62"/>
        <v>19.270869999999945</v>
      </c>
      <c r="AL57" s="93">
        <f t="shared" si="63"/>
        <v>-1.3854000000000326</v>
      </c>
      <c r="AM57" s="100">
        <f t="shared" si="96"/>
        <v>0.54399188264593235</v>
      </c>
      <c r="AN57" s="101">
        <f t="shared" si="97"/>
        <v>-0.14313454805740067</v>
      </c>
      <c r="AO57" s="102">
        <f t="shared" si="98"/>
        <v>-0.79221501390579185</v>
      </c>
      <c r="AP57" s="100">
        <f t="shared" si="99"/>
        <v>0.24051389354101346</v>
      </c>
      <c r="AQ57" s="101">
        <f t="shared" si="100"/>
        <v>3.5700889394328916E-3</v>
      </c>
      <c r="AR57" s="102">
        <f t="shared" si="101"/>
        <v>-0.25661254324059568</v>
      </c>
      <c r="AS57" s="101">
        <f t="shared" si="102"/>
        <v>0.27514553736193786</v>
      </c>
      <c r="AT57" s="101">
        <f t="shared" si="103"/>
        <v>2.619183958962179E-2</v>
      </c>
      <c r="AU57" s="101">
        <f t="shared" si="104"/>
        <v>-0.25390645040564624</v>
      </c>
      <c r="AV57" s="91">
        <v>959</v>
      </c>
      <c r="AW57" s="92">
        <v>584</v>
      </c>
      <c r="AX57" s="93">
        <v>1009</v>
      </c>
      <c r="AY57" s="103">
        <v>12</v>
      </c>
      <c r="AZ57" s="104">
        <v>12</v>
      </c>
      <c r="BA57" s="105">
        <v>12</v>
      </c>
      <c r="BB57" s="103">
        <v>20</v>
      </c>
      <c r="BC57" s="104">
        <v>20</v>
      </c>
      <c r="BD57" s="105">
        <v>19</v>
      </c>
      <c r="BE57" s="106">
        <f t="shared" si="73"/>
        <v>11.805555555555555</v>
      </c>
      <c r="BF57" s="106">
        <f t="shared" si="74"/>
        <v>-1.5138888888888893</v>
      </c>
      <c r="BG57" s="106">
        <f t="shared" si="75"/>
        <v>-4.4166666666666661</v>
      </c>
      <c r="BH57" s="107">
        <f t="shared" si="76"/>
        <v>7.4561403508771926</v>
      </c>
      <c r="BI57" s="106">
        <f t="shared" si="77"/>
        <v>-0.53552631578947452</v>
      </c>
      <c r="BJ57" s="108">
        <f t="shared" si="78"/>
        <v>-2.2771929824561399</v>
      </c>
      <c r="BK57" s="92">
        <v>73</v>
      </c>
      <c r="BL57" s="92">
        <v>65</v>
      </c>
      <c r="BM57" s="92">
        <v>65</v>
      </c>
      <c r="BN57" s="91">
        <v>8607</v>
      </c>
      <c r="BO57" s="92">
        <v>4545</v>
      </c>
      <c r="BP57" s="93">
        <v>8433</v>
      </c>
      <c r="BQ57" s="109">
        <f t="shared" si="105"/>
        <v>73.96217241788213</v>
      </c>
      <c r="BR57" s="109">
        <f t="shared" si="106"/>
        <v>2.8646936215535561</v>
      </c>
      <c r="BS57" s="109">
        <f t="shared" si="107"/>
        <v>2.0149776984101777</v>
      </c>
      <c r="BT57" s="110">
        <f t="shared" si="108"/>
        <v>618.15956392467785</v>
      </c>
      <c r="BU57" s="109">
        <f t="shared" si="109"/>
        <v>-19.938454844873718</v>
      </c>
      <c r="BV57" s="111">
        <f t="shared" si="110"/>
        <v>58.228057075362813</v>
      </c>
      <c r="BW57" s="106">
        <f t="shared" si="111"/>
        <v>8.3577799801783943</v>
      </c>
      <c r="BX57" s="106">
        <f t="shared" si="112"/>
        <v>-0.61719395099991559</v>
      </c>
      <c r="BY57" s="106">
        <f t="shared" si="80"/>
        <v>0.57524573360305187</v>
      </c>
      <c r="BZ57" s="100">
        <f t="shared" si="81"/>
        <v>0.72076923076923072</v>
      </c>
      <c r="CA57" s="101">
        <f t="shared" si="82"/>
        <v>6.5746399719002424E-2</v>
      </c>
      <c r="CB57" s="112">
        <f t="shared" si="83"/>
        <v>-6.4883318928262712E-2</v>
      </c>
      <c r="CD57" s="114"/>
    </row>
    <row r="58" spans="1:82" ht="15" customHeight="1" x14ac:dyDescent="0.2">
      <c r="A58" s="90" t="s">
        <v>85</v>
      </c>
      <c r="B58" s="91">
        <v>786.49099999999999</v>
      </c>
      <c r="C58" s="92">
        <v>416</v>
      </c>
      <c r="D58" s="93">
        <v>1054.8489999999999</v>
      </c>
      <c r="E58" s="91">
        <v>733.72699999999998</v>
      </c>
      <c r="F58" s="92">
        <v>394</v>
      </c>
      <c r="G58" s="93">
        <v>1216.153</v>
      </c>
      <c r="H58" s="94">
        <f t="shared" si="84"/>
        <v>0.86736537261347868</v>
      </c>
      <c r="I58" s="95">
        <f t="shared" si="85"/>
        <v>-0.20454693264447155</v>
      </c>
      <c r="J58" s="96">
        <f t="shared" si="86"/>
        <v>-0.18847219083829803</v>
      </c>
      <c r="K58" s="91">
        <v>471.279</v>
      </c>
      <c r="L58" s="92">
        <v>245.267</v>
      </c>
      <c r="M58" s="92">
        <v>521.94799999999998</v>
      </c>
      <c r="N58" s="97">
        <f t="shared" si="87"/>
        <v>0.42917955224383769</v>
      </c>
      <c r="O58" s="98">
        <f t="shared" si="88"/>
        <v>-0.21312882675816175</v>
      </c>
      <c r="P58" s="99">
        <f t="shared" si="89"/>
        <v>-0.19332552389829433</v>
      </c>
      <c r="Q58" s="91">
        <v>157.238</v>
      </c>
      <c r="R58" s="92">
        <v>85.503</v>
      </c>
      <c r="S58" s="93">
        <v>165.708</v>
      </c>
      <c r="T58" s="100">
        <f t="shared" si="90"/>
        <v>0.13625588227796995</v>
      </c>
      <c r="U58" s="101">
        <f t="shared" si="91"/>
        <v>-7.8044531908777998E-2</v>
      </c>
      <c r="V58" s="102">
        <f t="shared" si="92"/>
        <v>-8.0756808077359993E-2</v>
      </c>
      <c r="W58" s="91">
        <v>65.552999999999997</v>
      </c>
      <c r="X58" s="92">
        <v>47.725000000000001</v>
      </c>
      <c r="Y58" s="93">
        <v>86</v>
      </c>
      <c r="Z58" s="100">
        <f t="shared" si="93"/>
        <v>7.0714786708580252E-2</v>
      </c>
      <c r="AA58" s="101">
        <f t="shared" si="94"/>
        <v>-1.8627707161755713E-2</v>
      </c>
      <c r="AB58" s="102">
        <f t="shared" si="95"/>
        <v>-5.0414654915785229E-2</v>
      </c>
      <c r="AC58" s="91">
        <v>75.677000000000007</v>
      </c>
      <c r="AD58" s="92">
        <v>90</v>
      </c>
      <c r="AE58" s="92">
        <v>84.007959999999969</v>
      </c>
      <c r="AF58" s="92">
        <f t="shared" si="71"/>
        <v>8.330959999999962</v>
      </c>
      <c r="AG58" s="93">
        <f t="shared" si="72"/>
        <v>-5.9920400000000313</v>
      </c>
      <c r="AH58" s="91">
        <v>0</v>
      </c>
      <c r="AI58" s="92">
        <v>0</v>
      </c>
      <c r="AJ58" s="92">
        <v>0</v>
      </c>
      <c r="AK58" s="92">
        <f t="shared" si="62"/>
        <v>0</v>
      </c>
      <c r="AL58" s="93">
        <f t="shared" si="63"/>
        <v>0</v>
      </c>
      <c r="AM58" s="100">
        <f t="shared" si="96"/>
        <v>7.9639796786080255E-2</v>
      </c>
      <c r="AN58" s="101">
        <f t="shared" si="97"/>
        <v>-1.6581266137716724E-2</v>
      </c>
      <c r="AO58" s="102">
        <f t="shared" si="98"/>
        <v>-0.13670635706007361</v>
      </c>
      <c r="AP58" s="100">
        <f t="shared" si="99"/>
        <v>0</v>
      </c>
      <c r="AQ58" s="101">
        <f t="shared" si="100"/>
        <v>0</v>
      </c>
      <c r="AR58" s="102">
        <f t="shared" si="101"/>
        <v>0</v>
      </c>
      <c r="AS58" s="101">
        <f t="shared" si="102"/>
        <v>0</v>
      </c>
      <c r="AT58" s="101">
        <f t="shared" si="103"/>
        <v>0</v>
      </c>
      <c r="AU58" s="101">
        <f t="shared" si="104"/>
        <v>0</v>
      </c>
      <c r="AV58" s="91">
        <v>1379</v>
      </c>
      <c r="AW58" s="92">
        <v>678</v>
      </c>
      <c r="AX58" s="93">
        <v>1269</v>
      </c>
      <c r="AY58" s="103">
        <v>11.41</v>
      </c>
      <c r="AZ58" s="104">
        <v>9.92</v>
      </c>
      <c r="BA58" s="105">
        <v>10</v>
      </c>
      <c r="BB58" s="103">
        <v>27.16</v>
      </c>
      <c r="BC58" s="104">
        <v>27.82</v>
      </c>
      <c r="BD58" s="105">
        <v>26</v>
      </c>
      <c r="BE58" s="106">
        <f>(AX58-AW58)/BA58/3</f>
        <v>19.7</v>
      </c>
      <c r="BF58" s="106">
        <f t="shared" si="74"/>
        <v>-0.44314928425357891</v>
      </c>
      <c r="BG58" s="106">
        <f t="shared" si="75"/>
        <v>-3.0822580645161288</v>
      </c>
      <c r="BH58" s="107">
        <f t="shared" si="76"/>
        <v>7.5769230769230766</v>
      </c>
      <c r="BI58" s="106">
        <f t="shared" si="77"/>
        <v>-0.88527623579170012</v>
      </c>
      <c r="BJ58" s="108">
        <f t="shared" si="78"/>
        <v>-0.54672897196261694</v>
      </c>
      <c r="BK58" s="92">
        <v>85</v>
      </c>
      <c r="BL58" s="92">
        <v>85</v>
      </c>
      <c r="BM58" s="92">
        <v>85</v>
      </c>
      <c r="BN58" s="91">
        <v>12626</v>
      </c>
      <c r="BO58" s="92">
        <v>5751</v>
      </c>
      <c r="BP58" s="93">
        <v>11023</v>
      </c>
      <c r="BQ58" s="109">
        <f t="shared" si="105"/>
        <v>110.3286764038828</v>
      </c>
      <c r="BR58" s="109">
        <f t="shared" si="106"/>
        <v>52.216289266230334</v>
      </c>
      <c r="BS58" s="109">
        <f t="shared" si="107"/>
        <v>41.81885202551382</v>
      </c>
      <c r="BT58" s="110">
        <f t="shared" si="108"/>
        <v>958.35539795114266</v>
      </c>
      <c r="BU58" s="109">
        <f t="shared" si="109"/>
        <v>426.28360679813329</v>
      </c>
      <c r="BV58" s="111">
        <f t="shared" si="110"/>
        <v>377.23445399834031</v>
      </c>
      <c r="BW58" s="106">
        <f t="shared" si="111"/>
        <v>8.6863672182821112</v>
      </c>
      <c r="BX58" s="106">
        <f t="shared" si="112"/>
        <v>-0.46954286148583613</v>
      </c>
      <c r="BY58" s="106">
        <f t="shared" si="80"/>
        <v>0.20406633332635948</v>
      </c>
      <c r="BZ58" s="100">
        <f t="shared" si="81"/>
        <v>0.72045751633986932</v>
      </c>
      <c r="CA58" s="101">
        <f t="shared" si="82"/>
        <v>-0.10477124183006525</v>
      </c>
      <c r="CB58" s="112">
        <f t="shared" si="83"/>
        <v>-3.9753983990599928E-2</v>
      </c>
      <c r="CD58" s="114"/>
    </row>
    <row r="59" spans="1:82" ht="15" customHeight="1" x14ac:dyDescent="0.2">
      <c r="A59" s="90" t="s">
        <v>86</v>
      </c>
      <c r="B59" s="91">
        <v>371.20800000000003</v>
      </c>
      <c r="C59" s="92">
        <v>101</v>
      </c>
      <c r="D59" s="93">
        <v>485.23099999999999</v>
      </c>
      <c r="E59" s="91">
        <v>506.76400000000001</v>
      </c>
      <c r="F59" s="92">
        <v>237</v>
      </c>
      <c r="G59" s="93">
        <v>502.31200000000001</v>
      </c>
      <c r="H59" s="94">
        <f t="shared" si="84"/>
        <v>0.96599523801939824</v>
      </c>
      <c r="I59" s="95">
        <f t="shared" si="85"/>
        <v>0.23348858798111605</v>
      </c>
      <c r="J59" s="96">
        <f t="shared" si="86"/>
        <v>0.53983490046665561</v>
      </c>
      <c r="K59" s="91">
        <v>341.21600000000001</v>
      </c>
      <c r="L59" s="92">
        <v>155.161</v>
      </c>
      <c r="M59" s="92">
        <v>325.541</v>
      </c>
      <c r="N59" s="97">
        <f t="shared" si="87"/>
        <v>0.64808525378649129</v>
      </c>
      <c r="O59" s="98">
        <f t="shared" si="88"/>
        <v>-2.5238028846055638E-2</v>
      </c>
      <c r="P59" s="99">
        <f t="shared" si="89"/>
        <v>-6.6025099265888398E-3</v>
      </c>
      <c r="Q59" s="91">
        <v>120.503</v>
      </c>
      <c r="R59" s="92">
        <v>56.195</v>
      </c>
      <c r="S59" s="93">
        <v>121.14699999999999</v>
      </c>
      <c r="T59" s="100">
        <f t="shared" si="90"/>
        <v>0.24117878927837677</v>
      </c>
      <c r="U59" s="101">
        <f t="shared" si="91"/>
        <v>3.3896014118353357E-3</v>
      </c>
      <c r="V59" s="102">
        <f t="shared" si="92"/>
        <v>4.069084637026571E-3</v>
      </c>
      <c r="W59" s="91">
        <v>5.2629999999999999</v>
      </c>
      <c r="X59" s="92">
        <v>2.742</v>
      </c>
      <c r="Y59" s="93">
        <v>7.5</v>
      </c>
      <c r="Z59" s="100">
        <f t="shared" si="93"/>
        <v>1.4930959244453645E-2</v>
      </c>
      <c r="AA59" s="101">
        <f t="shared" si="94"/>
        <v>4.5454543546035384E-3</v>
      </c>
      <c r="AB59" s="102">
        <f t="shared" si="95"/>
        <v>3.3613389912890892E-3</v>
      </c>
      <c r="AC59" s="91">
        <v>68.840999999999994</v>
      </c>
      <c r="AD59" s="92">
        <v>258</v>
      </c>
      <c r="AE59" s="92">
        <v>139.542</v>
      </c>
      <c r="AF59" s="92">
        <f t="shared" si="71"/>
        <v>70.701000000000008</v>
      </c>
      <c r="AG59" s="93">
        <f t="shared" si="72"/>
        <v>-118.458</v>
      </c>
      <c r="AH59" s="91">
        <v>0</v>
      </c>
      <c r="AI59" s="92">
        <v>124</v>
      </c>
      <c r="AJ59" s="92">
        <v>0</v>
      </c>
      <c r="AK59" s="92">
        <f t="shared" si="62"/>
        <v>0</v>
      </c>
      <c r="AL59" s="93">
        <f t="shared" si="63"/>
        <v>-124</v>
      </c>
      <c r="AM59" s="100">
        <f t="shared" si="96"/>
        <v>0.28757849354225101</v>
      </c>
      <c r="AN59" s="101">
        <f t="shared" si="97"/>
        <v>0.10212721016473764</v>
      </c>
      <c r="AO59" s="102">
        <f t="shared" si="98"/>
        <v>-2.2668769520023035</v>
      </c>
      <c r="AP59" s="100">
        <f t="shared" si="99"/>
        <v>0</v>
      </c>
      <c r="AQ59" s="101">
        <f t="shared" si="100"/>
        <v>0</v>
      </c>
      <c r="AR59" s="102">
        <f t="shared" si="101"/>
        <v>-1.2277227722772277</v>
      </c>
      <c r="AS59" s="101">
        <f t="shared" si="102"/>
        <v>0</v>
      </c>
      <c r="AT59" s="101">
        <f t="shared" si="103"/>
        <v>0</v>
      </c>
      <c r="AU59" s="101">
        <f t="shared" si="104"/>
        <v>-0.52320675105485237</v>
      </c>
      <c r="AV59" s="91">
        <v>819</v>
      </c>
      <c r="AW59" s="92">
        <v>224</v>
      </c>
      <c r="AX59" s="93">
        <v>808</v>
      </c>
      <c r="AY59" s="103">
        <v>10</v>
      </c>
      <c r="AZ59" s="104">
        <v>9</v>
      </c>
      <c r="BA59" s="105">
        <v>11</v>
      </c>
      <c r="BB59" s="103">
        <v>21</v>
      </c>
      <c r="BC59" s="104">
        <v>21</v>
      </c>
      <c r="BD59" s="105">
        <v>21</v>
      </c>
      <c r="BE59" s="106">
        <f t="shared" si="73"/>
        <v>17.696969696969699</v>
      </c>
      <c r="BF59" s="106">
        <f t="shared" si="74"/>
        <v>4.0469696969696987</v>
      </c>
      <c r="BG59" s="106">
        <f t="shared" si="75"/>
        <v>9.4006734006734032</v>
      </c>
      <c r="BH59" s="107">
        <f t="shared" si="76"/>
        <v>9.2698412698412707</v>
      </c>
      <c r="BI59" s="106">
        <f t="shared" si="77"/>
        <v>2.7698412698412707</v>
      </c>
      <c r="BJ59" s="108">
        <f t="shared" si="78"/>
        <v>5.7142857142857153</v>
      </c>
      <c r="BK59" s="92">
        <v>155</v>
      </c>
      <c r="BL59" s="92">
        <v>155</v>
      </c>
      <c r="BM59" s="92">
        <v>155</v>
      </c>
      <c r="BN59" s="91">
        <v>13665</v>
      </c>
      <c r="BO59" s="92">
        <v>3345</v>
      </c>
      <c r="BP59" s="93">
        <v>13682</v>
      </c>
      <c r="BQ59" s="109">
        <f t="shared" si="105"/>
        <v>36.713346002046485</v>
      </c>
      <c r="BR59" s="109">
        <f t="shared" si="106"/>
        <v>-0.3714692193219733</v>
      </c>
      <c r="BS59" s="109">
        <f t="shared" si="107"/>
        <v>-34.138671935173242</v>
      </c>
      <c r="BT59" s="110">
        <f t="shared" si="108"/>
        <v>621.67326732673268</v>
      </c>
      <c r="BU59" s="109">
        <f t="shared" si="109"/>
        <v>2.9138045672699491</v>
      </c>
      <c r="BV59" s="111">
        <f t="shared" si="110"/>
        <v>-436.36244695898154</v>
      </c>
      <c r="BW59" s="106">
        <f t="shared" si="111"/>
        <v>16.933168316831683</v>
      </c>
      <c r="BX59" s="106">
        <f t="shared" si="112"/>
        <v>0.24818663184999679</v>
      </c>
      <c r="BY59" s="106">
        <f t="shared" si="80"/>
        <v>2.0001326025459694</v>
      </c>
      <c r="BZ59" s="100">
        <f t="shared" si="81"/>
        <v>0.49039426523297486</v>
      </c>
      <c r="CA59" s="101">
        <f t="shared" si="82"/>
        <v>6.0931899641575304E-4</v>
      </c>
      <c r="CB59" s="112">
        <f t="shared" si="83"/>
        <v>0.24791510611735323</v>
      </c>
      <c r="CD59" s="114"/>
    </row>
    <row r="60" spans="1:82" ht="15" customHeight="1" x14ac:dyDescent="0.2">
      <c r="A60" s="90" t="s">
        <v>87</v>
      </c>
      <c r="B60" s="91">
        <v>518.55399999999997</v>
      </c>
      <c r="C60" s="92">
        <v>310</v>
      </c>
      <c r="D60" s="93">
        <v>605.84900000000005</v>
      </c>
      <c r="E60" s="91">
        <v>444.61599999999999</v>
      </c>
      <c r="F60" s="92">
        <v>244</v>
      </c>
      <c r="G60" s="93">
        <v>504.79599999999999</v>
      </c>
      <c r="H60" s="94">
        <f t="shared" si="84"/>
        <v>1.2001858176372238</v>
      </c>
      <c r="I60" s="95">
        <f t="shared" si="85"/>
        <v>3.3889508012738823E-2</v>
      </c>
      <c r="J60" s="96">
        <f t="shared" si="86"/>
        <v>-7.030598564146473E-2</v>
      </c>
      <c r="K60" s="91">
        <v>258.99200000000002</v>
      </c>
      <c r="L60" s="92">
        <v>154.13300000000001</v>
      </c>
      <c r="M60" s="92">
        <v>327.089</v>
      </c>
      <c r="N60" s="97">
        <f t="shared" si="87"/>
        <v>0.64796274138463861</v>
      </c>
      <c r="O60" s="98">
        <f t="shared" si="88"/>
        <v>6.5455589145402837E-2</v>
      </c>
      <c r="P60" s="99">
        <f t="shared" si="89"/>
        <v>1.627011843381887E-2</v>
      </c>
      <c r="Q60" s="91">
        <v>101.815</v>
      </c>
      <c r="R60" s="92">
        <v>50.504000000000005</v>
      </c>
      <c r="S60" s="93">
        <v>105.018</v>
      </c>
      <c r="T60" s="100">
        <f t="shared" si="90"/>
        <v>0.20804047575654325</v>
      </c>
      <c r="U60" s="101">
        <f t="shared" si="91"/>
        <v>-2.0954882035349093E-2</v>
      </c>
      <c r="V60" s="102">
        <f t="shared" si="92"/>
        <v>1.0568691991661716E-3</v>
      </c>
      <c r="W60" s="91">
        <v>10.56</v>
      </c>
      <c r="X60" s="92">
        <v>4.1219999999999999</v>
      </c>
      <c r="Y60" s="93">
        <v>8.0960000000000001</v>
      </c>
      <c r="Z60" s="100">
        <f t="shared" si="93"/>
        <v>1.6038161950570132E-2</v>
      </c>
      <c r="AA60" s="101">
        <f t="shared" si="94"/>
        <v>-7.7126702282088629E-3</v>
      </c>
      <c r="AB60" s="102">
        <f t="shared" si="95"/>
        <v>-8.5528067238068578E-4</v>
      </c>
      <c r="AC60" s="91">
        <v>73.489000000000004</v>
      </c>
      <c r="AD60" s="92">
        <v>99</v>
      </c>
      <c r="AE60" s="92">
        <v>137.43199999999999</v>
      </c>
      <c r="AF60" s="92">
        <f t="shared" si="71"/>
        <v>63.942999999999984</v>
      </c>
      <c r="AG60" s="93">
        <f t="shared" si="72"/>
        <v>38.431999999999988</v>
      </c>
      <c r="AH60" s="91">
        <v>0.52800000000000002</v>
      </c>
      <c r="AI60" s="92">
        <v>6</v>
      </c>
      <c r="AJ60" s="92">
        <v>0.52800000000000002</v>
      </c>
      <c r="AK60" s="92">
        <f t="shared" si="62"/>
        <v>0</v>
      </c>
      <c r="AL60" s="93">
        <f t="shared" si="63"/>
        <v>-5.4719999999999995</v>
      </c>
      <c r="AM60" s="100">
        <f t="shared" si="96"/>
        <v>0.22684200188495809</v>
      </c>
      <c r="AN60" s="101">
        <f t="shared" si="97"/>
        <v>8.5122913805413813E-2</v>
      </c>
      <c r="AO60" s="102">
        <f t="shared" si="98"/>
        <v>-9.2512836824719308E-2</v>
      </c>
      <c r="AP60" s="100">
        <f t="shared" si="99"/>
        <v>8.715042857213596E-4</v>
      </c>
      <c r="AQ60" s="101">
        <f t="shared" si="100"/>
        <v>-1.4671175349538544E-4</v>
      </c>
      <c r="AR60" s="102">
        <f t="shared" si="101"/>
        <v>-1.8483334423956062E-2</v>
      </c>
      <c r="AS60" s="101">
        <f t="shared" si="102"/>
        <v>1.0459670837328348E-3</v>
      </c>
      <c r="AT60" s="101">
        <f t="shared" si="103"/>
        <v>-1.4157452520611492E-4</v>
      </c>
      <c r="AU60" s="101">
        <f t="shared" si="104"/>
        <v>-2.3544196850693394E-2</v>
      </c>
      <c r="AV60" s="91">
        <v>992</v>
      </c>
      <c r="AW60" s="92">
        <v>559</v>
      </c>
      <c r="AX60" s="93">
        <v>966</v>
      </c>
      <c r="AY60" s="103">
        <v>11</v>
      </c>
      <c r="AZ60" s="104">
        <v>9</v>
      </c>
      <c r="BA60" s="105">
        <v>10</v>
      </c>
      <c r="BB60" s="103">
        <v>14</v>
      </c>
      <c r="BC60" s="104">
        <v>9.5</v>
      </c>
      <c r="BD60" s="105">
        <v>9</v>
      </c>
      <c r="BE60" s="106">
        <f t="shared" si="73"/>
        <v>13.566666666666668</v>
      </c>
      <c r="BF60" s="106">
        <f t="shared" si="74"/>
        <v>-1.463636363636363</v>
      </c>
      <c r="BG60" s="106">
        <f t="shared" si="75"/>
        <v>-7.1370370370370377</v>
      </c>
      <c r="BH60" s="107">
        <f t="shared" si="76"/>
        <v>15.074074074074074</v>
      </c>
      <c r="BI60" s="106">
        <f t="shared" si="77"/>
        <v>3.2645502645502642</v>
      </c>
      <c r="BJ60" s="108">
        <f t="shared" si="78"/>
        <v>-4.5399610136452235</v>
      </c>
      <c r="BK60" s="92">
        <v>145</v>
      </c>
      <c r="BL60" s="92">
        <v>145</v>
      </c>
      <c r="BM60" s="92">
        <v>145</v>
      </c>
      <c r="BN60" s="91">
        <v>17725</v>
      </c>
      <c r="BO60" s="92">
        <v>9585</v>
      </c>
      <c r="BP60" s="93">
        <v>18395</v>
      </c>
      <c r="BQ60" s="109">
        <f t="shared" si="105"/>
        <v>27.442022288665399</v>
      </c>
      <c r="BR60" s="109">
        <f t="shared" si="106"/>
        <v>2.3579038119376143</v>
      </c>
      <c r="BS60" s="109">
        <f t="shared" si="107"/>
        <v>1.9855799308145912</v>
      </c>
      <c r="BT60" s="110">
        <f t="shared" si="108"/>
        <v>522.56314699792961</v>
      </c>
      <c r="BU60" s="109">
        <f t="shared" si="109"/>
        <v>74.361534094703813</v>
      </c>
      <c r="BV60" s="111">
        <f t="shared" si="110"/>
        <v>86.069408178609365</v>
      </c>
      <c r="BW60" s="106">
        <f t="shared" si="111"/>
        <v>19.042443064182194</v>
      </c>
      <c r="BX60" s="106">
        <f t="shared" si="112"/>
        <v>1.1744995157950981</v>
      </c>
      <c r="BY60" s="106">
        <f t="shared" si="80"/>
        <v>1.8957525453986506</v>
      </c>
      <c r="BZ60" s="100">
        <f t="shared" si="81"/>
        <v>0.70478927203065134</v>
      </c>
      <c r="CA60" s="101">
        <f t="shared" si="82"/>
        <v>2.5670498084291227E-2</v>
      </c>
      <c r="CB60" s="112">
        <f t="shared" si="83"/>
        <v>-3.7946101855439229E-2</v>
      </c>
      <c r="CD60" s="114"/>
    </row>
    <row r="61" spans="1:82" ht="15" customHeight="1" x14ac:dyDescent="0.2">
      <c r="A61" s="90" t="s">
        <v>925</v>
      </c>
      <c r="B61" s="91">
        <v>1161.748</v>
      </c>
      <c r="C61" s="92">
        <v>355</v>
      </c>
      <c r="D61" s="93">
        <v>1263.136</v>
      </c>
      <c r="E61" s="91">
        <v>1079.068</v>
      </c>
      <c r="F61" s="92">
        <v>485</v>
      </c>
      <c r="G61" s="93">
        <v>1101.3240000000001</v>
      </c>
      <c r="H61" s="94">
        <f t="shared" si="84"/>
        <v>1.146924973940457</v>
      </c>
      <c r="I61" s="95">
        <f t="shared" si="85"/>
        <v>7.0303296715295893E-2</v>
      </c>
      <c r="J61" s="96">
        <f t="shared" si="86"/>
        <v>0.41496621105385911</v>
      </c>
      <c r="K61" s="91">
        <v>572.08399999999995</v>
      </c>
      <c r="L61" s="92">
        <v>305.22199999999998</v>
      </c>
      <c r="M61" s="92">
        <v>660</v>
      </c>
      <c r="N61" s="97">
        <f t="shared" si="87"/>
        <v>0.59927868638111936</v>
      </c>
      <c r="O61" s="98">
        <f t="shared" si="88"/>
        <v>6.9113766283405487E-2</v>
      </c>
      <c r="P61" s="99">
        <f t="shared" si="89"/>
        <v>-3.0045024959086786E-2</v>
      </c>
      <c r="Q61" s="91">
        <v>396.86900000000003</v>
      </c>
      <c r="R61" s="92">
        <v>140.72299999999998</v>
      </c>
      <c r="S61" s="93">
        <v>349.69600000000003</v>
      </c>
      <c r="T61" s="100">
        <f t="shared" si="90"/>
        <v>0.31752327198898783</v>
      </c>
      <c r="U61" s="101">
        <f t="shared" si="91"/>
        <v>-5.0265412320064096E-2</v>
      </c>
      <c r="V61" s="102">
        <f t="shared" si="92"/>
        <v>2.7372756525070319E-2</v>
      </c>
      <c r="W61" s="91">
        <v>40.192999999999998</v>
      </c>
      <c r="X61" s="92">
        <v>20.753</v>
      </c>
      <c r="Y61" s="93">
        <v>42</v>
      </c>
      <c r="Z61" s="100">
        <f t="shared" si="93"/>
        <v>3.8135916406071238E-2</v>
      </c>
      <c r="AA61" s="101">
        <f t="shared" si="94"/>
        <v>8.8803212074353016E-4</v>
      </c>
      <c r="AB61" s="102">
        <f t="shared" si="95"/>
        <v>-4.6537743155782435E-3</v>
      </c>
      <c r="AC61" s="91">
        <v>84.787999999999997</v>
      </c>
      <c r="AD61" s="92">
        <v>123</v>
      </c>
      <c r="AE61" s="92">
        <v>131.29599999999999</v>
      </c>
      <c r="AF61" s="92">
        <f t="shared" si="71"/>
        <v>46.507999999999996</v>
      </c>
      <c r="AG61" s="93">
        <f t="shared" si="72"/>
        <v>8.2959999999999923</v>
      </c>
      <c r="AH61" s="91">
        <v>0</v>
      </c>
      <c r="AI61" s="92">
        <v>0</v>
      </c>
      <c r="AJ61" s="92">
        <v>0</v>
      </c>
      <c r="AK61" s="92">
        <f t="shared" si="62"/>
        <v>0</v>
      </c>
      <c r="AL61" s="93">
        <f t="shared" si="63"/>
        <v>0</v>
      </c>
      <c r="AM61" s="100">
        <f t="shared" si="96"/>
        <v>0.1039444683707851</v>
      </c>
      <c r="AN61" s="101">
        <f t="shared" si="97"/>
        <v>3.0961342942551096E-2</v>
      </c>
      <c r="AO61" s="102">
        <f t="shared" si="98"/>
        <v>-0.24253440486865152</v>
      </c>
      <c r="AP61" s="100">
        <f t="shared" si="99"/>
        <v>0</v>
      </c>
      <c r="AQ61" s="101">
        <f t="shared" si="100"/>
        <v>0</v>
      </c>
      <c r="AR61" s="102">
        <f t="shared" si="101"/>
        <v>0</v>
      </c>
      <c r="AS61" s="101">
        <f t="shared" si="102"/>
        <v>0</v>
      </c>
      <c r="AT61" s="101">
        <f t="shared" si="103"/>
        <v>0</v>
      </c>
      <c r="AU61" s="101">
        <f t="shared" si="104"/>
        <v>0</v>
      </c>
      <c r="AV61" s="91">
        <v>1732</v>
      </c>
      <c r="AW61" s="92">
        <v>903</v>
      </c>
      <c r="AX61" s="93">
        <v>1694</v>
      </c>
      <c r="AY61" s="103">
        <v>14</v>
      </c>
      <c r="AZ61" s="104">
        <v>11</v>
      </c>
      <c r="BA61" s="105">
        <v>11</v>
      </c>
      <c r="BB61" s="103">
        <v>23</v>
      </c>
      <c r="BC61" s="104">
        <v>21</v>
      </c>
      <c r="BD61" s="105">
        <v>21</v>
      </c>
      <c r="BE61" s="106">
        <f t="shared" si="73"/>
        <v>23.969696969696969</v>
      </c>
      <c r="BF61" s="106">
        <f t="shared" si="74"/>
        <v>3.350649350649352</v>
      </c>
      <c r="BG61" s="106">
        <f t="shared" si="75"/>
        <v>-3.3939393939393945</v>
      </c>
      <c r="BH61" s="107">
        <f t="shared" si="76"/>
        <v>12.555555555555555</v>
      </c>
      <c r="BI61" s="106">
        <f t="shared" si="77"/>
        <v>4.8309178743970449E-3</v>
      </c>
      <c r="BJ61" s="108">
        <f t="shared" si="78"/>
        <v>-1.7777777777777786</v>
      </c>
      <c r="BK61" s="92">
        <v>170</v>
      </c>
      <c r="BL61" s="92">
        <v>170</v>
      </c>
      <c r="BM61" s="92">
        <v>170</v>
      </c>
      <c r="BN61" s="91">
        <v>28712</v>
      </c>
      <c r="BO61" s="92">
        <v>14090</v>
      </c>
      <c r="BP61" s="93">
        <v>28582</v>
      </c>
      <c r="BQ61" s="109">
        <f t="shared" si="105"/>
        <v>38.532083129242181</v>
      </c>
      <c r="BR61" s="109">
        <f t="shared" si="106"/>
        <v>0.94960890243805807</v>
      </c>
      <c r="BS61" s="109">
        <f t="shared" si="107"/>
        <v>4.1105075437205372</v>
      </c>
      <c r="BT61" s="110">
        <f t="shared" si="108"/>
        <v>650.1322314049587</v>
      </c>
      <c r="BU61" s="109">
        <f t="shared" si="109"/>
        <v>27.113755654381293</v>
      </c>
      <c r="BV61" s="111">
        <f t="shared" si="110"/>
        <v>113.03367105058442</v>
      </c>
      <c r="BW61" s="106">
        <f t="shared" si="111"/>
        <v>16.872491145218419</v>
      </c>
      <c r="BX61" s="106">
        <f t="shared" si="112"/>
        <v>0.29512393967569395</v>
      </c>
      <c r="BY61" s="106">
        <f t="shared" si="80"/>
        <v>1.2689474021397924</v>
      </c>
      <c r="BZ61" s="100">
        <f t="shared" si="81"/>
        <v>0.93405228758169934</v>
      </c>
      <c r="CA61" s="101">
        <f t="shared" si="82"/>
        <v>-4.2483660130719914E-3</v>
      </c>
      <c r="CB61" s="112">
        <f t="shared" si="83"/>
        <v>2.7898949842110055E-3</v>
      </c>
      <c r="CD61" s="114"/>
    </row>
    <row r="62" spans="1:82" ht="15" customHeight="1" x14ac:dyDescent="0.2">
      <c r="A62" s="90" t="s">
        <v>88</v>
      </c>
      <c r="B62" s="91">
        <v>480.51815999999997</v>
      </c>
      <c r="C62" s="92">
        <v>189</v>
      </c>
      <c r="D62" s="93">
        <v>451.71825999999999</v>
      </c>
      <c r="E62" s="91">
        <v>520.32393000000002</v>
      </c>
      <c r="F62" s="92">
        <v>231</v>
      </c>
      <c r="G62" s="93">
        <v>500</v>
      </c>
      <c r="H62" s="94">
        <f t="shared" si="84"/>
        <v>0.90343651999999997</v>
      </c>
      <c r="I62" s="95">
        <f t="shared" si="85"/>
        <v>-2.0061578578706496E-2</v>
      </c>
      <c r="J62" s="96">
        <f t="shared" si="86"/>
        <v>8.5254701818181733E-2</v>
      </c>
      <c r="K62" s="91">
        <v>313.05160999999998</v>
      </c>
      <c r="L62" s="92">
        <v>150.38364000000001</v>
      </c>
      <c r="M62" s="92">
        <v>316.07665999999995</v>
      </c>
      <c r="N62" s="97">
        <f t="shared" si="87"/>
        <v>0.63215331999999991</v>
      </c>
      <c r="O62" s="98">
        <f t="shared" si="88"/>
        <v>3.0505784780929801E-2</v>
      </c>
      <c r="P62" s="99">
        <f t="shared" si="89"/>
        <v>-1.8858108571428778E-2</v>
      </c>
      <c r="Q62" s="91">
        <v>114.87393000000002</v>
      </c>
      <c r="R62" s="92">
        <v>42.270899999999997</v>
      </c>
      <c r="S62" s="93">
        <v>86.299959999999999</v>
      </c>
      <c r="T62" s="100">
        <f t="shared" si="90"/>
        <v>0.17259991999999999</v>
      </c>
      <c r="U62" s="101">
        <f t="shared" si="91"/>
        <v>-4.8173954459320018E-2</v>
      </c>
      <c r="V62" s="102">
        <f t="shared" si="92"/>
        <v>-1.0390989090909103E-2</v>
      </c>
      <c r="W62" s="91">
        <v>3.4529999999999998E-2</v>
      </c>
      <c r="X62" s="92">
        <v>0</v>
      </c>
      <c r="Y62" s="93">
        <v>6.268E-2</v>
      </c>
      <c r="Z62" s="100">
        <f t="shared" si="93"/>
        <v>1.2536000000000001E-4</v>
      </c>
      <c r="AA62" s="101">
        <f t="shared" si="94"/>
        <v>5.8997493858873654E-5</v>
      </c>
      <c r="AB62" s="102">
        <f t="shared" si="95"/>
        <v>1.2536000000000001E-4</v>
      </c>
      <c r="AC62" s="91">
        <v>1786.375</v>
      </c>
      <c r="AD62" s="92">
        <v>1715</v>
      </c>
      <c r="AE62" s="92">
        <v>1643.7828900000002</v>
      </c>
      <c r="AF62" s="92">
        <f t="shared" si="71"/>
        <v>-142.59210999999982</v>
      </c>
      <c r="AG62" s="93">
        <f t="shared" si="72"/>
        <v>-71.217109999999821</v>
      </c>
      <c r="AH62" s="91">
        <v>95.996069999999989</v>
      </c>
      <c r="AI62" s="92">
        <v>65</v>
      </c>
      <c r="AJ62" s="92">
        <v>65.603359999999995</v>
      </c>
      <c r="AK62" s="92">
        <f t="shared" si="62"/>
        <v>-30.392709999999994</v>
      </c>
      <c r="AL62" s="93">
        <f t="shared" si="63"/>
        <v>0.60335999999999501</v>
      </c>
      <c r="AM62" s="100">
        <f t="shared" si="96"/>
        <v>3.638956038660027</v>
      </c>
      <c r="AN62" s="101">
        <f t="shared" si="97"/>
        <v>-7.8645393926829232E-2</v>
      </c>
      <c r="AO62" s="102">
        <f t="shared" si="98"/>
        <v>-5.4351180354140478</v>
      </c>
      <c r="AP62" s="100">
        <f t="shared" si="99"/>
        <v>0.14523070198667637</v>
      </c>
      <c r="AQ62" s="101">
        <f t="shared" si="100"/>
        <v>-5.4545452154927759E-2</v>
      </c>
      <c r="AR62" s="102">
        <f t="shared" si="101"/>
        <v>-0.19868464192866753</v>
      </c>
      <c r="AS62" s="101">
        <f t="shared" si="102"/>
        <v>0.13120672</v>
      </c>
      <c r="AT62" s="101">
        <f t="shared" si="103"/>
        <v>-5.3286178491137981E-2</v>
      </c>
      <c r="AU62" s="101">
        <f t="shared" si="104"/>
        <v>-0.15017856138528141</v>
      </c>
      <c r="AV62" s="91">
        <v>914</v>
      </c>
      <c r="AW62" s="92">
        <v>370</v>
      </c>
      <c r="AX62" s="93">
        <v>853</v>
      </c>
      <c r="AY62" s="103">
        <v>5</v>
      </c>
      <c r="AZ62" s="104">
        <v>5</v>
      </c>
      <c r="BA62" s="105">
        <v>4</v>
      </c>
      <c r="BB62" s="103">
        <v>14</v>
      </c>
      <c r="BC62" s="104">
        <v>14</v>
      </c>
      <c r="BD62" s="105">
        <v>14</v>
      </c>
      <c r="BE62" s="106">
        <f t="shared" si="73"/>
        <v>40.25</v>
      </c>
      <c r="BF62" s="106">
        <f t="shared" si="74"/>
        <v>9.7833333333333314</v>
      </c>
      <c r="BG62" s="106">
        <f t="shared" si="75"/>
        <v>15.583333333333332</v>
      </c>
      <c r="BH62" s="107">
        <f t="shared" si="76"/>
        <v>11.5</v>
      </c>
      <c r="BI62" s="106">
        <f t="shared" si="77"/>
        <v>0.61904761904761862</v>
      </c>
      <c r="BJ62" s="108">
        <f t="shared" si="78"/>
        <v>2.6904761904761916</v>
      </c>
      <c r="BK62" s="92">
        <v>55</v>
      </c>
      <c r="BL62" s="92">
        <v>55</v>
      </c>
      <c r="BM62" s="92">
        <v>55</v>
      </c>
      <c r="BN62" s="91">
        <v>6742</v>
      </c>
      <c r="BO62" s="92">
        <v>2650</v>
      </c>
      <c r="BP62" s="93">
        <v>6340</v>
      </c>
      <c r="BQ62" s="109">
        <f t="shared" si="105"/>
        <v>78.864353312302839</v>
      </c>
      <c r="BR62" s="109">
        <f t="shared" si="106"/>
        <v>1.6878582069928427</v>
      </c>
      <c r="BS62" s="109">
        <f t="shared" si="107"/>
        <v>-8.305458008451879</v>
      </c>
      <c r="BT62" s="110">
        <f t="shared" si="108"/>
        <v>586.1664712778429</v>
      </c>
      <c r="BU62" s="109">
        <f t="shared" si="109"/>
        <v>16.884272153116399</v>
      </c>
      <c r="BV62" s="111">
        <f t="shared" si="110"/>
        <v>-38.157853046481478</v>
      </c>
      <c r="BW62" s="106">
        <f t="shared" si="111"/>
        <v>7.4325908558030482</v>
      </c>
      <c r="BX62" s="106">
        <f t="shared" si="112"/>
        <v>5.6223240923398698E-2</v>
      </c>
      <c r="BY62" s="106">
        <f t="shared" si="80"/>
        <v>0.27042869364088595</v>
      </c>
      <c r="BZ62" s="100">
        <f t="shared" si="81"/>
        <v>0.64040404040404042</v>
      </c>
      <c r="CA62" s="101">
        <f t="shared" si="82"/>
        <v>-4.0606060606060534E-2</v>
      </c>
      <c r="CB62" s="112">
        <f t="shared" si="83"/>
        <v>9.9035296788105853E-2</v>
      </c>
      <c r="CD62" s="114"/>
    </row>
    <row r="63" spans="1:82" ht="15" customHeight="1" x14ac:dyDescent="0.2">
      <c r="A63" s="90" t="s">
        <v>89</v>
      </c>
      <c r="B63" s="91">
        <v>473.48700000000002</v>
      </c>
      <c r="C63" s="92">
        <v>148</v>
      </c>
      <c r="D63" s="93">
        <v>535</v>
      </c>
      <c r="E63" s="91">
        <v>426.65899999999999</v>
      </c>
      <c r="F63" s="92">
        <v>203</v>
      </c>
      <c r="G63" s="93">
        <v>480</v>
      </c>
      <c r="H63" s="94">
        <f t="shared" si="84"/>
        <v>1.1145833333333333</v>
      </c>
      <c r="I63" s="95">
        <f t="shared" si="85"/>
        <v>4.8282361714311328E-3</v>
      </c>
      <c r="J63" s="96">
        <f t="shared" si="86"/>
        <v>0.38551929392446627</v>
      </c>
      <c r="K63" s="91">
        <v>296.12299999999999</v>
      </c>
      <c r="L63" s="92">
        <v>163.35900000000001</v>
      </c>
      <c r="M63" s="92">
        <v>356.77699999999999</v>
      </c>
      <c r="N63" s="97">
        <f t="shared" si="87"/>
        <v>0.74328541666666659</v>
      </c>
      <c r="O63" s="98">
        <f t="shared" si="88"/>
        <v>4.9234664192208122E-2</v>
      </c>
      <c r="P63" s="99">
        <f t="shared" si="89"/>
        <v>-6.143872126436789E-2</v>
      </c>
      <c r="Q63" s="91">
        <v>113.66200000000001</v>
      </c>
      <c r="R63" s="92">
        <v>28.323999999999998</v>
      </c>
      <c r="S63" s="93">
        <v>106.03899999999999</v>
      </c>
      <c r="T63" s="100">
        <f t="shared" si="90"/>
        <v>0.2209145833333333</v>
      </c>
      <c r="U63" s="101">
        <f t="shared" si="91"/>
        <v>-4.5485516043452412E-2</v>
      </c>
      <c r="V63" s="102">
        <f t="shared" si="92"/>
        <v>8.1387489737274193E-2</v>
      </c>
      <c r="W63" s="91">
        <v>0.92200000000000004</v>
      </c>
      <c r="X63" s="92">
        <v>0.55000000000000004</v>
      </c>
      <c r="Y63" s="93">
        <v>1</v>
      </c>
      <c r="Z63" s="100">
        <f t="shared" si="93"/>
        <v>2.0833333333333333E-3</v>
      </c>
      <c r="AA63" s="101">
        <f t="shared" si="94"/>
        <v>-7.7642996710097431E-5</v>
      </c>
      <c r="AB63" s="102">
        <f t="shared" si="95"/>
        <v>-6.2602627257799708E-4</v>
      </c>
      <c r="AC63" s="91">
        <v>56.524999999999999</v>
      </c>
      <c r="AD63" s="92">
        <v>80</v>
      </c>
      <c r="AE63" s="92">
        <v>75.379000000000005</v>
      </c>
      <c r="AF63" s="92">
        <f t="shared" si="71"/>
        <v>18.854000000000006</v>
      </c>
      <c r="AG63" s="93">
        <f t="shared" si="72"/>
        <v>-4.6209999999999951</v>
      </c>
      <c r="AH63" s="91">
        <v>0</v>
      </c>
      <c r="AI63" s="92">
        <v>0</v>
      </c>
      <c r="AJ63" s="92">
        <v>0</v>
      </c>
      <c r="AK63" s="92">
        <f t="shared" si="62"/>
        <v>0</v>
      </c>
      <c r="AL63" s="93">
        <f t="shared" si="63"/>
        <v>0</v>
      </c>
      <c r="AM63" s="100">
        <f t="shared" si="96"/>
        <v>0.14089532710280375</v>
      </c>
      <c r="AN63" s="101">
        <f t="shared" si="97"/>
        <v>2.1515069566694009E-2</v>
      </c>
      <c r="AO63" s="102">
        <f t="shared" si="98"/>
        <v>-0.39964521343773685</v>
      </c>
      <c r="AP63" s="100">
        <f t="shared" si="99"/>
        <v>0</v>
      </c>
      <c r="AQ63" s="101">
        <f t="shared" si="100"/>
        <v>0</v>
      </c>
      <c r="AR63" s="102">
        <f t="shared" si="101"/>
        <v>0</v>
      </c>
      <c r="AS63" s="101">
        <f t="shared" si="102"/>
        <v>0</v>
      </c>
      <c r="AT63" s="101">
        <f t="shared" si="103"/>
        <v>0</v>
      </c>
      <c r="AU63" s="101">
        <f t="shared" si="104"/>
        <v>0</v>
      </c>
      <c r="AV63" s="91">
        <v>1311</v>
      </c>
      <c r="AW63" s="92">
        <v>411</v>
      </c>
      <c r="AX63" s="93">
        <v>1386</v>
      </c>
      <c r="AY63" s="103">
        <v>3</v>
      </c>
      <c r="AZ63" s="104">
        <v>3</v>
      </c>
      <c r="BA63" s="105">
        <v>3</v>
      </c>
      <c r="BB63" s="103">
        <v>17</v>
      </c>
      <c r="BC63" s="104">
        <v>15</v>
      </c>
      <c r="BD63" s="105">
        <v>17</v>
      </c>
      <c r="BE63" s="106">
        <f t="shared" si="73"/>
        <v>108.33333333333333</v>
      </c>
      <c r="BF63" s="106">
        <f>BE63-AV63/AY63/6</f>
        <v>35.5</v>
      </c>
      <c r="BG63" s="106">
        <f>BE63-AW63/AZ63/3</f>
        <v>62.666666666666664</v>
      </c>
      <c r="BH63" s="107">
        <f t="shared" si="76"/>
        <v>19.117647058823529</v>
      </c>
      <c r="BI63" s="106">
        <f t="shared" si="77"/>
        <v>6.2647058823529402</v>
      </c>
      <c r="BJ63" s="108">
        <f t="shared" si="78"/>
        <v>9.9843137254901961</v>
      </c>
      <c r="BK63" s="92">
        <v>100</v>
      </c>
      <c r="BL63" s="92">
        <v>100</v>
      </c>
      <c r="BM63" s="92">
        <v>100</v>
      </c>
      <c r="BN63" s="91">
        <v>9646</v>
      </c>
      <c r="BO63" s="92">
        <v>2701</v>
      </c>
      <c r="BP63" s="93">
        <v>10096</v>
      </c>
      <c r="BQ63" s="109">
        <f t="shared" si="105"/>
        <v>47.543581616481774</v>
      </c>
      <c r="BR63" s="109">
        <f t="shared" si="106"/>
        <v>3.3118793564776254</v>
      </c>
      <c r="BS63" s="109">
        <f t="shared" si="107"/>
        <v>-27.613767513470094</v>
      </c>
      <c r="BT63" s="110">
        <f t="shared" si="108"/>
        <v>346.32034632034635</v>
      </c>
      <c r="BU63" s="109">
        <f t="shared" si="109"/>
        <v>20.874884840559901</v>
      </c>
      <c r="BV63" s="111">
        <f t="shared" si="110"/>
        <v>-147.59692861882638</v>
      </c>
      <c r="BW63" s="106">
        <f t="shared" si="111"/>
        <v>7.2842712842712842</v>
      </c>
      <c r="BX63" s="106">
        <f t="shared" si="112"/>
        <v>-7.3470897269523938E-2</v>
      </c>
      <c r="BY63" s="106">
        <f t="shared" si="80"/>
        <v>0.71249512855352304</v>
      </c>
      <c r="BZ63" s="100">
        <f t="shared" si="81"/>
        <v>0.56088888888888888</v>
      </c>
      <c r="CA63" s="101">
        <f t="shared" si="82"/>
        <v>2.5000000000000022E-2</v>
      </c>
      <c r="CB63" s="112">
        <f t="shared" si="83"/>
        <v>0.25740574282147316</v>
      </c>
      <c r="CD63" s="114"/>
    </row>
    <row r="64" spans="1:82" ht="15" customHeight="1" x14ac:dyDescent="0.2">
      <c r="A64" s="90" t="s">
        <v>90</v>
      </c>
      <c r="B64" s="91">
        <v>475.65</v>
      </c>
      <c r="C64" s="92">
        <v>196</v>
      </c>
      <c r="D64" s="93">
        <v>482.71100000000001</v>
      </c>
      <c r="E64" s="91">
        <v>475.02699999999999</v>
      </c>
      <c r="F64" s="92">
        <v>281</v>
      </c>
      <c r="G64" s="93">
        <v>574.274</v>
      </c>
      <c r="H64" s="94">
        <f t="shared" si="84"/>
        <v>0.84055868801303912</v>
      </c>
      <c r="I64" s="95">
        <f t="shared" si="85"/>
        <v>-0.16075281638565819</v>
      </c>
      <c r="J64" s="96">
        <f t="shared" si="86"/>
        <v>0.14304979121588612</v>
      </c>
      <c r="K64" s="91">
        <v>293.31400000000002</v>
      </c>
      <c r="L64" s="92">
        <v>172.15299999999999</v>
      </c>
      <c r="M64" s="92">
        <v>368.03300000000002</v>
      </c>
      <c r="N64" s="97">
        <f t="shared" si="87"/>
        <v>0.64086655498943013</v>
      </c>
      <c r="O64" s="98">
        <f t="shared" si="88"/>
        <v>2.3398495279139953E-2</v>
      </c>
      <c r="P64" s="99">
        <f t="shared" si="89"/>
        <v>2.8222426875551099E-2</v>
      </c>
      <c r="Q64" s="91">
        <v>140.69</v>
      </c>
      <c r="R64" s="92">
        <v>94.194999999999993</v>
      </c>
      <c r="S64" s="93">
        <v>173.096</v>
      </c>
      <c r="T64" s="100">
        <f t="shared" si="90"/>
        <v>0.3014170935825059</v>
      </c>
      <c r="U64" s="101">
        <f t="shared" si="91"/>
        <v>5.2444549745951918E-3</v>
      </c>
      <c r="V64" s="102">
        <f t="shared" si="92"/>
        <v>-3.3796429549166673E-2</v>
      </c>
      <c r="W64" s="91">
        <v>0.81499999999999995</v>
      </c>
      <c r="X64" s="92">
        <v>5.2999999999999999E-2</v>
      </c>
      <c r="Y64" s="93">
        <v>0.53500000000000003</v>
      </c>
      <c r="Z64" s="100">
        <f t="shared" si="93"/>
        <v>9.3161104281231613E-4</v>
      </c>
      <c r="AA64" s="101">
        <f t="shared" si="94"/>
        <v>-7.8408090732946518E-4</v>
      </c>
      <c r="AB64" s="102">
        <f t="shared" si="95"/>
        <v>7.42998943168188E-4</v>
      </c>
      <c r="AC64" s="91">
        <v>0</v>
      </c>
      <c r="AD64" s="92">
        <v>9</v>
      </c>
      <c r="AE64" s="92">
        <v>0</v>
      </c>
      <c r="AF64" s="92">
        <f t="shared" si="71"/>
        <v>0</v>
      </c>
      <c r="AG64" s="93">
        <f t="shared" si="72"/>
        <v>-9</v>
      </c>
      <c r="AH64" s="91">
        <v>0</v>
      </c>
      <c r="AI64" s="92">
        <v>0</v>
      </c>
      <c r="AJ64" s="92">
        <v>0</v>
      </c>
      <c r="AK64" s="92">
        <f t="shared" si="62"/>
        <v>0</v>
      </c>
      <c r="AL64" s="93">
        <f t="shared" si="63"/>
        <v>0</v>
      </c>
      <c r="AM64" s="100">
        <f t="shared" si="96"/>
        <v>0</v>
      </c>
      <c r="AN64" s="101">
        <f t="shared" si="97"/>
        <v>0</v>
      </c>
      <c r="AO64" s="102">
        <f t="shared" si="98"/>
        <v>-4.5918367346938778E-2</v>
      </c>
      <c r="AP64" s="100">
        <f t="shared" si="99"/>
        <v>0</v>
      </c>
      <c r="AQ64" s="101">
        <f t="shared" si="100"/>
        <v>0</v>
      </c>
      <c r="AR64" s="102">
        <f t="shared" si="101"/>
        <v>0</v>
      </c>
      <c r="AS64" s="101">
        <f t="shared" si="102"/>
        <v>0</v>
      </c>
      <c r="AT64" s="101">
        <f t="shared" si="103"/>
        <v>0</v>
      </c>
      <c r="AU64" s="101">
        <f t="shared" si="104"/>
        <v>0</v>
      </c>
      <c r="AV64" s="91">
        <v>1023</v>
      </c>
      <c r="AW64" s="92">
        <v>483</v>
      </c>
      <c r="AX64" s="93">
        <v>1046</v>
      </c>
      <c r="AY64" s="103">
        <v>5</v>
      </c>
      <c r="AZ64" s="104">
        <v>5</v>
      </c>
      <c r="BA64" s="105">
        <v>5</v>
      </c>
      <c r="BB64" s="103">
        <v>6</v>
      </c>
      <c r="BC64" s="104">
        <v>5</v>
      </c>
      <c r="BD64" s="105">
        <v>5</v>
      </c>
      <c r="BE64" s="106">
        <f t="shared" si="73"/>
        <v>37.533333333333331</v>
      </c>
      <c r="BF64" s="106">
        <f t="shared" si="74"/>
        <v>3.43333333333333</v>
      </c>
      <c r="BG64" s="106">
        <f>BE64-AW64/AZ64/3</f>
        <v>5.3333333333333357</v>
      </c>
      <c r="BH64" s="107">
        <f t="shared" si="76"/>
        <v>37.533333333333331</v>
      </c>
      <c r="BI64" s="106">
        <f t="shared" si="77"/>
        <v>9.1166666666666636</v>
      </c>
      <c r="BJ64" s="108">
        <f t="shared" si="78"/>
        <v>5.3333333333333357</v>
      </c>
      <c r="BK64" s="92">
        <v>60</v>
      </c>
      <c r="BL64" s="92">
        <v>60</v>
      </c>
      <c r="BM64" s="92">
        <v>60</v>
      </c>
      <c r="BN64" s="91">
        <v>6996</v>
      </c>
      <c r="BO64" s="92">
        <v>3445</v>
      </c>
      <c r="BP64" s="93">
        <v>7330</v>
      </c>
      <c r="BQ64" s="109">
        <f t="shared" si="105"/>
        <v>78.345702592087306</v>
      </c>
      <c r="BR64" s="109">
        <f t="shared" si="106"/>
        <v>10.44590270643836</v>
      </c>
      <c r="BS64" s="109">
        <f t="shared" si="107"/>
        <v>-3.2217865225716196</v>
      </c>
      <c r="BT64" s="110">
        <f t="shared" si="108"/>
        <v>549.01912045889105</v>
      </c>
      <c r="BU64" s="109">
        <f t="shared" si="109"/>
        <v>84.672101886066002</v>
      </c>
      <c r="BV64" s="111">
        <f t="shared" si="110"/>
        <v>-32.761417843386425</v>
      </c>
      <c r="BW64" s="106">
        <f t="shared" si="111"/>
        <v>7.0076481835564053</v>
      </c>
      <c r="BX64" s="106">
        <f t="shared" si="112"/>
        <v>0.1689385061370503</v>
      </c>
      <c r="BY64" s="106">
        <f t="shared" si="80"/>
        <v>-0.12485699242703152</v>
      </c>
      <c r="BZ64" s="100">
        <f t="shared" si="81"/>
        <v>0.6787037037037037</v>
      </c>
      <c r="CA64" s="101">
        <f t="shared" si="82"/>
        <v>3.0925925925925912E-2</v>
      </c>
      <c r="CB64" s="112">
        <f t="shared" si="83"/>
        <v>3.3572617561381635E-2</v>
      </c>
      <c r="CD64" s="114"/>
    </row>
    <row r="65" spans="1:82" ht="15" customHeight="1" x14ac:dyDescent="0.2">
      <c r="A65" s="90" t="s">
        <v>91</v>
      </c>
      <c r="B65" s="91">
        <v>311.71100000000001</v>
      </c>
      <c r="C65" s="92">
        <v>170</v>
      </c>
      <c r="D65" s="93">
        <v>336.423</v>
      </c>
      <c r="E65" s="91">
        <v>368.11500000000001</v>
      </c>
      <c r="F65" s="92">
        <v>204</v>
      </c>
      <c r="G65" s="93">
        <v>391.38499999999999</v>
      </c>
      <c r="H65" s="94">
        <f t="shared" si="84"/>
        <v>0.85957049963590837</v>
      </c>
      <c r="I65" s="95">
        <f t="shared" si="85"/>
        <v>1.2794356311132127E-2</v>
      </c>
      <c r="J65" s="96">
        <f t="shared" si="86"/>
        <v>2.6237166302574999E-2</v>
      </c>
      <c r="K65" s="91">
        <v>248.64099999999999</v>
      </c>
      <c r="L65" s="92">
        <v>130.839</v>
      </c>
      <c r="M65" s="92">
        <v>269.92700000000002</v>
      </c>
      <c r="N65" s="97">
        <f t="shared" si="87"/>
        <v>0.6896712955274219</v>
      </c>
      <c r="O65" s="98">
        <f t="shared" si="88"/>
        <v>1.4227480415296645E-2</v>
      </c>
      <c r="P65" s="99">
        <f t="shared" si="89"/>
        <v>4.8303648468598359E-2</v>
      </c>
      <c r="Q65" s="91">
        <v>84.14</v>
      </c>
      <c r="R65" s="92">
        <v>55.832999999999998</v>
      </c>
      <c r="S65" s="93">
        <v>86.711999999999989</v>
      </c>
      <c r="T65" s="100">
        <f t="shared" si="90"/>
        <v>0.22155166907265222</v>
      </c>
      <c r="U65" s="101">
        <f t="shared" si="91"/>
        <v>-7.0182071888421349E-3</v>
      </c>
      <c r="V65" s="102">
        <f t="shared" si="92"/>
        <v>-5.2139507397935991E-2</v>
      </c>
      <c r="W65" s="91">
        <v>2.9870000000000001</v>
      </c>
      <c r="X65" s="92">
        <v>1.147</v>
      </c>
      <c r="Y65" s="93">
        <v>2</v>
      </c>
      <c r="Z65" s="100">
        <f t="shared" si="93"/>
        <v>5.1100578714053935E-3</v>
      </c>
      <c r="AA65" s="101">
        <f t="shared" si="94"/>
        <v>-3.0042542321492022E-3</v>
      </c>
      <c r="AB65" s="102">
        <f t="shared" si="95"/>
        <v>-5.1249114820244978E-4</v>
      </c>
      <c r="AC65" s="91">
        <v>229.08099999999999</v>
      </c>
      <c r="AD65" s="92">
        <v>226</v>
      </c>
      <c r="AE65" s="92">
        <v>211.05314000000001</v>
      </c>
      <c r="AF65" s="92">
        <f t="shared" si="71"/>
        <v>-18.027859999999976</v>
      </c>
      <c r="AG65" s="93">
        <f t="shared" si="72"/>
        <v>-14.946859999999987</v>
      </c>
      <c r="AH65" s="91">
        <v>2.524</v>
      </c>
      <c r="AI65" s="92">
        <v>0</v>
      </c>
      <c r="AJ65" s="92">
        <v>5.5670000000000002</v>
      </c>
      <c r="AK65" s="92">
        <f t="shared" si="62"/>
        <v>3.0430000000000001</v>
      </c>
      <c r="AL65" s="93">
        <f t="shared" si="63"/>
        <v>5.5670000000000002</v>
      </c>
      <c r="AM65" s="100">
        <f t="shared" si="96"/>
        <v>0.6273445632432979</v>
      </c>
      <c r="AN65" s="101">
        <f t="shared" si="97"/>
        <v>-0.1075701494232425</v>
      </c>
      <c r="AO65" s="102">
        <f t="shared" si="98"/>
        <v>-0.70206720146258439</v>
      </c>
      <c r="AP65" s="100">
        <f t="shared" si="99"/>
        <v>1.6547620109207753E-2</v>
      </c>
      <c r="AQ65" s="101">
        <f t="shared" si="100"/>
        <v>8.4503761877548697E-3</v>
      </c>
      <c r="AR65" s="102">
        <f t="shared" si="101"/>
        <v>1.6547620109207753E-2</v>
      </c>
      <c r="AS65" s="101">
        <f t="shared" si="102"/>
        <v>1.4223846085056915E-2</v>
      </c>
      <c r="AT65" s="101">
        <f t="shared" si="103"/>
        <v>7.3672931056890543E-3</v>
      </c>
      <c r="AU65" s="101">
        <f t="shared" si="104"/>
        <v>1.4223846085056915E-2</v>
      </c>
      <c r="AV65" s="91">
        <v>833</v>
      </c>
      <c r="AW65" s="92">
        <v>446</v>
      </c>
      <c r="AX65" s="93">
        <v>867</v>
      </c>
      <c r="AY65" s="103">
        <v>7.5</v>
      </c>
      <c r="AZ65" s="104">
        <v>7.5</v>
      </c>
      <c r="BA65" s="105">
        <v>8</v>
      </c>
      <c r="BB65" s="103">
        <v>11</v>
      </c>
      <c r="BC65" s="104">
        <v>12</v>
      </c>
      <c r="BD65" s="105">
        <v>11</v>
      </c>
      <c r="BE65" s="106">
        <f t="shared" si="73"/>
        <v>17.541666666666668</v>
      </c>
      <c r="BF65" s="106">
        <f t="shared" si="74"/>
        <v>-0.96944444444444144</v>
      </c>
      <c r="BG65" s="106">
        <f t="shared" si="75"/>
        <v>-2.280555555555555</v>
      </c>
      <c r="BH65" s="107">
        <f t="shared" si="76"/>
        <v>12.757575757575758</v>
      </c>
      <c r="BI65" s="106">
        <f t="shared" si="77"/>
        <v>0.13636363636363491</v>
      </c>
      <c r="BJ65" s="108">
        <f t="shared" si="78"/>
        <v>0.36868686868687028</v>
      </c>
      <c r="BK65" s="92">
        <v>65</v>
      </c>
      <c r="BL65" s="92">
        <v>65</v>
      </c>
      <c r="BM65" s="92">
        <v>65</v>
      </c>
      <c r="BN65" s="91">
        <v>5833</v>
      </c>
      <c r="BO65" s="92">
        <v>3256</v>
      </c>
      <c r="BP65" s="93">
        <v>6255</v>
      </c>
      <c r="BQ65" s="109">
        <f t="shared" si="105"/>
        <v>62.57154276578737</v>
      </c>
      <c r="BR65" s="109">
        <f t="shared" si="106"/>
        <v>-0.53749203620131425</v>
      </c>
      <c r="BS65" s="109">
        <f t="shared" si="107"/>
        <v>-8.2019887775281575E-2</v>
      </c>
      <c r="BT65" s="110">
        <f t="shared" si="108"/>
        <v>451.42445213379472</v>
      </c>
      <c r="BU65" s="109">
        <f t="shared" si="109"/>
        <v>9.5096862274321552</v>
      </c>
      <c r="BV65" s="111">
        <f t="shared" si="110"/>
        <v>-5.9746510052187318</v>
      </c>
      <c r="BW65" s="106">
        <f t="shared" si="111"/>
        <v>7.2145328719723185</v>
      </c>
      <c r="BX65" s="106">
        <f t="shared" si="112"/>
        <v>0.21213191158816525</v>
      </c>
      <c r="BY65" s="106">
        <f t="shared" si="80"/>
        <v>-8.5915558520954782E-2</v>
      </c>
      <c r="BZ65" s="100">
        <f t="shared" si="81"/>
        <v>0.5346153846153846</v>
      </c>
      <c r="CA65" s="101">
        <f t="shared" si="82"/>
        <v>3.6068376068376096E-2</v>
      </c>
      <c r="CB65" s="112">
        <f t="shared" si="83"/>
        <v>-2.8219533275713027E-2</v>
      </c>
      <c r="CD65" s="114"/>
    </row>
    <row r="66" spans="1:82" ht="15" customHeight="1" x14ac:dyDescent="0.2">
      <c r="A66" s="90" t="s">
        <v>92</v>
      </c>
      <c r="B66" s="91">
        <v>521.70416999999998</v>
      </c>
      <c r="C66" s="92">
        <v>329</v>
      </c>
      <c r="D66" s="93">
        <v>660.92456000000004</v>
      </c>
      <c r="E66" s="91">
        <v>555.39931999999999</v>
      </c>
      <c r="F66" s="92">
        <v>284</v>
      </c>
      <c r="G66" s="93">
        <v>576.86243999999999</v>
      </c>
      <c r="H66" s="94">
        <f t="shared" si="84"/>
        <v>1.145722990735885</v>
      </c>
      <c r="I66" s="95">
        <f t="shared" si="85"/>
        <v>0.20639132212671207</v>
      </c>
      <c r="J66" s="96">
        <f t="shared" si="86"/>
        <v>-1.2727713489466996E-2</v>
      </c>
      <c r="K66" s="91">
        <v>376.61417999999998</v>
      </c>
      <c r="L66" s="92">
        <v>192.84907999999999</v>
      </c>
      <c r="M66" s="92">
        <v>385</v>
      </c>
      <c r="N66" s="97">
        <f t="shared" si="87"/>
        <v>0.66740348010870665</v>
      </c>
      <c r="O66" s="98">
        <f t="shared" si="88"/>
        <v>-1.0692740822928593E-2</v>
      </c>
      <c r="P66" s="99">
        <f t="shared" si="89"/>
        <v>-1.1642576229321522E-2</v>
      </c>
      <c r="Q66" s="91">
        <v>99.585429999999988</v>
      </c>
      <c r="R66" s="92">
        <v>48.649900000000002</v>
      </c>
      <c r="S66" s="93">
        <v>105.10351</v>
      </c>
      <c r="T66" s="100">
        <f t="shared" si="90"/>
        <v>0.18219856713153312</v>
      </c>
      <c r="U66" s="101">
        <f t="shared" si="91"/>
        <v>2.8943684875736841E-3</v>
      </c>
      <c r="V66" s="102">
        <f t="shared" si="92"/>
        <v>1.0896102342800723E-2</v>
      </c>
      <c r="W66" s="91">
        <v>55.988669999999999</v>
      </c>
      <c r="X66" s="92">
        <v>32.70187</v>
      </c>
      <c r="Y66" s="93">
        <v>67</v>
      </c>
      <c r="Z66" s="100">
        <f t="shared" si="93"/>
        <v>0.11614554069424246</v>
      </c>
      <c r="AA66" s="101">
        <f t="shared" si="94"/>
        <v>1.5337585077732169E-2</v>
      </c>
      <c r="AB66" s="102">
        <f t="shared" si="95"/>
        <v>9.9811111677766684E-4</v>
      </c>
      <c r="AC66" s="91">
        <v>237.679</v>
      </c>
      <c r="AD66" s="92">
        <v>262</v>
      </c>
      <c r="AE66" s="92">
        <v>177.49197000000001</v>
      </c>
      <c r="AF66" s="92">
        <f t="shared" si="71"/>
        <v>-60.187029999999993</v>
      </c>
      <c r="AG66" s="93">
        <f t="shared" si="72"/>
        <v>-84.508029999999991</v>
      </c>
      <c r="AH66" s="91">
        <v>74.326800000000006</v>
      </c>
      <c r="AI66" s="92">
        <v>95</v>
      </c>
      <c r="AJ66" s="92">
        <v>61.32199</v>
      </c>
      <c r="AK66" s="92">
        <f t="shared" si="62"/>
        <v>-13.004810000000006</v>
      </c>
      <c r="AL66" s="93">
        <f t="shared" si="63"/>
        <v>-33.67801</v>
      </c>
      <c r="AM66" s="100">
        <f t="shared" si="96"/>
        <v>0.26855102797208807</v>
      </c>
      <c r="AN66" s="101">
        <f t="shared" si="97"/>
        <v>-0.18703091610169614</v>
      </c>
      <c r="AO66" s="102">
        <f t="shared" si="98"/>
        <v>-0.52780155561453812</v>
      </c>
      <c r="AP66" s="100">
        <f t="shared" si="99"/>
        <v>9.2782132351081029E-2</v>
      </c>
      <c r="AQ66" s="101">
        <f t="shared" si="100"/>
        <v>-4.9687114156954384E-2</v>
      </c>
      <c r="AR66" s="102">
        <f t="shared" si="101"/>
        <v>-0.19597166704101626</v>
      </c>
      <c r="AS66" s="101">
        <f t="shared" si="102"/>
        <v>0.10630262216413328</v>
      </c>
      <c r="AT66" s="101">
        <f t="shared" si="103"/>
        <v>-2.7523252883751209E-2</v>
      </c>
      <c r="AU66" s="101">
        <f t="shared" si="104"/>
        <v>-0.22820442008938785</v>
      </c>
      <c r="AV66" s="91">
        <v>576</v>
      </c>
      <c r="AW66" s="92">
        <v>325</v>
      </c>
      <c r="AX66" s="93">
        <v>642</v>
      </c>
      <c r="AY66" s="103">
        <v>12</v>
      </c>
      <c r="AZ66" s="104">
        <v>12</v>
      </c>
      <c r="BA66" s="105">
        <v>11</v>
      </c>
      <c r="BB66" s="103">
        <v>19</v>
      </c>
      <c r="BC66" s="104">
        <v>20</v>
      </c>
      <c r="BD66" s="105">
        <v>18</v>
      </c>
      <c r="BE66" s="106">
        <f t="shared" si="73"/>
        <v>9.6060606060606055</v>
      </c>
      <c r="BF66" s="106">
        <f t="shared" si="74"/>
        <v>1.6060606060606055</v>
      </c>
      <c r="BG66" s="106">
        <f t="shared" si="75"/>
        <v>0.57828282828282873</v>
      </c>
      <c r="BH66" s="107">
        <f t="shared" si="76"/>
        <v>5.8703703703703702</v>
      </c>
      <c r="BI66" s="106">
        <f t="shared" si="77"/>
        <v>0.8177387914230021</v>
      </c>
      <c r="BJ66" s="108">
        <f t="shared" si="78"/>
        <v>0.45370370370370328</v>
      </c>
      <c r="BK66" s="92">
        <v>40</v>
      </c>
      <c r="BL66" s="92">
        <v>40</v>
      </c>
      <c r="BM66" s="92">
        <v>40</v>
      </c>
      <c r="BN66" s="91">
        <v>6095</v>
      </c>
      <c r="BO66" s="92">
        <v>3108</v>
      </c>
      <c r="BP66" s="93">
        <v>6471</v>
      </c>
      <c r="BQ66" s="109">
        <f t="shared" si="105"/>
        <v>89.145795085767261</v>
      </c>
      <c r="BR66" s="109">
        <f t="shared" si="106"/>
        <v>-1.977965373625679</v>
      </c>
      <c r="BS66" s="109">
        <f t="shared" si="107"/>
        <v>-2.2312962913241137</v>
      </c>
      <c r="BT66" s="110">
        <f t="shared" si="108"/>
        <v>898.53962616822423</v>
      </c>
      <c r="BU66" s="109">
        <f t="shared" si="109"/>
        <v>-65.695304387331248</v>
      </c>
      <c r="BV66" s="111">
        <f t="shared" si="110"/>
        <v>24.69347232207042</v>
      </c>
      <c r="BW66" s="106">
        <f t="shared" si="111"/>
        <v>10.079439252336449</v>
      </c>
      <c r="BX66" s="106">
        <f t="shared" si="112"/>
        <v>-0.5021579698857721</v>
      </c>
      <c r="BY66" s="106">
        <f t="shared" si="80"/>
        <v>0.51636232925952541</v>
      </c>
      <c r="BZ66" s="100">
        <f t="shared" si="81"/>
        <v>0.89875000000000005</v>
      </c>
      <c r="CA66" s="101">
        <f t="shared" si="82"/>
        <v>5.2222222222222281E-2</v>
      </c>
      <c r="CB66" s="112">
        <f t="shared" si="83"/>
        <v>2.5716292134831509E-2</v>
      </c>
      <c r="CD66" s="114"/>
    </row>
    <row r="67" spans="1:82" s="157" customFormat="1" ht="15" customHeight="1" x14ac:dyDescent="0.2">
      <c r="A67" s="136" t="s">
        <v>93</v>
      </c>
      <c r="B67" s="115">
        <v>3938.3809999999999</v>
      </c>
      <c r="C67" s="116">
        <v>2226</v>
      </c>
      <c r="D67" s="117">
        <v>4661</v>
      </c>
      <c r="E67" s="115">
        <v>4033.1129999999998</v>
      </c>
      <c r="F67" s="116">
        <v>2386</v>
      </c>
      <c r="G67" s="117">
        <v>4808</v>
      </c>
      <c r="H67" s="137">
        <f t="shared" si="84"/>
        <v>0.96942595673876875</v>
      </c>
      <c r="I67" s="138">
        <f t="shared" si="85"/>
        <v>-7.0854873987994393E-3</v>
      </c>
      <c r="J67" s="144">
        <f t="shared" si="86"/>
        <v>3.6483794123513102E-2</v>
      </c>
      <c r="K67" s="115">
        <v>1106.932</v>
      </c>
      <c r="L67" s="116">
        <v>556.03099999999995</v>
      </c>
      <c r="M67" s="116">
        <v>1095</v>
      </c>
      <c r="N67" s="139">
        <f t="shared" si="87"/>
        <v>0.22774542429284525</v>
      </c>
      <c r="O67" s="140">
        <f t="shared" si="88"/>
        <v>-4.6715519400029243E-2</v>
      </c>
      <c r="P67" s="145">
        <f t="shared" si="89"/>
        <v>-5.2935530751345994E-3</v>
      </c>
      <c r="Q67" s="115">
        <v>268.86200000000002</v>
      </c>
      <c r="R67" s="116">
        <v>150.28399999999999</v>
      </c>
      <c r="S67" s="117">
        <v>280.04899999999998</v>
      </c>
      <c r="T67" s="141">
        <f t="shared" si="90"/>
        <v>5.8246464226289513E-2</v>
      </c>
      <c r="U67" s="142">
        <f t="shared" si="91"/>
        <v>-8.4171774817409922E-3</v>
      </c>
      <c r="V67" s="146">
        <f t="shared" si="92"/>
        <v>-4.7392859832662282E-3</v>
      </c>
      <c r="W67" s="115">
        <v>2617.7139999999999</v>
      </c>
      <c r="X67" s="116">
        <v>1654.9110000000001</v>
      </c>
      <c r="Y67" s="117">
        <v>3374</v>
      </c>
      <c r="Z67" s="141">
        <f t="shared" si="93"/>
        <v>0.70174708818635612</v>
      </c>
      <c r="AA67" s="142">
        <f t="shared" si="94"/>
        <v>5.2691631520500271E-2</v>
      </c>
      <c r="AB67" s="146">
        <f t="shared" si="95"/>
        <v>8.1548836599520946E-3</v>
      </c>
      <c r="AC67" s="115">
        <v>2883.6129999999998</v>
      </c>
      <c r="AD67" s="116">
        <v>3371</v>
      </c>
      <c r="AE67" s="116">
        <v>3342.895</v>
      </c>
      <c r="AF67" s="116">
        <f t="shared" si="71"/>
        <v>459.28200000000015</v>
      </c>
      <c r="AG67" s="117">
        <f t="shared" si="72"/>
        <v>-28.105000000000018</v>
      </c>
      <c r="AH67" s="115">
        <v>1746</v>
      </c>
      <c r="AI67" s="116">
        <v>1907</v>
      </c>
      <c r="AJ67" s="116">
        <v>1898.4059999999999</v>
      </c>
      <c r="AK67" s="116">
        <f t="shared" si="62"/>
        <v>152.40599999999995</v>
      </c>
      <c r="AL67" s="117">
        <f t="shared" si="63"/>
        <v>-8.5940000000000509</v>
      </c>
      <c r="AM67" s="141">
        <f t="shared" si="96"/>
        <v>0.71720553529285558</v>
      </c>
      <c r="AN67" s="142">
        <f t="shared" si="97"/>
        <v>-1.4976800545144831E-2</v>
      </c>
      <c r="AO67" s="146">
        <f t="shared" si="98"/>
        <v>-0.79717002625251732</v>
      </c>
      <c r="AP67" s="141">
        <f t="shared" si="99"/>
        <v>0.40729585925767003</v>
      </c>
      <c r="AQ67" s="142">
        <f t="shared" si="100"/>
        <v>-3.6033518981763879E-2</v>
      </c>
      <c r="AR67" s="146">
        <f t="shared" si="101"/>
        <v>-0.44939776158689421</v>
      </c>
      <c r="AS67" s="142">
        <f t="shared" si="102"/>
        <v>0.39484317803660562</v>
      </c>
      <c r="AT67" s="142">
        <f t="shared" si="103"/>
        <v>-3.8073033336594175E-2</v>
      </c>
      <c r="AU67" s="142">
        <f t="shared" si="104"/>
        <v>-0.40440242129281601</v>
      </c>
      <c r="AV67" s="115">
        <v>2324</v>
      </c>
      <c r="AW67" s="116">
        <v>866</v>
      </c>
      <c r="AX67" s="117">
        <v>2196</v>
      </c>
      <c r="AY67" s="147">
        <v>30</v>
      </c>
      <c r="AZ67" s="148">
        <v>31</v>
      </c>
      <c r="BA67" s="149">
        <v>31</v>
      </c>
      <c r="BB67" s="147">
        <v>52</v>
      </c>
      <c r="BC67" s="148">
        <v>49</v>
      </c>
      <c r="BD67" s="149">
        <v>49</v>
      </c>
      <c r="BE67" s="150">
        <f t="shared" si="73"/>
        <v>14.301075268817206</v>
      </c>
      <c r="BF67" s="150">
        <f t="shared" si="74"/>
        <v>1.3899641577060944</v>
      </c>
      <c r="BG67" s="150">
        <f t="shared" si="75"/>
        <v>4.9892473118279597</v>
      </c>
      <c r="BH67" s="151">
        <f t="shared" si="76"/>
        <v>9.0476190476190474</v>
      </c>
      <c r="BI67" s="150">
        <f t="shared" si="77"/>
        <v>1.5989010989010985</v>
      </c>
      <c r="BJ67" s="152">
        <f t="shared" si="78"/>
        <v>3.1564625850340136</v>
      </c>
      <c r="BK67" s="116">
        <v>60</v>
      </c>
      <c r="BL67" s="116">
        <v>62</v>
      </c>
      <c r="BM67" s="116">
        <v>61</v>
      </c>
      <c r="BN67" s="115">
        <v>8089</v>
      </c>
      <c r="BO67" s="116">
        <v>4006</v>
      </c>
      <c r="BP67" s="117">
        <v>7932</v>
      </c>
      <c r="BQ67" s="153">
        <f t="shared" si="105"/>
        <v>606.15229450327786</v>
      </c>
      <c r="BR67" s="153">
        <f t="shared" si="106"/>
        <v>107.56000868302812</v>
      </c>
      <c r="BS67" s="153">
        <f t="shared" si="107"/>
        <v>10.545704388450076</v>
      </c>
      <c r="BT67" s="154">
        <f t="shared" si="108"/>
        <v>2189.4353369763207</v>
      </c>
      <c r="BU67" s="153">
        <f t="shared" si="109"/>
        <v>454.01666227752548</v>
      </c>
      <c r="BV67" s="155">
        <f t="shared" si="110"/>
        <v>-565.76096787356391</v>
      </c>
      <c r="BW67" s="150">
        <f t="shared" si="111"/>
        <v>3.6120218579234971</v>
      </c>
      <c r="BX67" s="150">
        <f t="shared" si="112"/>
        <v>0.13138502487702564</v>
      </c>
      <c r="BY67" s="150">
        <f t="shared" si="80"/>
        <v>-1.0138441928848172</v>
      </c>
      <c r="BZ67" s="141">
        <f t="shared" si="81"/>
        <v>0.7224043715846995</v>
      </c>
      <c r="CA67" s="142">
        <f t="shared" si="82"/>
        <v>-2.657710989678197E-2</v>
      </c>
      <c r="CB67" s="156">
        <f t="shared" si="83"/>
        <v>-3.5833051097550195E-3</v>
      </c>
      <c r="CD67" s="158"/>
    </row>
    <row r="68" spans="1:82" ht="15" customHeight="1" thickBot="1" x14ac:dyDescent="0.25">
      <c r="A68" s="159" t="s">
        <v>94</v>
      </c>
      <c r="B68" s="160">
        <v>611.928</v>
      </c>
      <c r="C68" s="161">
        <v>340</v>
      </c>
      <c r="D68" s="162">
        <v>708.822</v>
      </c>
      <c r="E68" s="160">
        <v>591.46900000000005</v>
      </c>
      <c r="F68" s="161">
        <v>314</v>
      </c>
      <c r="G68" s="162">
        <v>666.96699999999998</v>
      </c>
      <c r="H68" s="163">
        <f t="shared" si="84"/>
        <v>1.0627542292197365</v>
      </c>
      <c r="I68" s="164">
        <f t="shared" si="85"/>
        <v>2.8164081638037519E-2</v>
      </c>
      <c r="J68" s="165">
        <f t="shared" si="86"/>
        <v>-2.0048318550964117E-2</v>
      </c>
      <c r="K68" s="160">
        <v>396.25</v>
      </c>
      <c r="L68" s="161">
        <v>215.607</v>
      </c>
      <c r="M68" s="161">
        <v>448</v>
      </c>
      <c r="N68" s="166">
        <f t="shared" si="87"/>
        <v>0.67169740032115532</v>
      </c>
      <c r="O68" s="167">
        <f t="shared" si="88"/>
        <v>1.7552731767065399E-3</v>
      </c>
      <c r="P68" s="168">
        <f t="shared" si="89"/>
        <v>-1.4949096494131342E-2</v>
      </c>
      <c r="Q68" s="160">
        <v>147.08799999999999</v>
      </c>
      <c r="R68" s="161">
        <v>74.236999999999995</v>
      </c>
      <c r="S68" s="162">
        <v>160.899</v>
      </c>
      <c r="T68" s="169">
        <f t="shared" si="90"/>
        <v>0.24123982146043207</v>
      </c>
      <c r="U68" s="170">
        <f t="shared" si="91"/>
        <v>-7.44269613558729E-3</v>
      </c>
      <c r="V68" s="171">
        <f t="shared" si="92"/>
        <v>4.8162545814512125E-3</v>
      </c>
      <c r="W68" s="160">
        <v>38.317999999999998</v>
      </c>
      <c r="X68" s="161">
        <v>20.382000000000001</v>
      </c>
      <c r="Y68" s="162">
        <v>42</v>
      </c>
      <c r="Z68" s="169">
        <f t="shared" si="93"/>
        <v>6.2971631280108312E-2</v>
      </c>
      <c r="AA68" s="170">
        <f t="shared" si="94"/>
        <v>-1.8128291058121526E-3</v>
      </c>
      <c r="AB68" s="171">
        <f t="shared" si="95"/>
        <v>-1.9391967453693953E-3</v>
      </c>
      <c r="AC68" s="160">
        <v>246.31800000000001</v>
      </c>
      <c r="AD68" s="161">
        <v>200</v>
      </c>
      <c r="AE68" s="161">
        <v>205.95599999999999</v>
      </c>
      <c r="AF68" s="161">
        <f t="shared" si="71"/>
        <v>-40.362000000000023</v>
      </c>
      <c r="AG68" s="162">
        <f t="shared" si="72"/>
        <v>5.9559999999999889</v>
      </c>
      <c r="AH68" s="160">
        <v>0</v>
      </c>
      <c r="AI68" s="161">
        <v>0</v>
      </c>
      <c r="AJ68" s="161">
        <v>0</v>
      </c>
      <c r="AK68" s="161">
        <f t="shared" si="62"/>
        <v>0</v>
      </c>
      <c r="AL68" s="162">
        <f t="shared" si="63"/>
        <v>0</v>
      </c>
      <c r="AM68" s="169">
        <f t="shared" si="96"/>
        <v>0.29056095888671624</v>
      </c>
      <c r="AN68" s="170">
        <f t="shared" si="97"/>
        <v>-0.11196678947583621</v>
      </c>
      <c r="AO68" s="171">
        <f t="shared" si="98"/>
        <v>-0.29767433523093084</v>
      </c>
      <c r="AP68" s="169">
        <f t="shared" si="99"/>
        <v>0</v>
      </c>
      <c r="AQ68" s="170">
        <f t="shared" si="100"/>
        <v>0</v>
      </c>
      <c r="AR68" s="171">
        <f t="shared" si="101"/>
        <v>0</v>
      </c>
      <c r="AS68" s="170">
        <f t="shared" si="102"/>
        <v>0</v>
      </c>
      <c r="AT68" s="170">
        <f t="shared" si="103"/>
        <v>0</v>
      </c>
      <c r="AU68" s="170">
        <f t="shared" si="104"/>
        <v>0</v>
      </c>
      <c r="AV68" s="160">
        <v>393</v>
      </c>
      <c r="AW68" s="161">
        <v>201</v>
      </c>
      <c r="AX68" s="162">
        <v>377</v>
      </c>
      <c r="AY68" s="172">
        <v>12</v>
      </c>
      <c r="AZ68" s="173">
        <v>13</v>
      </c>
      <c r="BA68" s="174">
        <v>13</v>
      </c>
      <c r="BB68" s="172">
        <v>20</v>
      </c>
      <c r="BC68" s="173">
        <v>18</v>
      </c>
      <c r="BD68" s="174">
        <v>18</v>
      </c>
      <c r="BE68" s="175">
        <f t="shared" si="73"/>
        <v>4.5128205128205128</v>
      </c>
      <c r="BF68" s="175">
        <f t="shared" si="74"/>
        <v>-0.94551282051282026</v>
      </c>
      <c r="BG68" s="175">
        <f t="shared" si="75"/>
        <v>-0.64102564102564141</v>
      </c>
      <c r="BH68" s="176">
        <f t="shared" si="76"/>
        <v>3.2592592592592595</v>
      </c>
      <c r="BI68" s="175">
        <f t="shared" si="77"/>
        <v>-1.5740740740740389E-2</v>
      </c>
      <c r="BJ68" s="177">
        <f t="shared" si="78"/>
        <v>-0.46296296296296235</v>
      </c>
      <c r="BK68" s="161">
        <v>60</v>
      </c>
      <c r="BL68" s="161">
        <v>60</v>
      </c>
      <c r="BM68" s="161">
        <v>60</v>
      </c>
      <c r="BN68" s="160">
        <v>9485</v>
      </c>
      <c r="BO68" s="161">
        <v>4840</v>
      </c>
      <c r="BP68" s="162">
        <v>9451</v>
      </c>
      <c r="BQ68" s="178">
        <f t="shared" si="105"/>
        <v>70.571050682467458</v>
      </c>
      <c r="BR68" s="178">
        <f t="shared" si="106"/>
        <v>8.2126953846287662</v>
      </c>
      <c r="BS68" s="178">
        <f t="shared" si="107"/>
        <v>5.695017624616213</v>
      </c>
      <c r="BT68" s="179">
        <f t="shared" si="108"/>
        <v>1769.1432360742706</v>
      </c>
      <c r="BU68" s="178">
        <f t="shared" si="109"/>
        <v>264.13305795722226</v>
      </c>
      <c r="BV68" s="180">
        <f t="shared" si="110"/>
        <v>206.95418134790248</v>
      </c>
      <c r="BW68" s="175">
        <f t="shared" si="111"/>
        <v>25.068965517241381</v>
      </c>
      <c r="BX68" s="175">
        <f t="shared" si="112"/>
        <v>0.93410546635079683</v>
      </c>
      <c r="BY68" s="175">
        <f t="shared" si="80"/>
        <v>0.98936352719162812</v>
      </c>
      <c r="BZ68" s="169">
        <f t="shared" si="81"/>
        <v>0.87509259259259264</v>
      </c>
      <c r="CA68" s="170">
        <f t="shared" si="82"/>
        <v>-3.1481481481481222E-3</v>
      </c>
      <c r="CB68" s="181">
        <f t="shared" si="83"/>
        <v>-3.1274448605909333E-2</v>
      </c>
      <c r="CD68" s="114"/>
    </row>
  </sheetData>
  <autoFilter ref="A3:CD68"/>
  <mergeCells count="26">
    <mergeCell ref="BW1:BY1"/>
    <mergeCell ref="BZ1:CB1"/>
    <mergeCell ref="BE1:BG1"/>
    <mergeCell ref="BH1:BJ1"/>
    <mergeCell ref="BK1:BM1"/>
    <mergeCell ref="BN1:BP1"/>
    <mergeCell ref="BQ1:BS1"/>
    <mergeCell ref="BT1:BV1"/>
    <mergeCell ref="BB1:BD1"/>
    <mergeCell ref="Q1:S1"/>
    <mergeCell ref="T1:V1"/>
    <mergeCell ref="W1:Y1"/>
    <mergeCell ref="Z1:AB1"/>
    <mergeCell ref="AC1:AG1"/>
    <mergeCell ref="AH1:AL1"/>
    <mergeCell ref="AM1:AO1"/>
    <mergeCell ref="AP1:AR1"/>
    <mergeCell ref="AS1:AU1"/>
    <mergeCell ref="AV1:AX1"/>
    <mergeCell ref="AY1:BA1"/>
    <mergeCell ref="N1:P1"/>
    <mergeCell ref="A1:A2"/>
    <mergeCell ref="B1:D1"/>
    <mergeCell ref="E1:G1"/>
    <mergeCell ref="H1:J1"/>
    <mergeCell ref="K1:M1"/>
  </mergeCells>
  <pageMargins left="0" right="0" top="0" bottom="0" header="0" footer="0"/>
  <pageSetup paperSize="9" scale="48" fitToHeight="2" orientation="landscape" r:id="rId1"/>
  <colBreaks count="2" manualBreakCount="2">
    <brk id="30" max="67" man="1"/>
    <brk id="65" max="6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I414"/>
  <sheetViews>
    <sheetView view="pageBreakPreview" zoomScale="60" zoomScaleNormal="100" workbookViewId="0">
      <pane ySplit="7" topLeftCell="A8" activePane="bottomLeft" state="frozen"/>
      <selection activeCell="BE9" sqref="BE9"/>
      <selection pane="bottomLeft" activeCell="BE9" sqref="BE9"/>
    </sheetView>
  </sheetViews>
  <sheetFormatPr defaultRowHeight="12.75" x14ac:dyDescent="0.2"/>
  <cols>
    <col min="1" max="1" width="6.85546875" style="208" customWidth="1"/>
    <col min="2" max="2" width="12.7109375" style="208" customWidth="1"/>
    <col min="3" max="3" width="46.7109375" style="209" customWidth="1"/>
    <col min="4" max="4" width="12.85546875" style="209" customWidth="1"/>
    <col min="5" max="7" width="13.7109375" style="186" customWidth="1"/>
    <col min="8" max="8" width="26" style="186" customWidth="1"/>
    <col min="9" max="11" width="13.7109375" style="186" customWidth="1"/>
    <col min="12" max="12" width="27" style="186" customWidth="1"/>
    <col min="13" max="26" width="9.140625" style="183"/>
    <col min="27" max="16384" width="9.140625" style="184"/>
  </cols>
  <sheetData>
    <row r="2" spans="1:26" ht="15" customHeight="1" x14ac:dyDescent="0.3">
      <c r="A2" s="518" t="s">
        <v>926</v>
      </c>
      <c r="B2" s="519"/>
      <c r="C2" s="519"/>
      <c r="D2" s="519"/>
      <c r="E2" s="519"/>
      <c r="F2" s="519"/>
      <c r="G2" s="519"/>
      <c r="H2" s="519"/>
      <c r="I2" s="519"/>
      <c r="J2" s="519"/>
      <c r="K2" s="519"/>
      <c r="L2" s="519"/>
    </row>
    <row r="3" spans="1:26" ht="56.25" customHeight="1" x14ac:dyDescent="0.2">
      <c r="A3" s="520" t="s">
        <v>97</v>
      </c>
      <c r="B3" s="520"/>
      <c r="C3" s="520"/>
      <c r="D3" s="520"/>
      <c r="E3" s="520"/>
      <c r="F3" s="520"/>
      <c r="G3" s="520"/>
      <c r="H3" s="520"/>
      <c r="I3" s="520"/>
      <c r="J3" s="520"/>
      <c r="K3" s="520"/>
      <c r="L3" s="520"/>
    </row>
    <row r="4" spans="1:26" ht="30.75" customHeight="1" x14ac:dyDescent="0.2">
      <c r="A4" s="521" t="s">
        <v>98</v>
      </c>
      <c r="B4" s="522" t="s">
        <v>99</v>
      </c>
      <c r="C4" s="522" t="s">
        <v>100</v>
      </c>
      <c r="D4" s="185"/>
      <c r="E4" s="523" t="s">
        <v>101</v>
      </c>
      <c r="F4" s="523"/>
      <c r="G4" s="523"/>
      <c r="H4" s="523"/>
      <c r="I4" s="523" t="s">
        <v>102</v>
      </c>
      <c r="J4" s="523"/>
      <c r="K4" s="523"/>
      <c r="L4" s="523"/>
    </row>
    <row r="5" spans="1:26" ht="55.5" customHeight="1" x14ac:dyDescent="0.2">
      <c r="A5" s="521"/>
      <c r="B5" s="522"/>
      <c r="C5" s="522"/>
      <c r="D5" s="521" t="s">
        <v>103</v>
      </c>
      <c r="E5" s="517" t="s">
        <v>104</v>
      </c>
      <c r="F5" s="517" t="s">
        <v>105</v>
      </c>
      <c r="G5" s="517" t="s">
        <v>106</v>
      </c>
      <c r="H5" s="517" t="s">
        <v>107</v>
      </c>
      <c r="I5" s="517" t="s">
        <v>104</v>
      </c>
      <c r="J5" s="517" t="s">
        <v>105</v>
      </c>
      <c r="K5" s="517" t="s">
        <v>106</v>
      </c>
      <c r="L5" s="517" t="s">
        <v>107</v>
      </c>
    </row>
    <row r="6" spans="1:26" ht="171" customHeight="1" x14ac:dyDescent="0.2">
      <c r="A6" s="521"/>
      <c r="B6" s="522"/>
      <c r="C6" s="522"/>
      <c r="D6" s="521"/>
      <c r="E6" s="517"/>
      <c r="F6" s="517"/>
      <c r="G6" s="517"/>
      <c r="H6" s="517"/>
      <c r="I6" s="517"/>
      <c r="J6" s="517"/>
      <c r="K6" s="517"/>
      <c r="L6" s="517"/>
      <c r="M6" s="186"/>
    </row>
    <row r="7" spans="1:26" s="191" customFormat="1" ht="17.25" customHeight="1" x14ac:dyDescent="0.2">
      <c r="A7" s="187"/>
      <c r="B7" s="188"/>
      <c r="C7" s="188" t="s">
        <v>108</v>
      </c>
      <c r="D7" s="187"/>
      <c r="E7" s="189">
        <f t="shared" ref="E7:L7" si="0">SUMIF($B$8:$B$410,"",E$8:E$410)</f>
        <v>524684</v>
      </c>
      <c r="F7" s="189">
        <f t="shared" si="0"/>
        <v>480942923.40000004</v>
      </c>
      <c r="G7" s="189">
        <f t="shared" si="0"/>
        <v>23980484.139999989</v>
      </c>
      <c r="H7" s="189">
        <f t="shared" si="0"/>
        <v>111171703.45000002</v>
      </c>
      <c r="I7" s="189">
        <f t="shared" si="0"/>
        <v>539916</v>
      </c>
      <c r="J7" s="189">
        <f t="shared" si="0"/>
        <v>500847589.19999999</v>
      </c>
      <c r="K7" s="189">
        <f t="shared" si="0"/>
        <v>26669080.383999985</v>
      </c>
      <c r="L7" s="189">
        <f t="shared" si="0"/>
        <v>119655997.26000001</v>
      </c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</row>
    <row r="8" spans="1:26" s="196" customFormat="1" ht="13.5" customHeight="1" x14ac:dyDescent="0.25">
      <c r="A8" s="192"/>
      <c r="B8" s="192"/>
      <c r="C8" s="193" t="s">
        <v>109</v>
      </c>
      <c r="D8" s="193"/>
      <c r="E8" s="194">
        <f t="shared" ref="E8:L8" si="1">SUM(E9:E21)</f>
        <v>16535</v>
      </c>
      <c r="F8" s="194">
        <f t="shared" si="1"/>
        <v>12529668</v>
      </c>
      <c r="G8" s="194">
        <f t="shared" si="1"/>
        <v>392889.18999999983</v>
      </c>
      <c r="H8" s="194">
        <f t="shared" si="1"/>
        <v>1076127.5999999992</v>
      </c>
      <c r="I8" s="194">
        <f t="shared" si="1"/>
        <v>16997</v>
      </c>
      <c r="J8" s="194">
        <f t="shared" si="1"/>
        <v>12520566</v>
      </c>
      <c r="K8" s="194">
        <f t="shared" si="1"/>
        <v>330733.40999999992</v>
      </c>
      <c r="L8" s="194">
        <f t="shared" si="1"/>
        <v>957077.22</v>
      </c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</row>
    <row r="9" spans="1:26" s="196" customFormat="1" ht="13.5" customHeight="1" x14ac:dyDescent="0.2">
      <c r="A9" s="197" t="s">
        <v>110</v>
      </c>
      <c r="B9" s="197" t="s">
        <v>111</v>
      </c>
      <c r="C9" s="198" t="s">
        <v>112</v>
      </c>
      <c r="D9" s="198" t="s">
        <v>113</v>
      </c>
      <c r="E9" s="199">
        <v>3637</v>
      </c>
      <c r="F9" s="199">
        <v>2949331</v>
      </c>
      <c r="G9" s="199">
        <v>95987.399999999965</v>
      </c>
      <c r="H9" s="199">
        <v>0</v>
      </c>
      <c r="I9" s="199">
        <v>3571</v>
      </c>
      <c r="J9" s="199">
        <v>2782487</v>
      </c>
      <c r="K9" s="199">
        <v>88025.509999999966</v>
      </c>
      <c r="L9" s="199">
        <f>VLOOKUP(B9,[1]ЛП!$B$8:$I$408,8,0)+VLOOKUP(B9,[1]ЛП!$B$8:$J$408,9,0)+VLOOKUP(B9,[1]ЛП!$B$8:$K$408,10,0)</f>
        <v>0</v>
      </c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</row>
    <row r="10" spans="1:26" s="196" customFormat="1" ht="13.5" customHeight="1" x14ac:dyDescent="0.2">
      <c r="A10" s="197" t="s">
        <v>110</v>
      </c>
      <c r="B10" s="197" t="s">
        <v>114</v>
      </c>
      <c r="C10" s="198" t="s">
        <v>115</v>
      </c>
      <c r="D10" s="198" t="s">
        <v>113</v>
      </c>
      <c r="E10" s="199">
        <v>3190</v>
      </c>
      <c r="F10" s="199">
        <v>3002468</v>
      </c>
      <c r="G10" s="199">
        <v>215099.5199999999</v>
      </c>
      <c r="H10" s="199">
        <v>0</v>
      </c>
      <c r="I10" s="199">
        <v>3319</v>
      </c>
      <c r="J10" s="199">
        <v>3062320</v>
      </c>
      <c r="K10" s="199">
        <v>186702.73999999996</v>
      </c>
      <c r="L10" s="199">
        <f>VLOOKUP(B10,[1]ЛП!$B$8:$I$408,8,0)+VLOOKUP(B10,[1]ЛП!$B$8:$J$408,9,0)+VLOOKUP(B10,[1]ЛП!$B$8:$K$408,10,0)</f>
        <v>0</v>
      </c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</row>
    <row r="11" spans="1:26" s="196" customFormat="1" ht="13.5" customHeight="1" x14ac:dyDescent="0.2">
      <c r="A11" s="197" t="s">
        <v>110</v>
      </c>
      <c r="B11" s="197" t="s">
        <v>116</v>
      </c>
      <c r="C11" s="198" t="s">
        <v>117</v>
      </c>
      <c r="D11" s="198" t="s">
        <v>113</v>
      </c>
      <c r="E11" s="199">
        <v>3444</v>
      </c>
      <c r="F11" s="199">
        <v>2873928</v>
      </c>
      <c r="G11" s="199">
        <v>81277.26999999996</v>
      </c>
      <c r="H11" s="199">
        <v>0</v>
      </c>
      <c r="I11" s="199">
        <v>3368</v>
      </c>
      <c r="J11" s="199">
        <v>2822899</v>
      </c>
      <c r="K11" s="199">
        <v>54724.159999999996</v>
      </c>
      <c r="L11" s="199">
        <f>VLOOKUP(B11,[1]ЛП!$B$8:$I$408,8,0)+VLOOKUP(B11,[1]ЛП!$B$8:$J$408,9,0)+VLOOKUP(B11,[1]ЛП!$B$8:$K$408,10,0)</f>
        <v>0</v>
      </c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</row>
    <row r="12" spans="1:26" s="196" customFormat="1" ht="13.5" customHeight="1" x14ac:dyDescent="0.2">
      <c r="A12" s="197" t="s">
        <v>110</v>
      </c>
      <c r="B12" s="197" t="s">
        <v>118</v>
      </c>
      <c r="C12" s="198" t="s">
        <v>119</v>
      </c>
      <c r="D12" s="198" t="s">
        <v>113</v>
      </c>
      <c r="E12" s="199">
        <v>1415</v>
      </c>
      <c r="F12" s="199">
        <v>989197</v>
      </c>
      <c r="G12" s="199">
        <v>0</v>
      </c>
      <c r="H12" s="199">
        <v>0</v>
      </c>
      <c r="I12" s="199">
        <v>1374</v>
      </c>
      <c r="J12" s="199">
        <v>968017</v>
      </c>
      <c r="K12" s="199">
        <v>0</v>
      </c>
      <c r="L12" s="199">
        <f>VLOOKUP(B12,[1]ЛП!$B$8:$I$408,8,0)+VLOOKUP(B12,[1]ЛП!$B$8:$J$408,9,0)+VLOOKUP(B12,[1]ЛП!$B$8:$K$408,10,0)</f>
        <v>0</v>
      </c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</row>
    <row r="13" spans="1:26" s="196" customFormat="1" ht="13.5" customHeight="1" x14ac:dyDescent="0.2">
      <c r="A13" s="197" t="s">
        <v>110</v>
      </c>
      <c r="B13" s="197" t="s">
        <v>120</v>
      </c>
      <c r="C13" s="198" t="s">
        <v>121</v>
      </c>
      <c r="D13" s="198" t="s">
        <v>113</v>
      </c>
      <c r="E13" s="199">
        <v>1855</v>
      </c>
      <c r="F13" s="199">
        <v>1090030</v>
      </c>
      <c r="G13" s="199">
        <v>0</v>
      </c>
      <c r="H13" s="199">
        <v>0</v>
      </c>
      <c r="I13" s="199">
        <v>1737</v>
      </c>
      <c r="J13" s="199">
        <v>1033913</v>
      </c>
      <c r="K13" s="199">
        <v>0</v>
      </c>
      <c r="L13" s="199">
        <f>VLOOKUP(B13,[1]ЛП!$B$8:$I$408,8,0)+VLOOKUP(B13,[1]ЛП!$B$8:$J$408,9,0)+VLOOKUP(B13,[1]ЛП!$B$8:$K$408,10,0)</f>
        <v>0</v>
      </c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</row>
    <row r="14" spans="1:26" s="196" customFormat="1" ht="13.5" customHeight="1" x14ac:dyDescent="0.2">
      <c r="A14" s="197" t="s">
        <v>110</v>
      </c>
      <c r="B14" s="197" t="s">
        <v>122</v>
      </c>
      <c r="C14" s="198" t="s">
        <v>123</v>
      </c>
      <c r="D14" s="198" t="s">
        <v>124</v>
      </c>
      <c r="E14" s="199">
        <v>816</v>
      </c>
      <c r="F14" s="199">
        <v>658136</v>
      </c>
      <c r="G14" s="199">
        <v>525</v>
      </c>
      <c r="H14" s="199">
        <v>1076127.5999999992</v>
      </c>
      <c r="I14" s="199">
        <v>854</v>
      </c>
      <c r="J14" s="199">
        <v>716924</v>
      </c>
      <c r="K14" s="199">
        <v>1281</v>
      </c>
      <c r="L14" s="199">
        <f>VLOOKUP(B14,[1]ЛП!$B$8:$I$408,8,0)+VLOOKUP(B14,[1]ЛП!$B$8:$J$408,9,0)+VLOOKUP(B14,[1]ЛП!$B$8:$K$408,10,0)</f>
        <v>957077.22</v>
      </c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</row>
    <row r="15" spans="1:26" s="196" customFormat="1" ht="13.5" customHeight="1" x14ac:dyDescent="0.2">
      <c r="A15" s="197" t="s">
        <v>110</v>
      </c>
      <c r="B15" s="197" t="s">
        <v>125</v>
      </c>
      <c r="C15" s="198" t="s">
        <v>126</v>
      </c>
      <c r="D15" s="198" t="s">
        <v>124</v>
      </c>
      <c r="E15" s="199">
        <v>425</v>
      </c>
      <c r="F15" s="199">
        <v>279690</v>
      </c>
      <c r="G15" s="199">
        <v>0</v>
      </c>
      <c r="H15" s="199">
        <v>0</v>
      </c>
      <c r="I15" s="199">
        <v>375</v>
      </c>
      <c r="J15" s="199">
        <v>252150</v>
      </c>
      <c r="K15" s="199">
        <v>0</v>
      </c>
      <c r="L15" s="199">
        <f>VLOOKUP(B15,[1]ЛП!$B$8:$I$408,8,0)+VLOOKUP(B15,[1]ЛП!$B$8:$J$408,9,0)+VLOOKUP(B15,[1]ЛП!$B$8:$K$408,10,0)</f>
        <v>0</v>
      </c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</row>
    <row r="16" spans="1:26" s="196" customFormat="1" ht="13.5" customHeight="1" x14ac:dyDescent="0.2">
      <c r="A16" s="197" t="s">
        <v>110</v>
      </c>
      <c r="B16" s="197" t="s">
        <v>127</v>
      </c>
      <c r="C16" s="198" t="s">
        <v>128</v>
      </c>
      <c r="D16" s="198" t="s">
        <v>129</v>
      </c>
      <c r="E16" s="199">
        <v>740</v>
      </c>
      <c r="F16" s="199">
        <v>248456</v>
      </c>
      <c r="G16" s="199">
        <v>0</v>
      </c>
      <c r="H16" s="199">
        <v>0</v>
      </c>
      <c r="I16" s="199">
        <v>1047</v>
      </c>
      <c r="J16" s="199">
        <v>349310</v>
      </c>
      <c r="K16" s="199">
        <v>0</v>
      </c>
      <c r="L16" s="199">
        <f>VLOOKUP(B16,[1]ЛП!$B$8:$I$408,8,0)+VLOOKUP(B16,[1]ЛП!$B$8:$J$408,9,0)+VLOOKUP(B16,[1]ЛП!$B$8:$K$408,10,0)</f>
        <v>0</v>
      </c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</row>
    <row r="17" spans="1:26" s="196" customFormat="1" ht="13.5" customHeight="1" x14ac:dyDescent="0.2">
      <c r="A17" s="197" t="s">
        <v>110</v>
      </c>
      <c r="B17" s="197" t="s">
        <v>130</v>
      </c>
      <c r="C17" s="198" t="s">
        <v>131</v>
      </c>
      <c r="D17" s="198" t="s">
        <v>129</v>
      </c>
      <c r="E17" s="199">
        <v>315</v>
      </c>
      <c r="F17" s="199">
        <v>103950</v>
      </c>
      <c r="G17" s="199">
        <v>0</v>
      </c>
      <c r="H17" s="199">
        <v>0</v>
      </c>
      <c r="I17" s="199">
        <v>644</v>
      </c>
      <c r="J17" s="199">
        <v>212520</v>
      </c>
      <c r="K17" s="199">
        <v>0</v>
      </c>
      <c r="L17" s="199">
        <f>VLOOKUP(B17,[1]ЛП!$B$8:$I$408,8,0)+VLOOKUP(B17,[1]ЛП!$B$8:$J$408,9,0)+VLOOKUP(B17,[1]ЛП!$B$8:$K$408,10,0)</f>
        <v>0</v>
      </c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</row>
    <row r="18" spans="1:26" s="196" customFormat="1" ht="13.5" customHeight="1" x14ac:dyDescent="0.2">
      <c r="A18" s="197" t="s">
        <v>110</v>
      </c>
      <c r="B18" s="197" t="s">
        <v>132</v>
      </c>
      <c r="C18" s="198" t="s">
        <v>133</v>
      </c>
      <c r="D18" s="198" t="s">
        <v>134</v>
      </c>
      <c r="E18" s="199"/>
      <c r="F18" s="199">
        <v>23940</v>
      </c>
      <c r="G18" s="199">
        <v>0</v>
      </c>
      <c r="H18" s="199">
        <v>0</v>
      </c>
      <c r="I18" s="199"/>
      <c r="J18" s="199">
        <v>27740</v>
      </c>
      <c r="K18" s="199">
        <v>0</v>
      </c>
      <c r="L18" s="199">
        <f>VLOOKUP(B18,[1]ЛП!$B$8:$I$408,8,0)+VLOOKUP(B18,[1]ЛП!$B$8:$J$408,9,0)+VLOOKUP(B18,[1]ЛП!$B$8:$K$408,10,0)</f>
        <v>0</v>
      </c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</row>
    <row r="19" spans="1:26" s="196" customFormat="1" ht="13.5" customHeight="1" x14ac:dyDescent="0.2">
      <c r="A19" s="197" t="s">
        <v>110</v>
      </c>
      <c r="B19" s="197" t="s">
        <v>135</v>
      </c>
      <c r="C19" s="198" t="s">
        <v>136</v>
      </c>
      <c r="D19" s="198" t="s">
        <v>134</v>
      </c>
      <c r="E19" s="199"/>
      <c r="F19" s="199">
        <v>36960</v>
      </c>
      <c r="G19" s="199">
        <v>0</v>
      </c>
      <c r="H19" s="199">
        <v>0</v>
      </c>
      <c r="I19" s="199"/>
      <c r="J19" s="199">
        <v>35180</v>
      </c>
      <c r="K19" s="199">
        <v>0</v>
      </c>
      <c r="L19" s="199">
        <f>VLOOKUP(B19,[1]ЛП!$B$8:$I$408,8,0)+VLOOKUP(B19,[1]ЛП!$B$8:$J$408,9,0)+VLOOKUP(B19,[1]ЛП!$B$8:$K$408,10,0)</f>
        <v>0</v>
      </c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</row>
    <row r="20" spans="1:26" s="196" customFormat="1" ht="13.5" customHeight="1" x14ac:dyDescent="0.2">
      <c r="A20" s="197" t="s">
        <v>110</v>
      </c>
      <c r="B20" s="197" t="s">
        <v>137</v>
      </c>
      <c r="C20" s="198" t="s">
        <v>138</v>
      </c>
      <c r="D20" s="198" t="s">
        <v>129</v>
      </c>
      <c r="E20" s="199">
        <v>698</v>
      </c>
      <c r="F20" s="199">
        <v>233582</v>
      </c>
      <c r="G20" s="199">
        <v>0</v>
      </c>
      <c r="H20" s="199">
        <v>0</v>
      </c>
      <c r="I20" s="199">
        <v>708</v>
      </c>
      <c r="J20" s="199">
        <v>221356</v>
      </c>
      <c r="K20" s="199">
        <v>0</v>
      </c>
      <c r="L20" s="199">
        <f>VLOOKUP(B20,[1]ЛП!$B$8:$I$408,8,0)+VLOOKUP(B20,[1]ЛП!$B$8:$J$408,9,0)+VLOOKUP(B20,[1]ЛП!$B$8:$K$408,10,0)</f>
        <v>0</v>
      </c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</row>
    <row r="21" spans="1:26" s="196" customFormat="1" ht="13.5" customHeight="1" x14ac:dyDescent="0.2">
      <c r="A21" s="197" t="s">
        <v>110</v>
      </c>
      <c r="B21" s="197" t="s">
        <v>139</v>
      </c>
      <c r="C21" s="198" t="s">
        <v>140</v>
      </c>
      <c r="D21" s="198" t="s">
        <v>141</v>
      </c>
      <c r="E21" s="199"/>
      <c r="F21" s="199">
        <v>40000</v>
      </c>
      <c r="G21" s="199">
        <v>0</v>
      </c>
      <c r="H21" s="199">
        <v>0</v>
      </c>
      <c r="I21" s="199"/>
      <c r="J21" s="199">
        <v>35750</v>
      </c>
      <c r="K21" s="199">
        <v>0</v>
      </c>
      <c r="L21" s="199">
        <f>VLOOKUP(B21,[1]ЛП!$B$8:$I$408,8,0)+VLOOKUP(B21,[1]ЛП!$B$8:$J$408,9,0)+VLOOKUP(B21,[1]ЛП!$B$8:$K$408,10,0)</f>
        <v>0</v>
      </c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</row>
    <row r="22" spans="1:26" x14ac:dyDescent="0.2">
      <c r="A22" s="200"/>
      <c r="B22" s="200"/>
      <c r="C22" s="200" t="s">
        <v>142</v>
      </c>
      <c r="D22" s="200"/>
      <c r="E22" s="194">
        <f t="shared" ref="E22:L22" si="2">SUM(E23:E52)</f>
        <v>29266</v>
      </c>
      <c r="F22" s="194">
        <f t="shared" si="2"/>
        <v>24908787</v>
      </c>
      <c r="G22" s="194">
        <f t="shared" si="2"/>
        <v>876332.44999999949</v>
      </c>
      <c r="H22" s="194">
        <f t="shared" si="2"/>
        <v>6440811.7600000007</v>
      </c>
      <c r="I22" s="194">
        <f t="shared" si="2"/>
        <v>28976</v>
      </c>
      <c r="J22" s="194">
        <f t="shared" si="2"/>
        <v>24969955.600000001</v>
      </c>
      <c r="K22" s="194">
        <f t="shared" si="2"/>
        <v>867411.92999999982</v>
      </c>
      <c r="L22" s="194">
        <f t="shared" si="2"/>
        <v>6691012.7999999998</v>
      </c>
    </row>
    <row r="23" spans="1:26" x14ac:dyDescent="0.2">
      <c r="A23" s="201" t="s">
        <v>143</v>
      </c>
      <c r="B23" s="202" t="s">
        <v>144</v>
      </c>
      <c r="C23" s="203" t="s">
        <v>145</v>
      </c>
      <c r="D23" s="203" t="s">
        <v>113</v>
      </c>
      <c r="E23" s="199">
        <v>676</v>
      </c>
      <c r="F23" s="199">
        <v>396293</v>
      </c>
      <c r="G23" s="199">
        <v>0</v>
      </c>
      <c r="H23" s="199">
        <v>0</v>
      </c>
      <c r="I23" s="199">
        <v>699</v>
      </c>
      <c r="J23" s="199">
        <v>405549</v>
      </c>
      <c r="K23" s="199">
        <v>0</v>
      </c>
      <c r="L23" s="199">
        <f>VLOOKUP(B23,[1]ЛП!$B$8:$I$408,8,0)+VLOOKUP(B23,[1]ЛП!$B$8:$J$408,9,0)+VLOOKUP(B23,[1]ЛП!$B$8:$K$408,10,0)</f>
        <v>0</v>
      </c>
    </row>
    <row r="24" spans="1:26" ht="12.75" customHeight="1" x14ac:dyDescent="0.2">
      <c r="A24" s="201" t="s">
        <v>143</v>
      </c>
      <c r="B24" s="202" t="s">
        <v>146</v>
      </c>
      <c r="C24" s="203" t="s">
        <v>147</v>
      </c>
      <c r="D24" s="203" t="s">
        <v>134</v>
      </c>
      <c r="E24" s="199"/>
      <c r="F24" s="199">
        <v>105960</v>
      </c>
      <c r="G24" s="199">
        <v>0</v>
      </c>
      <c r="H24" s="199">
        <v>0</v>
      </c>
      <c r="I24" s="199"/>
      <c r="J24" s="199">
        <v>107020</v>
      </c>
      <c r="K24" s="199">
        <v>0</v>
      </c>
      <c r="L24" s="199">
        <f>VLOOKUP(B24,[1]ЛП!$B$8:$I$408,8,0)+VLOOKUP(B24,[1]ЛП!$B$8:$J$408,9,0)+VLOOKUP(B24,[1]ЛП!$B$8:$K$408,10,0)</f>
        <v>0</v>
      </c>
    </row>
    <row r="25" spans="1:26" ht="12.75" customHeight="1" x14ac:dyDescent="0.2">
      <c r="A25" s="201" t="s">
        <v>143</v>
      </c>
      <c r="B25" s="202" t="s">
        <v>148</v>
      </c>
      <c r="C25" s="203" t="s">
        <v>149</v>
      </c>
      <c r="D25" s="203" t="s">
        <v>134</v>
      </c>
      <c r="E25" s="199"/>
      <c r="F25" s="199">
        <v>14820</v>
      </c>
      <c r="G25" s="199">
        <v>0</v>
      </c>
      <c r="H25" s="199">
        <v>0</v>
      </c>
      <c r="I25" s="199"/>
      <c r="J25" s="199">
        <v>17860</v>
      </c>
      <c r="K25" s="199">
        <v>0</v>
      </c>
      <c r="L25" s="199">
        <f>VLOOKUP(B25,[1]ЛП!$B$8:$I$408,8,0)+VLOOKUP(B25,[1]ЛП!$B$8:$J$408,9,0)+VLOOKUP(B25,[1]ЛП!$B$8:$K$408,10,0)</f>
        <v>0</v>
      </c>
    </row>
    <row r="26" spans="1:26" x14ac:dyDescent="0.2">
      <c r="A26" s="201" t="s">
        <v>143</v>
      </c>
      <c r="B26" s="202" t="s">
        <v>150</v>
      </c>
      <c r="C26" s="203" t="s">
        <v>151</v>
      </c>
      <c r="D26" s="203" t="s">
        <v>113</v>
      </c>
      <c r="E26" s="199">
        <v>6974</v>
      </c>
      <c r="F26" s="199">
        <v>6144900</v>
      </c>
      <c r="G26" s="199">
        <v>86803.6</v>
      </c>
      <c r="H26" s="199">
        <v>0</v>
      </c>
      <c r="I26" s="199">
        <v>6945</v>
      </c>
      <c r="J26" s="199">
        <v>6356187</v>
      </c>
      <c r="K26" s="199">
        <v>96772</v>
      </c>
      <c r="L26" s="199">
        <f>VLOOKUP(B26,[1]ЛП!$B$8:$I$408,8,0)+VLOOKUP(B26,[1]ЛП!$B$8:$J$408,9,0)+VLOOKUP(B26,[1]ЛП!$B$8:$K$408,10,0)</f>
        <v>0</v>
      </c>
    </row>
    <row r="27" spans="1:26" ht="12.75" customHeight="1" x14ac:dyDescent="0.2">
      <c r="A27" s="201" t="s">
        <v>143</v>
      </c>
      <c r="B27" s="202" t="s">
        <v>152</v>
      </c>
      <c r="C27" s="203" t="s">
        <v>153</v>
      </c>
      <c r="D27" s="203" t="s">
        <v>113</v>
      </c>
      <c r="E27" s="199">
        <v>2227</v>
      </c>
      <c r="F27" s="199">
        <v>1610185</v>
      </c>
      <c r="G27" s="199">
        <v>0</v>
      </c>
      <c r="H27" s="199">
        <v>0</v>
      </c>
      <c r="I27" s="199">
        <v>2434</v>
      </c>
      <c r="J27" s="199">
        <v>1678838.6</v>
      </c>
      <c r="K27" s="199">
        <v>0</v>
      </c>
      <c r="L27" s="199">
        <f>VLOOKUP(B27,[1]ЛП!$B$8:$I$408,8,0)+VLOOKUP(B27,[1]ЛП!$B$8:$J$408,9,0)+VLOOKUP(B27,[1]ЛП!$B$8:$K$408,10,0)</f>
        <v>0</v>
      </c>
    </row>
    <row r="28" spans="1:26" ht="12.75" customHeight="1" x14ac:dyDescent="0.2">
      <c r="A28" s="201" t="s">
        <v>143</v>
      </c>
      <c r="B28" s="202" t="s">
        <v>154</v>
      </c>
      <c r="C28" s="203" t="s">
        <v>155</v>
      </c>
      <c r="D28" s="203" t="s">
        <v>113</v>
      </c>
      <c r="E28" s="199">
        <v>3381</v>
      </c>
      <c r="F28" s="199">
        <v>3581111</v>
      </c>
      <c r="G28" s="199">
        <v>237180.49999999988</v>
      </c>
      <c r="H28" s="199">
        <v>1413672.5199999996</v>
      </c>
      <c r="I28" s="199">
        <v>3533</v>
      </c>
      <c r="J28" s="199">
        <v>3607228</v>
      </c>
      <c r="K28" s="199">
        <v>215703</v>
      </c>
      <c r="L28" s="199">
        <f>VLOOKUP(B28,[1]ЛП!$B$8:$I$408,8,0)+VLOOKUP(B28,[1]ЛП!$B$8:$J$408,9,0)+VLOOKUP(B28,[1]ЛП!$B$8:$K$408,10,0)</f>
        <v>1287237.72</v>
      </c>
    </row>
    <row r="29" spans="1:26" ht="12.75" customHeight="1" x14ac:dyDescent="0.2">
      <c r="A29" s="201" t="s">
        <v>143</v>
      </c>
      <c r="B29" s="202" t="s">
        <v>156</v>
      </c>
      <c r="C29" s="203" t="s">
        <v>157</v>
      </c>
      <c r="D29" s="203" t="s">
        <v>113</v>
      </c>
      <c r="E29" s="199">
        <v>901</v>
      </c>
      <c r="F29" s="199">
        <v>765330</v>
      </c>
      <c r="G29" s="199">
        <v>0</v>
      </c>
      <c r="H29" s="199">
        <v>0</v>
      </c>
      <c r="I29" s="199">
        <v>972</v>
      </c>
      <c r="J29" s="199">
        <v>748180</v>
      </c>
      <c r="K29" s="199">
        <v>0</v>
      </c>
      <c r="L29" s="199">
        <f>VLOOKUP(B29,[1]ЛП!$B$8:$I$408,8,0)+VLOOKUP(B29,[1]ЛП!$B$8:$J$408,9,0)+VLOOKUP(B29,[1]ЛП!$B$8:$K$408,10,0)</f>
        <v>0</v>
      </c>
    </row>
    <row r="30" spans="1:26" ht="12.75" customHeight="1" x14ac:dyDescent="0.2">
      <c r="A30" s="201" t="s">
        <v>143</v>
      </c>
      <c r="B30" s="202" t="s">
        <v>158</v>
      </c>
      <c r="C30" s="203" t="s">
        <v>159</v>
      </c>
      <c r="D30" s="203" t="s">
        <v>113</v>
      </c>
      <c r="E30" s="199">
        <v>2857</v>
      </c>
      <c r="F30" s="199">
        <v>3600672</v>
      </c>
      <c r="G30" s="199">
        <v>202411.17999999982</v>
      </c>
      <c r="H30" s="199">
        <v>0</v>
      </c>
      <c r="I30" s="199">
        <v>2956</v>
      </c>
      <c r="J30" s="199">
        <v>3722878</v>
      </c>
      <c r="K30" s="199">
        <v>202803.84999999992</v>
      </c>
      <c r="L30" s="199">
        <f>VLOOKUP(B30,[1]ЛП!$B$8:$I$408,8,0)+VLOOKUP(B30,[1]ЛП!$B$8:$J$408,9,0)+VLOOKUP(B30,[1]ЛП!$B$8:$K$408,10,0)</f>
        <v>0</v>
      </c>
    </row>
    <row r="31" spans="1:26" ht="12.75" customHeight="1" x14ac:dyDescent="0.2">
      <c r="A31" s="201" t="s">
        <v>143</v>
      </c>
      <c r="B31" s="202" t="s">
        <v>160</v>
      </c>
      <c r="C31" s="203" t="s">
        <v>161</v>
      </c>
      <c r="D31" s="203" t="s">
        <v>113</v>
      </c>
      <c r="E31" s="199"/>
      <c r="F31" s="199">
        <v>0</v>
      </c>
      <c r="G31" s="199"/>
      <c r="H31" s="199"/>
      <c r="I31" s="199"/>
      <c r="J31" s="199">
        <v>0</v>
      </c>
      <c r="K31" s="199"/>
      <c r="L31" s="199"/>
    </row>
    <row r="32" spans="1:26" x14ac:dyDescent="0.2">
      <c r="A32" s="201" t="s">
        <v>143</v>
      </c>
      <c r="B32" s="202" t="s">
        <v>162</v>
      </c>
      <c r="C32" s="203" t="s">
        <v>163</v>
      </c>
      <c r="D32" s="203" t="s">
        <v>124</v>
      </c>
      <c r="E32" s="199">
        <v>591</v>
      </c>
      <c r="F32" s="199">
        <v>357510</v>
      </c>
      <c r="G32" s="199">
        <v>0</v>
      </c>
      <c r="H32" s="199">
        <v>0</v>
      </c>
      <c r="I32" s="199">
        <v>622</v>
      </c>
      <c r="J32" s="199">
        <v>368900</v>
      </c>
      <c r="K32" s="199">
        <v>0</v>
      </c>
      <c r="L32" s="199">
        <f>VLOOKUP(B32,[1]ЛП!$B$8:$I$408,8,0)+VLOOKUP(B32,[1]ЛП!$B$8:$J$408,9,0)+VLOOKUP(B32,[1]ЛП!$B$8:$K$408,10,0)</f>
        <v>0</v>
      </c>
    </row>
    <row r="33" spans="1:35" ht="12.75" customHeight="1" x14ac:dyDescent="0.2">
      <c r="A33" s="201" t="s">
        <v>143</v>
      </c>
      <c r="B33" s="202" t="s">
        <v>164</v>
      </c>
      <c r="C33" s="203" t="s">
        <v>165</v>
      </c>
      <c r="D33" s="203" t="s">
        <v>124</v>
      </c>
      <c r="E33" s="199">
        <v>306</v>
      </c>
      <c r="F33" s="199">
        <v>219505</v>
      </c>
      <c r="G33" s="199">
        <v>0</v>
      </c>
      <c r="H33" s="199">
        <v>0</v>
      </c>
      <c r="I33" s="199">
        <v>195</v>
      </c>
      <c r="J33" s="199">
        <v>200777</v>
      </c>
      <c r="K33" s="199">
        <v>0</v>
      </c>
      <c r="L33" s="199">
        <f>VLOOKUP(B33,[1]ЛП!$B$8:$I$408,8,0)+VLOOKUP(B33,[1]ЛП!$B$8:$J$408,9,0)+VLOOKUP(B33,[1]ЛП!$B$8:$K$408,10,0)</f>
        <v>0</v>
      </c>
    </row>
    <row r="34" spans="1:35" s="183" customFormat="1" ht="12.75" customHeight="1" x14ac:dyDescent="0.2">
      <c r="A34" s="201" t="s">
        <v>143</v>
      </c>
      <c r="B34" s="202" t="s">
        <v>166</v>
      </c>
      <c r="C34" s="203" t="s">
        <v>167</v>
      </c>
      <c r="D34" s="203" t="s">
        <v>124</v>
      </c>
      <c r="E34" s="199">
        <v>451</v>
      </c>
      <c r="F34" s="199">
        <v>1776274</v>
      </c>
      <c r="G34" s="199">
        <v>346341.94999999984</v>
      </c>
      <c r="H34" s="199">
        <v>0</v>
      </c>
      <c r="I34" s="199">
        <v>390</v>
      </c>
      <c r="J34" s="199">
        <v>1633394</v>
      </c>
      <c r="K34" s="199">
        <v>348927.43999999994</v>
      </c>
      <c r="L34" s="199">
        <f>VLOOKUP(B34,[1]ЛП!$B$8:$I$408,8,0)+VLOOKUP(B34,[1]ЛП!$B$8:$J$408,9,0)+VLOOKUP(B34,[1]ЛП!$B$8:$K$408,10,0)</f>
        <v>0</v>
      </c>
      <c r="AA34" s="184"/>
      <c r="AB34" s="184"/>
      <c r="AC34" s="184"/>
      <c r="AD34" s="184"/>
      <c r="AE34" s="184"/>
      <c r="AF34" s="184"/>
      <c r="AG34" s="184"/>
      <c r="AH34" s="184"/>
      <c r="AI34" s="184"/>
    </row>
    <row r="35" spans="1:35" s="183" customFormat="1" x14ac:dyDescent="0.2">
      <c r="A35" s="201" t="s">
        <v>143</v>
      </c>
      <c r="B35" s="202" t="s">
        <v>168</v>
      </c>
      <c r="C35" s="203" t="s">
        <v>169</v>
      </c>
      <c r="D35" s="203" t="s">
        <v>129</v>
      </c>
      <c r="E35" s="199">
        <v>527</v>
      </c>
      <c r="F35" s="199">
        <v>173338</v>
      </c>
      <c r="G35" s="199">
        <v>0</v>
      </c>
      <c r="H35" s="199">
        <v>0</v>
      </c>
      <c r="I35" s="199">
        <v>506</v>
      </c>
      <c r="J35" s="199">
        <v>161464</v>
      </c>
      <c r="K35" s="199">
        <v>0</v>
      </c>
      <c r="L35" s="199">
        <f>VLOOKUP(B35,[1]ЛП!$B$8:$I$408,8,0)+VLOOKUP(B35,[1]ЛП!$B$8:$J$408,9,0)+VLOOKUP(B35,[1]ЛП!$B$8:$K$408,10,0)</f>
        <v>0</v>
      </c>
      <c r="AA35" s="184"/>
      <c r="AB35" s="184"/>
      <c r="AC35" s="184"/>
      <c r="AD35" s="184"/>
      <c r="AE35" s="184"/>
      <c r="AF35" s="184"/>
      <c r="AG35" s="184"/>
      <c r="AH35" s="184"/>
      <c r="AI35" s="184"/>
    </row>
    <row r="36" spans="1:35" s="183" customFormat="1" x14ac:dyDescent="0.2">
      <c r="A36" s="201" t="s">
        <v>143</v>
      </c>
      <c r="B36" s="202" t="s">
        <v>170</v>
      </c>
      <c r="C36" s="203" t="s">
        <v>171</v>
      </c>
      <c r="D36" s="203" t="s">
        <v>172</v>
      </c>
      <c r="E36" s="199">
        <v>24</v>
      </c>
      <c r="F36" s="199">
        <v>12470</v>
      </c>
      <c r="G36" s="199">
        <v>0</v>
      </c>
      <c r="H36" s="199">
        <v>0</v>
      </c>
      <c r="I36" s="199"/>
      <c r="J36" s="199">
        <v>0</v>
      </c>
      <c r="K36" s="199">
        <v>0</v>
      </c>
      <c r="L36" s="199">
        <f>VLOOKUP(B36,[1]ЛП!$B$8:$I$408,8,0)+VLOOKUP(B36,[1]ЛП!$B$8:$J$408,9,0)+VLOOKUP(B36,[1]ЛП!$B$8:$K$408,10,0)</f>
        <v>0</v>
      </c>
      <c r="AA36" s="184"/>
      <c r="AB36" s="184"/>
      <c r="AC36" s="184"/>
      <c r="AD36" s="184"/>
      <c r="AE36" s="184"/>
      <c r="AF36" s="184"/>
      <c r="AG36" s="184"/>
      <c r="AH36" s="184"/>
      <c r="AI36" s="184"/>
    </row>
    <row r="37" spans="1:35" s="183" customFormat="1" x14ac:dyDescent="0.2">
      <c r="A37" s="201" t="s">
        <v>143</v>
      </c>
      <c r="B37" s="202" t="s">
        <v>173</v>
      </c>
      <c r="C37" s="203" t="s">
        <v>174</v>
      </c>
      <c r="D37" s="203" t="s">
        <v>175</v>
      </c>
      <c r="E37" s="199">
        <v>2866</v>
      </c>
      <c r="F37" s="199">
        <v>2691429</v>
      </c>
      <c r="G37" s="199">
        <v>3595.220000000003</v>
      </c>
      <c r="H37" s="199">
        <v>5027139.2400000012</v>
      </c>
      <c r="I37" s="199">
        <v>2885</v>
      </c>
      <c r="J37" s="199">
        <v>2661574</v>
      </c>
      <c r="K37" s="199">
        <v>3205.6400000000026</v>
      </c>
      <c r="L37" s="199">
        <f>VLOOKUP(B37,[1]ЛП!$B$8:$I$408,8,0)+VLOOKUP(B37,[1]ЛП!$B$8:$J$408,9,0)+VLOOKUP(B37,[1]ЛП!$B$8:$K$408,10,0)</f>
        <v>5403775.0800000001</v>
      </c>
      <c r="AA37" s="184"/>
      <c r="AB37" s="184"/>
      <c r="AC37" s="184"/>
      <c r="AD37" s="184"/>
      <c r="AE37" s="184"/>
      <c r="AF37" s="184"/>
      <c r="AG37" s="184"/>
      <c r="AH37" s="184"/>
      <c r="AI37" s="184"/>
    </row>
    <row r="38" spans="1:35" s="183" customFormat="1" x14ac:dyDescent="0.2">
      <c r="A38" s="201" t="s">
        <v>143</v>
      </c>
      <c r="B38" s="202" t="s">
        <v>176</v>
      </c>
      <c r="C38" s="203" t="s">
        <v>177</v>
      </c>
      <c r="D38" s="203" t="s">
        <v>113</v>
      </c>
      <c r="E38" s="199">
        <v>210</v>
      </c>
      <c r="F38" s="199">
        <v>135420</v>
      </c>
      <c r="G38" s="199">
        <v>0</v>
      </c>
      <c r="H38" s="199">
        <v>0</v>
      </c>
      <c r="I38" s="199">
        <v>172</v>
      </c>
      <c r="J38" s="199">
        <v>109420</v>
      </c>
      <c r="K38" s="199">
        <v>0</v>
      </c>
      <c r="L38" s="199">
        <f>VLOOKUP(B38,[1]ЛП!$B$8:$I$408,8,0)+VLOOKUP(B38,[1]ЛП!$B$8:$J$408,9,0)+VLOOKUP(B38,[1]ЛП!$B$8:$K$408,10,0)</f>
        <v>0</v>
      </c>
      <c r="AA38" s="184"/>
      <c r="AB38" s="184"/>
      <c r="AC38" s="184"/>
      <c r="AD38" s="184"/>
      <c r="AE38" s="184"/>
      <c r="AF38" s="184"/>
      <c r="AG38" s="184"/>
      <c r="AH38" s="184"/>
      <c r="AI38" s="184"/>
    </row>
    <row r="39" spans="1:35" s="183" customFormat="1" x14ac:dyDescent="0.2">
      <c r="A39" s="201" t="s">
        <v>143</v>
      </c>
      <c r="B39" s="202" t="s">
        <v>178</v>
      </c>
      <c r="C39" s="203" t="s">
        <v>179</v>
      </c>
      <c r="D39" s="203" t="s">
        <v>113</v>
      </c>
      <c r="E39" s="199">
        <v>689</v>
      </c>
      <c r="F39" s="199">
        <v>497704</v>
      </c>
      <c r="G39" s="199">
        <v>0</v>
      </c>
      <c r="H39" s="199">
        <v>0</v>
      </c>
      <c r="I39" s="199">
        <v>688</v>
      </c>
      <c r="J39" s="199">
        <v>530442</v>
      </c>
      <c r="K39" s="199">
        <v>0</v>
      </c>
      <c r="L39" s="199">
        <f>VLOOKUP(B39,[1]ЛП!$B$8:$I$408,8,0)+VLOOKUP(B39,[1]ЛП!$B$8:$J$408,9,0)+VLOOKUP(B39,[1]ЛП!$B$8:$K$408,10,0)</f>
        <v>0</v>
      </c>
      <c r="AA39" s="184"/>
      <c r="AB39" s="184"/>
      <c r="AC39" s="184"/>
      <c r="AD39" s="184"/>
      <c r="AE39" s="184"/>
      <c r="AF39" s="184"/>
      <c r="AG39" s="184"/>
      <c r="AH39" s="184"/>
      <c r="AI39" s="184"/>
    </row>
    <row r="40" spans="1:35" s="183" customFormat="1" ht="12.75" customHeight="1" x14ac:dyDescent="0.2">
      <c r="A40" s="201" t="s">
        <v>143</v>
      </c>
      <c r="B40" s="202" t="s">
        <v>180</v>
      </c>
      <c r="C40" s="203" t="s">
        <v>181</v>
      </c>
      <c r="D40" s="203" t="s">
        <v>129</v>
      </c>
      <c r="E40" s="199">
        <v>2978</v>
      </c>
      <c r="F40" s="199">
        <v>986728</v>
      </c>
      <c r="G40" s="199">
        <v>0</v>
      </c>
      <c r="H40" s="199">
        <v>0</v>
      </c>
      <c r="I40" s="199">
        <v>2115</v>
      </c>
      <c r="J40" s="199">
        <v>697484</v>
      </c>
      <c r="K40" s="199">
        <v>0</v>
      </c>
      <c r="L40" s="199">
        <f>VLOOKUP(B40,[1]ЛП!$B$8:$I$408,8,0)+VLOOKUP(B40,[1]ЛП!$B$8:$J$408,9,0)+VLOOKUP(B40,[1]ЛП!$B$8:$K$408,10,0)</f>
        <v>0</v>
      </c>
      <c r="AA40" s="184"/>
      <c r="AB40" s="184"/>
      <c r="AC40" s="184"/>
      <c r="AD40" s="184"/>
      <c r="AE40" s="184"/>
      <c r="AF40" s="184"/>
      <c r="AG40" s="184"/>
      <c r="AH40" s="184"/>
      <c r="AI40" s="184"/>
    </row>
    <row r="41" spans="1:35" s="183" customFormat="1" ht="12.75" customHeight="1" x14ac:dyDescent="0.2">
      <c r="A41" s="201" t="s">
        <v>143</v>
      </c>
      <c r="B41" s="202" t="s">
        <v>182</v>
      </c>
      <c r="C41" s="203" t="s">
        <v>183</v>
      </c>
      <c r="D41" s="203" t="s">
        <v>129</v>
      </c>
      <c r="E41" s="199">
        <v>547</v>
      </c>
      <c r="F41" s="199">
        <v>181492</v>
      </c>
      <c r="G41" s="199">
        <v>0</v>
      </c>
      <c r="H41" s="199">
        <v>0</v>
      </c>
      <c r="I41" s="199">
        <v>434</v>
      </c>
      <c r="J41" s="199">
        <v>143524</v>
      </c>
      <c r="K41" s="199">
        <v>0</v>
      </c>
      <c r="L41" s="199">
        <f>VLOOKUP(B41,[1]ЛП!$B$8:$I$408,8,0)+VLOOKUP(B41,[1]ЛП!$B$8:$J$408,9,0)+VLOOKUP(B41,[1]ЛП!$B$8:$K$408,10,0)</f>
        <v>0</v>
      </c>
      <c r="AA41" s="184"/>
      <c r="AB41" s="184"/>
      <c r="AC41" s="184"/>
      <c r="AD41" s="184"/>
      <c r="AE41" s="184"/>
      <c r="AF41" s="184"/>
      <c r="AG41" s="184"/>
      <c r="AH41" s="184"/>
      <c r="AI41" s="184"/>
    </row>
    <row r="42" spans="1:35" s="183" customFormat="1" ht="12.75" customHeight="1" x14ac:dyDescent="0.2">
      <c r="A42" s="201" t="s">
        <v>143</v>
      </c>
      <c r="B42" s="202" t="s">
        <v>184</v>
      </c>
      <c r="C42" s="203" t="s">
        <v>185</v>
      </c>
      <c r="D42" s="203" t="s">
        <v>129</v>
      </c>
      <c r="E42" s="199">
        <v>1602</v>
      </c>
      <c r="F42" s="199">
        <v>531450</v>
      </c>
      <c r="G42" s="199">
        <v>0</v>
      </c>
      <c r="H42" s="199">
        <v>0</v>
      </c>
      <c r="I42" s="199">
        <v>2110</v>
      </c>
      <c r="J42" s="199">
        <v>700440</v>
      </c>
      <c r="K42" s="199">
        <v>0</v>
      </c>
      <c r="L42" s="199">
        <f>VLOOKUP(B42,[1]ЛП!$B$8:$I$408,8,0)+VLOOKUP(B42,[1]ЛП!$B$8:$J$408,9,0)+VLOOKUP(B42,[1]ЛП!$B$8:$K$408,10,0)</f>
        <v>0</v>
      </c>
      <c r="AA42" s="184"/>
      <c r="AB42" s="184"/>
      <c r="AC42" s="184"/>
      <c r="AD42" s="184"/>
      <c r="AE42" s="184"/>
      <c r="AF42" s="184"/>
      <c r="AG42" s="184"/>
      <c r="AH42" s="184"/>
      <c r="AI42" s="184"/>
    </row>
    <row r="43" spans="1:35" s="183" customFormat="1" ht="12.75" customHeight="1" x14ac:dyDescent="0.2">
      <c r="A43" s="201" t="s">
        <v>143</v>
      </c>
      <c r="B43" s="202" t="s">
        <v>186</v>
      </c>
      <c r="C43" s="203" t="s">
        <v>187</v>
      </c>
      <c r="D43" s="203" t="s">
        <v>188</v>
      </c>
      <c r="E43" s="199"/>
      <c r="F43" s="199">
        <v>97488</v>
      </c>
      <c r="G43" s="199">
        <v>0</v>
      </c>
      <c r="H43" s="199">
        <v>0</v>
      </c>
      <c r="I43" s="199"/>
      <c r="J43" s="199">
        <v>112464</v>
      </c>
      <c r="K43" s="199">
        <v>0</v>
      </c>
      <c r="L43" s="199">
        <f>VLOOKUP(B43,[1]ЛП!$B$8:$I$408,8,0)+VLOOKUP(B43,[1]ЛП!$B$8:$J$408,9,0)+VLOOKUP(B43,[1]ЛП!$B$8:$K$408,10,0)</f>
        <v>0</v>
      </c>
      <c r="AA43" s="184"/>
      <c r="AB43" s="184"/>
      <c r="AC43" s="184"/>
      <c r="AD43" s="184"/>
      <c r="AE43" s="184"/>
      <c r="AF43" s="184"/>
      <c r="AG43" s="184"/>
      <c r="AH43" s="184"/>
      <c r="AI43" s="184"/>
    </row>
    <row r="44" spans="1:35" s="183" customFormat="1" x14ac:dyDescent="0.2">
      <c r="A44" s="201" t="s">
        <v>143</v>
      </c>
      <c r="B44" s="202" t="s">
        <v>189</v>
      </c>
      <c r="C44" s="203" t="s">
        <v>190</v>
      </c>
      <c r="D44" s="203" t="s">
        <v>113</v>
      </c>
      <c r="E44" s="199">
        <v>483</v>
      </c>
      <c r="F44" s="199">
        <v>232646</v>
      </c>
      <c r="G44" s="199">
        <v>0</v>
      </c>
      <c r="H44" s="199">
        <v>0</v>
      </c>
      <c r="I44" s="199">
        <v>410</v>
      </c>
      <c r="J44" s="199">
        <v>209750</v>
      </c>
      <c r="K44" s="199">
        <v>0</v>
      </c>
      <c r="L44" s="199">
        <f>VLOOKUP(B44,[1]ЛП!$B$8:$I$408,8,0)+VLOOKUP(B44,[1]ЛП!$B$8:$J$408,9,0)+VLOOKUP(B44,[1]ЛП!$B$8:$K$408,10,0)</f>
        <v>0</v>
      </c>
      <c r="AA44" s="184"/>
      <c r="AB44" s="184"/>
      <c r="AC44" s="184"/>
      <c r="AD44" s="184"/>
      <c r="AE44" s="184"/>
      <c r="AF44" s="184"/>
      <c r="AG44" s="184"/>
      <c r="AH44" s="184"/>
      <c r="AI44" s="184"/>
    </row>
    <row r="45" spans="1:35" s="183" customFormat="1" x14ac:dyDescent="0.2">
      <c r="A45" s="201" t="s">
        <v>143</v>
      </c>
      <c r="B45" s="202" t="s">
        <v>191</v>
      </c>
      <c r="C45" s="203" t="s">
        <v>192</v>
      </c>
      <c r="D45" s="203" t="s">
        <v>129</v>
      </c>
      <c r="E45" s="199">
        <v>976</v>
      </c>
      <c r="F45" s="199">
        <v>323296</v>
      </c>
      <c r="G45" s="199">
        <v>0</v>
      </c>
      <c r="H45" s="199">
        <v>0</v>
      </c>
      <c r="I45" s="199">
        <v>910</v>
      </c>
      <c r="J45" s="199">
        <v>301820</v>
      </c>
      <c r="K45" s="199">
        <v>0</v>
      </c>
      <c r="L45" s="199">
        <f>VLOOKUP(B45,[1]ЛП!$B$8:$I$408,8,0)+VLOOKUP(B45,[1]ЛП!$B$8:$J$408,9,0)+VLOOKUP(B45,[1]ЛП!$B$8:$K$408,10,0)</f>
        <v>0</v>
      </c>
      <c r="AA45" s="184"/>
      <c r="AB45" s="184"/>
      <c r="AC45" s="184"/>
      <c r="AD45" s="184"/>
      <c r="AE45" s="184"/>
      <c r="AF45" s="184"/>
      <c r="AG45" s="184"/>
      <c r="AH45" s="184"/>
      <c r="AI45" s="184"/>
    </row>
    <row r="46" spans="1:35" s="183" customFormat="1" x14ac:dyDescent="0.2">
      <c r="A46" s="201" t="s">
        <v>143</v>
      </c>
      <c r="B46" s="202" t="s">
        <v>193</v>
      </c>
      <c r="C46" s="203" t="s">
        <v>194</v>
      </c>
      <c r="D46" s="203" t="s">
        <v>172</v>
      </c>
      <c r="E46" s="199"/>
      <c r="F46" s="199">
        <v>66</v>
      </c>
      <c r="G46" s="199">
        <v>0</v>
      </c>
      <c r="H46" s="199">
        <v>0</v>
      </c>
      <c r="I46" s="199"/>
      <c r="J46" s="199">
        <v>22</v>
      </c>
      <c r="K46" s="199">
        <v>0</v>
      </c>
      <c r="L46" s="199">
        <f>VLOOKUP(B46,[1]ЛП!$B$8:$I$408,8,0)+VLOOKUP(B46,[1]ЛП!$B$8:$J$408,9,0)+VLOOKUP(B46,[1]ЛП!$B$8:$K$408,10,0)</f>
        <v>0</v>
      </c>
      <c r="AA46" s="184"/>
      <c r="AB46" s="184"/>
      <c r="AC46" s="184"/>
      <c r="AD46" s="184"/>
      <c r="AE46" s="184"/>
      <c r="AF46" s="184"/>
      <c r="AG46" s="184"/>
      <c r="AH46" s="184"/>
      <c r="AI46" s="184"/>
    </row>
    <row r="47" spans="1:35" s="183" customFormat="1" ht="12.75" customHeight="1" x14ac:dyDescent="0.2">
      <c r="A47" s="201" t="s">
        <v>143</v>
      </c>
      <c r="B47" s="202" t="s">
        <v>195</v>
      </c>
      <c r="C47" s="203" t="s">
        <v>196</v>
      </c>
      <c r="D47" s="203" t="s">
        <v>134</v>
      </c>
      <c r="E47" s="199"/>
      <c r="F47" s="199">
        <v>0</v>
      </c>
      <c r="G47" s="199">
        <v>0</v>
      </c>
      <c r="H47" s="199">
        <v>0</v>
      </c>
      <c r="I47" s="199"/>
      <c r="J47" s="199">
        <v>0</v>
      </c>
      <c r="K47" s="199">
        <v>0</v>
      </c>
      <c r="L47" s="199">
        <f>VLOOKUP(B47,[1]ЛП!$B$8:$I$408,8,0)+VLOOKUP(B47,[1]ЛП!$B$8:$J$408,9,0)+VLOOKUP(B47,[1]ЛП!$B$8:$K$408,10,0)</f>
        <v>0</v>
      </c>
      <c r="AA47" s="184"/>
      <c r="AB47" s="184"/>
      <c r="AC47" s="184"/>
      <c r="AD47" s="184"/>
      <c r="AE47" s="184"/>
      <c r="AF47" s="184"/>
      <c r="AG47" s="184"/>
      <c r="AH47" s="184"/>
      <c r="AI47" s="184"/>
    </row>
    <row r="48" spans="1:35" s="183" customFormat="1" x14ac:dyDescent="0.2">
      <c r="A48" s="201" t="s">
        <v>143</v>
      </c>
      <c r="B48" s="202" t="s">
        <v>197</v>
      </c>
      <c r="C48" s="203" t="s">
        <v>198</v>
      </c>
      <c r="D48" s="203" t="s">
        <v>199</v>
      </c>
      <c r="E48" s="199"/>
      <c r="F48" s="199">
        <v>3380</v>
      </c>
      <c r="G48" s="199">
        <v>0</v>
      </c>
      <c r="H48" s="199">
        <v>0</v>
      </c>
      <c r="I48" s="199"/>
      <c r="J48" s="199">
        <v>2390</v>
      </c>
      <c r="K48" s="199">
        <v>0</v>
      </c>
      <c r="L48" s="199">
        <f>VLOOKUP(B48,[1]ЛП!$B$8:$I$408,8,0)+VLOOKUP(B48,[1]ЛП!$B$8:$J$408,9,0)+VLOOKUP(B48,[1]ЛП!$B$8:$K$408,10,0)</f>
        <v>0</v>
      </c>
      <c r="AA48" s="184"/>
      <c r="AB48" s="184"/>
      <c r="AC48" s="184"/>
      <c r="AD48" s="184"/>
      <c r="AE48" s="184"/>
      <c r="AF48" s="184"/>
      <c r="AG48" s="184"/>
      <c r="AH48" s="184"/>
      <c r="AI48" s="184"/>
    </row>
    <row r="49" spans="1:35" s="183" customFormat="1" ht="12.75" customHeight="1" x14ac:dyDescent="0.2">
      <c r="A49" s="201" t="s">
        <v>143</v>
      </c>
      <c r="B49" s="202" t="s">
        <v>200</v>
      </c>
      <c r="C49" s="203" t="s">
        <v>201</v>
      </c>
      <c r="D49" s="203" t="s">
        <v>199</v>
      </c>
      <c r="E49" s="199"/>
      <c r="F49" s="199">
        <v>0</v>
      </c>
      <c r="G49" s="199">
        <v>0</v>
      </c>
      <c r="H49" s="199">
        <v>0</v>
      </c>
      <c r="I49" s="199"/>
      <c r="J49" s="199">
        <v>0</v>
      </c>
      <c r="K49" s="199">
        <v>0</v>
      </c>
      <c r="L49" s="199">
        <f>VLOOKUP(B49,[1]ЛП!$B$8:$I$408,8,0)+VLOOKUP(B49,[1]ЛП!$B$8:$J$408,9,0)+VLOOKUP(B49,[1]ЛП!$B$8:$K$408,10,0)</f>
        <v>0</v>
      </c>
      <c r="AA49" s="184"/>
      <c r="AB49" s="184"/>
      <c r="AC49" s="184"/>
      <c r="AD49" s="184"/>
      <c r="AE49" s="184"/>
      <c r="AF49" s="184"/>
      <c r="AG49" s="184"/>
      <c r="AH49" s="184"/>
      <c r="AI49" s="184"/>
    </row>
    <row r="50" spans="1:35" ht="12.75" customHeight="1" x14ac:dyDescent="0.2">
      <c r="A50" s="201" t="s">
        <v>143</v>
      </c>
      <c r="B50" s="202" t="s">
        <v>202</v>
      </c>
      <c r="C50" s="203" t="s">
        <v>203</v>
      </c>
      <c r="D50" s="203" t="s">
        <v>188</v>
      </c>
      <c r="E50" s="199"/>
      <c r="F50" s="199">
        <v>0</v>
      </c>
      <c r="G50" s="199"/>
      <c r="H50" s="199"/>
      <c r="I50" s="199"/>
      <c r="J50" s="199">
        <v>0</v>
      </c>
      <c r="K50" s="199"/>
      <c r="L50" s="199"/>
    </row>
    <row r="51" spans="1:35" ht="12.75" customHeight="1" x14ac:dyDescent="0.2">
      <c r="A51" s="201" t="s">
        <v>143</v>
      </c>
      <c r="B51" s="202" t="s">
        <v>204</v>
      </c>
      <c r="C51" s="203" t="s">
        <v>205</v>
      </c>
      <c r="D51" s="203" t="s">
        <v>188</v>
      </c>
      <c r="E51" s="199"/>
      <c r="F51" s="199">
        <v>360000</v>
      </c>
      <c r="G51" s="199">
        <v>0</v>
      </c>
      <c r="H51" s="199">
        <v>0</v>
      </c>
      <c r="I51" s="199"/>
      <c r="J51" s="199">
        <v>365760</v>
      </c>
      <c r="K51" s="199">
        <v>0</v>
      </c>
      <c r="L51" s="199">
        <f>VLOOKUP(B51,[1]ЛП!$B$8:$I$408,8,0)+VLOOKUP(B51,[1]ЛП!$B$8:$J$408,9,0)+VLOOKUP(B51,[1]ЛП!$B$8:$K$408,10,0)</f>
        <v>0</v>
      </c>
    </row>
    <row r="52" spans="1:35" x14ac:dyDescent="0.2">
      <c r="A52" s="201" t="s">
        <v>143</v>
      </c>
      <c r="B52" s="202" t="s">
        <v>206</v>
      </c>
      <c r="C52" s="203" t="s">
        <v>207</v>
      </c>
      <c r="D52" s="203" t="s">
        <v>134</v>
      </c>
      <c r="E52" s="199"/>
      <c r="F52" s="199">
        <v>109320</v>
      </c>
      <c r="G52" s="199">
        <v>0</v>
      </c>
      <c r="H52" s="199">
        <v>0</v>
      </c>
      <c r="I52" s="199"/>
      <c r="J52" s="199">
        <v>126590</v>
      </c>
      <c r="K52" s="199">
        <v>0</v>
      </c>
      <c r="L52" s="199">
        <f>VLOOKUP(B52,[1]ЛП!$B$8:$I$408,8,0)+VLOOKUP(B52,[1]ЛП!$B$8:$J$408,9,0)+VLOOKUP(B52,[1]ЛП!$B$8:$K$408,10,0)</f>
        <v>0</v>
      </c>
    </row>
    <row r="53" spans="1:35" s="205" customFormat="1" x14ac:dyDescent="0.2">
      <c r="A53" s="200"/>
      <c r="B53" s="200"/>
      <c r="C53" s="200" t="s">
        <v>208</v>
      </c>
      <c r="D53" s="200"/>
      <c r="E53" s="194">
        <f t="shared" ref="E53:L53" si="3">SUM(E54:E78)</f>
        <v>29072</v>
      </c>
      <c r="F53" s="194">
        <f t="shared" si="3"/>
        <v>30631618.399999999</v>
      </c>
      <c r="G53" s="194">
        <f t="shared" si="3"/>
        <v>1785884.3899999992</v>
      </c>
      <c r="H53" s="194">
        <f t="shared" si="3"/>
        <v>9887340.4399999976</v>
      </c>
      <c r="I53" s="194">
        <f t="shared" si="3"/>
        <v>31172</v>
      </c>
      <c r="J53" s="194">
        <f t="shared" si="3"/>
        <v>32386932.199999999</v>
      </c>
      <c r="K53" s="194">
        <f t="shared" si="3"/>
        <v>1935159.8439999996</v>
      </c>
      <c r="L53" s="194">
        <f t="shared" si="3"/>
        <v>10736094.459999999</v>
      </c>
      <c r="M53" s="204"/>
      <c r="N53" s="204"/>
      <c r="O53" s="204"/>
      <c r="P53" s="204"/>
      <c r="Q53" s="204"/>
      <c r="R53" s="204"/>
      <c r="S53" s="204"/>
      <c r="T53" s="204"/>
      <c r="U53" s="204"/>
      <c r="V53" s="204"/>
      <c r="W53" s="204"/>
      <c r="X53" s="204"/>
      <c r="Y53" s="204"/>
      <c r="Z53" s="204"/>
    </row>
    <row r="54" spans="1:35" s="183" customFormat="1" ht="12.75" customHeight="1" x14ac:dyDescent="0.2">
      <c r="A54" s="206" t="s">
        <v>209</v>
      </c>
      <c r="B54" s="206" t="s">
        <v>210</v>
      </c>
      <c r="C54" s="203" t="s">
        <v>211</v>
      </c>
      <c r="D54" s="203" t="s">
        <v>134</v>
      </c>
      <c r="E54" s="199"/>
      <c r="F54" s="199">
        <v>134520</v>
      </c>
      <c r="G54" s="199">
        <v>0</v>
      </c>
      <c r="H54" s="199">
        <v>0</v>
      </c>
      <c r="I54" s="199"/>
      <c r="J54" s="199">
        <v>136420</v>
      </c>
      <c r="K54" s="199">
        <v>0</v>
      </c>
      <c r="L54" s="199">
        <f>VLOOKUP(B54,[1]ЛП!$B$8:$I$408,8,0)+VLOOKUP(B54,[1]ЛП!$B$8:$J$408,9,0)+VLOOKUP(B54,[1]ЛП!$B$8:$K$408,10,0)</f>
        <v>0</v>
      </c>
    </row>
    <row r="55" spans="1:35" s="183" customFormat="1" ht="12.75" customHeight="1" x14ac:dyDescent="0.2">
      <c r="A55" s="206" t="s">
        <v>209</v>
      </c>
      <c r="B55" s="206" t="s">
        <v>212</v>
      </c>
      <c r="C55" s="203" t="s">
        <v>213</v>
      </c>
      <c r="D55" s="203" t="s">
        <v>134</v>
      </c>
      <c r="E55" s="199"/>
      <c r="F55" s="199">
        <v>171270</v>
      </c>
      <c r="G55" s="199">
        <v>0</v>
      </c>
      <c r="H55" s="199">
        <v>0</v>
      </c>
      <c r="I55" s="199"/>
      <c r="J55" s="199">
        <v>224480</v>
      </c>
      <c r="K55" s="199">
        <v>0</v>
      </c>
      <c r="L55" s="199">
        <f>VLOOKUP(B55,[1]ЛП!$B$8:$I$408,8,0)+VLOOKUP(B55,[1]ЛП!$B$8:$J$408,9,0)+VLOOKUP(B55,[1]ЛП!$B$8:$K$408,10,0)</f>
        <v>0</v>
      </c>
    </row>
    <row r="56" spans="1:35" s="183" customFormat="1" ht="12.75" customHeight="1" x14ac:dyDescent="0.2">
      <c r="A56" s="206" t="s">
        <v>209</v>
      </c>
      <c r="B56" s="206" t="s">
        <v>214</v>
      </c>
      <c r="C56" s="203" t="s">
        <v>215</v>
      </c>
      <c r="D56" s="203" t="s">
        <v>134</v>
      </c>
      <c r="E56" s="199"/>
      <c r="F56" s="199">
        <v>190462</v>
      </c>
      <c r="G56" s="199">
        <v>0</v>
      </c>
      <c r="H56" s="199">
        <v>0</v>
      </c>
      <c r="I56" s="199"/>
      <c r="J56" s="199">
        <v>185770</v>
      </c>
      <c r="K56" s="199">
        <v>0</v>
      </c>
      <c r="L56" s="199">
        <f>VLOOKUP(B56,[1]ЛП!$B$8:$I$408,8,0)+VLOOKUP(B56,[1]ЛП!$B$8:$J$408,9,0)+VLOOKUP(B56,[1]ЛП!$B$8:$K$408,10,0)</f>
        <v>0</v>
      </c>
    </row>
    <row r="57" spans="1:35" s="183" customFormat="1" ht="12.75" customHeight="1" x14ac:dyDescent="0.2">
      <c r="A57" s="206" t="s">
        <v>209</v>
      </c>
      <c r="B57" s="206" t="s">
        <v>216</v>
      </c>
      <c r="C57" s="203" t="s">
        <v>217</v>
      </c>
      <c r="D57" s="203" t="s">
        <v>134</v>
      </c>
      <c r="E57" s="199"/>
      <c r="F57" s="199">
        <v>58786</v>
      </c>
      <c r="G57" s="199">
        <v>0</v>
      </c>
      <c r="H57" s="199">
        <v>0</v>
      </c>
      <c r="I57" s="199"/>
      <c r="J57" s="199">
        <v>47614</v>
      </c>
      <c r="K57" s="199">
        <v>0</v>
      </c>
      <c r="L57" s="199">
        <f>VLOOKUP(B57,[1]ЛП!$B$8:$I$408,8,0)+VLOOKUP(B57,[1]ЛП!$B$8:$J$408,9,0)+VLOOKUP(B57,[1]ЛП!$B$8:$K$408,10,0)</f>
        <v>0</v>
      </c>
    </row>
    <row r="58" spans="1:35" s="183" customFormat="1" ht="12.75" customHeight="1" x14ac:dyDescent="0.2">
      <c r="A58" s="206" t="s">
        <v>209</v>
      </c>
      <c r="B58" s="206" t="s">
        <v>218</v>
      </c>
      <c r="C58" s="203" t="s">
        <v>219</v>
      </c>
      <c r="D58" s="203" t="s">
        <v>134</v>
      </c>
      <c r="E58" s="199"/>
      <c r="F58" s="199">
        <v>15200</v>
      </c>
      <c r="G58" s="199">
        <v>0</v>
      </c>
      <c r="H58" s="199">
        <v>0</v>
      </c>
      <c r="I58" s="199"/>
      <c r="J58" s="199">
        <v>15200</v>
      </c>
      <c r="K58" s="199">
        <v>0</v>
      </c>
      <c r="L58" s="199">
        <f>VLOOKUP(B58,[1]ЛП!$B$8:$I$408,8,0)+VLOOKUP(B58,[1]ЛП!$B$8:$J$408,9,0)+VLOOKUP(B58,[1]ЛП!$B$8:$K$408,10,0)</f>
        <v>0</v>
      </c>
    </row>
    <row r="59" spans="1:35" s="183" customFormat="1" ht="12.75" customHeight="1" x14ac:dyDescent="0.2">
      <c r="A59" s="206" t="s">
        <v>209</v>
      </c>
      <c r="B59" s="206" t="s">
        <v>220</v>
      </c>
      <c r="C59" s="203" t="s">
        <v>221</v>
      </c>
      <c r="D59" s="203" t="s">
        <v>199</v>
      </c>
      <c r="E59" s="199"/>
      <c r="F59" s="199">
        <v>0</v>
      </c>
      <c r="G59" s="199">
        <v>0</v>
      </c>
      <c r="H59" s="199">
        <v>0</v>
      </c>
      <c r="I59" s="199"/>
      <c r="J59" s="199">
        <v>0</v>
      </c>
      <c r="K59" s="199">
        <v>0</v>
      </c>
      <c r="L59" s="199">
        <f>VLOOKUP(B59,[1]ЛП!$B$8:$I$408,8,0)+VLOOKUP(B59,[1]ЛП!$B$8:$J$408,9,0)+VLOOKUP(B59,[1]ЛП!$B$8:$K$408,10,0)</f>
        <v>0</v>
      </c>
    </row>
    <row r="60" spans="1:35" s="183" customFormat="1" x14ac:dyDescent="0.2">
      <c r="A60" s="206" t="s">
        <v>209</v>
      </c>
      <c r="B60" s="206" t="s">
        <v>222</v>
      </c>
      <c r="C60" s="203" t="s">
        <v>223</v>
      </c>
      <c r="D60" s="203" t="s">
        <v>113</v>
      </c>
      <c r="E60" s="199">
        <v>12877</v>
      </c>
      <c r="F60" s="199">
        <v>15695299.4</v>
      </c>
      <c r="G60" s="199">
        <v>970478.41999999981</v>
      </c>
      <c r="H60" s="199">
        <v>5967831.4599999962</v>
      </c>
      <c r="I60" s="199">
        <v>13626</v>
      </c>
      <c r="J60" s="199">
        <v>16598697</v>
      </c>
      <c r="K60" s="199">
        <v>1106184.7239999999</v>
      </c>
      <c r="L60" s="199">
        <f>VLOOKUP(B60,[1]ЛП!$B$8:$I$408,8,0)+VLOOKUP(B60,[1]ЛП!$B$8:$J$408,9,0)+VLOOKUP(B60,[1]ЛП!$B$8:$K$408,10,0)</f>
        <v>6341706.2899999991</v>
      </c>
    </row>
    <row r="61" spans="1:35" s="183" customFormat="1" x14ac:dyDescent="0.2">
      <c r="A61" s="206" t="s">
        <v>209</v>
      </c>
      <c r="B61" s="206" t="s">
        <v>224</v>
      </c>
      <c r="C61" s="203" t="s">
        <v>225</v>
      </c>
      <c r="D61" s="203" t="s">
        <v>113</v>
      </c>
      <c r="E61" s="199">
        <v>4794</v>
      </c>
      <c r="F61" s="199">
        <v>4830927</v>
      </c>
      <c r="G61" s="199">
        <v>335560.86</v>
      </c>
      <c r="H61" s="199">
        <v>0</v>
      </c>
      <c r="I61" s="199">
        <v>5012</v>
      </c>
      <c r="J61" s="199">
        <v>5059268.2</v>
      </c>
      <c r="K61" s="199">
        <v>268513.8</v>
      </c>
      <c r="L61" s="199">
        <f>VLOOKUP(B61,[1]ЛП!$B$8:$I$408,8,0)+VLOOKUP(B61,[1]ЛП!$B$8:$J$408,9,0)+VLOOKUP(B61,[1]ЛП!$B$8:$K$408,10,0)</f>
        <v>0</v>
      </c>
    </row>
    <row r="62" spans="1:35" s="183" customFormat="1" x14ac:dyDescent="0.2">
      <c r="A62" s="206" t="s">
        <v>209</v>
      </c>
      <c r="B62" s="206" t="s">
        <v>226</v>
      </c>
      <c r="C62" s="203" t="s">
        <v>227</v>
      </c>
      <c r="D62" s="203" t="s">
        <v>113</v>
      </c>
      <c r="E62" s="199">
        <v>236</v>
      </c>
      <c r="F62" s="199">
        <v>159962</v>
      </c>
      <c r="G62" s="199">
        <v>0</v>
      </c>
      <c r="H62" s="199">
        <v>0</v>
      </c>
      <c r="I62" s="199">
        <v>271</v>
      </c>
      <c r="J62" s="199">
        <v>181446</v>
      </c>
      <c r="K62" s="199">
        <v>0</v>
      </c>
      <c r="L62" s="199">
        <f>VLOOKUP(B62,[1]ЛП!$B$8:$I$408,8,0)+VLOOKUP(B62,[1]ЛП!$B$8:$J$408,9,0)+VLOOKUP(B62,[1]ЛП!$B$8:$K$408,10,0)</f>
        <v>0</v>
      </c>
    </row>
    <row r="63" spans="1:35" s="183" customFormat="1" ht="12.75" customHeight="1" x14ac:dyDescent="0.2">
      <c r="A63" s="206" t="s">
        <v>209</v>
      </c>
      <c r="B63" s="206" t="s">
        <v>228</v>
      </c>
      <c r="C63" s="203" t="s">
        <v>229</v>
      </c>
      <c r="D63" s="203" t="s">
        <v>113</v>
      </c>
      <c r="E63" s="199">
        <v>717</v>
      </c>
      <c r="F63" s="199">
        <v>654747</v>
      </c>
      <c r="G63" s="199">
        <v>0</v>
      </c>
      <c r="H63" s="199">
        <v>0</v>
      </c>
      <c r="I63" s="199">
        <v>753</v>
      </c>
      <c r="J63" s="199">
        <v>643506</v>
      </c>
      <c r="K63" s="199">
        <v>0</v>
      </c>
      <c r="L63" s="199">
        <f>VLOOKUP(B63,[1]ЛП!$B$8:$I$408,8,0)+VLOOKUP(B63,[1]ЛП!$B$8:$J$408,9,0)+VLOOKUP(B63,[1]ЛП!$B$8:$K$408,10,0)</f>
        <v>0</v>
      </c>
    </row>
    <row r="64" spans="1:35" s="183" customFormat="1" x14ac:dyDescent="0.2">
      <c r="A64" s="206" t="s">
        <v>209</v>
      </c>
      <c r="B64" s="206" t="s">
        <v>230</v>
      </c>
      <c r="C64" s="203" t="s">
        <v>231</v>
      </c>
      <c r="D64" s="203" t="s">
        <v>124</v>
      </c>
      <c r="E64" s="199">
        <v>230</v>
      </c>
      <c r="F64" s="199">
        <v>179098</v>
      </c>
      <c r="G64" s="199">
        <v>0</v>
      </c>
      <c r="H64" s="199">
        <v>0</v>
      </c>
      <c r="I64" s="199">
        <v>346</v>
      </c>
      <c r="J64" s="199">
        <v>244574</v>
      </c>
      <c r="K64" s="199">
        <v>0</v>
      </c>
      <c r="L64" s="199">
        <f>VLOOKUP(B64,[1]ЛП!$B$8:$I$408,8,0)+VLOOKUP(B64,[1]ЛП!$B$8:$J$408,9,0)+VLOOKUP(B64,[1]ЛП!$B$8:$K$408,10,0)</f>
        <v>0</v>
      </c>
    </row>
    <row r="65" spans="1:26" s="183" customFormat="1" x14ac:dyDescent="0.2">
      <c r="A65" s="206" t="s">
        <v>209</v>
      </c>
      <c r="B65" s="206" t="s">
        <v>232</v>
      </c>
      <c r="C65" s="203" t="s">
        <v>233</v>
      </c>
      <c r="D65" s="203" t="s">
        <v>124</v>
      </c>
      <c r="E65" s="199">
        <v>1223</v>
      </c>
      <c r="F65" s="199">
        <v>850528</v>
      </c>
      <c r="G65" s="199">
        <v>0</v>
      </c>
      <c r="H65" s="199">
        <v>0</v>
      </c>
      <c r="I65" s="199">
        <v>1292</v>
      </c>
      <c r="J65" s="199">
        <v>868638</v>
      </c>
      <c r="K65" s="199">
        <v>0</v>
      </c>
      <c r="L65" s="199">
        <f>VLOOKUP(B65,[1]ЛП!$B$8:$I$408,8,0)+VLOOKUP(B65,[1]ЛП!$B$8:$J$408,9,0)+VLOOKUP(B65,[1]ЛП!$B$8:$K$408,10,0)</f>
        <v>0</v>
      </c>
    </row>
    <row r="66" spans="1:26" s="183" customFormat="1" ht="12.75" customHeight="1" x14ac:dyDescent="0.2">
      <c r="A66" s="206" t="s">
        <v>209</v>
      </c>
      <c r="B66" s="206" t="s">
        <v>234</v>
      </c>
      <c r="C66" s="203" t="s">
        <v>235</v>
      </c>
      <c r="D66" s="203" t="s">
        <v>124</v>
      </c>
      <c r="E66" s="199">
        <v>335</v>
      </c>
      <c r="F66" s="199">
        <v>218500</v>
      </c>
      <c r="G66" s="199">
        <v>0</v>
      </c>
      <c r="H66" s="199">
        <v>0</v>
      </c>
      <c r="I66" s="199">
        <v>339</v>
      </c>
      <c r="J66" s="199">
        <v>214488</v>
      </c>
      <c r="K66" s="199">
        <v>0</v>
      </c>
      <c r="L66" s="199">
        <f>VLOOKUP(B66,[1]ЛП!$B$8:$I$408,8,0)+VLOOKUP(B66,[1]ЛП!$B$8:$J$408,9,0)+VLOOKUP(B66,[1]ЛП!$B$8:$K$408,10,0)</f>
        <v>0</v>
      </c>
    </row>
    <row r="67" spans="1:26" s="183" customFormat="1" ht="12.75" customHeight="1" x14ac:dyDescent="0.2">
      <c r="A67" s="206" t="s">
        <v>209</v>
      </c>
      <c r="B67" s="206" t="s">
        <v>236</v>
      </c>
      <c r="C67" s="203" t="s">
        <v>237</v>
      </c>
      <c r="D67" s="203" t="s">
        <v>124</v>
      </c>
      <c r="E67" s="199">
        <v>19</v>
      </c>
      <c r="F67" s="199">
        <v>76240</v>
      </c>
      <c r="G67" s="199">
        <v>0</v>
      </c>
      <c r="H67" s="199">
        <v>0</v>
      </c>
      <c r="I67" s="199">
        <v>21</v>
      </c>
      <c r="J67" s="199">
        <v>94370</v>
      </c>
      <c r="K67" s="199">
        <v>0</v>
      </c>
      <c r="L67" s="199">
        <f>VLOOKUP(B67,[1]ЛП!$B$8:$I$408,8,0)+VLOOKUP(B67,[1]ЛП!$B$8:$J$408,9,0)+VLOOKUP(B67,[1]ЛП!$B$8:$K$408,10,0)</f>
        <v>0</v>
      </c>
    </row>
    <row r="68" spans="1:26" s="183" customFormat="1" ht="12.75" customHeight="1" x14ac:dyDescent="0.2">
      <c r="A68" s="206" t="s">
        <v>209</v>
      </c>
      <c r="B68" s="206" t="s">
        <v>238</v>
      </c>
      <c r="C68" s="203" t="s">
        <v>239</v>
      </c>
      <c r="D68" s="203" t="s">
        <v>113</v>
      </c>
      <c r="E68" s="199">
        <v>963</v>
      </c>
      <c r="F68" s="199">
        <v>556854</v>
      </c>
      <c r="G68" s="199">
        <v>0</v>
      </c>
      <c r="H68" s="199">
        <v>0</v>
      </c>
      <c r="I68" s="199">
        <v>918</v>
      </c>
      <c r="J68" s="199">
        <v>511170</v>
      </c>
      <c r="K68" s="199">
        <v>0</v>
      </c>
      <c r="L68" s="199">
        <f>VLOOKUP(B68,[1]ЛП!$B$8:$I$408,8,0)+VLOOKUP(B68,[1]ЛП!$B$8:$J$408,9,0)+VLOOKUP(B68,[1]ЛП!$B$8:$K$408,10,0)</f>
        <v>0</v>
      </c>
    </row>
    <row r="69" spans="1:26" s="183" customFormat="1" ht="12.75" customHeight="1" x14ac:dyDescent="0.2">
      <c r="A69" s="206" t="s">
        <v>209</v>
      </c>
      <c r="B69" s="206" t="s">
        <v>240</v>
      </c>
      <c r="C69" s="203" t="s">
        <v>241</v>
      </c>
      <c r="D69" s="203" t="s">
        <v>124</v>
      </c>
      <c r="E69" s="199">
        <v>802</v>
      </c>
      <c r="F69" s="199">
        <v>1257152</v>
      </c>
      <c r="G69" s="199">
        <v>222859.09999999974</v>
      </c>
      <c r="H69" s="199">
        <v>0</v>
      </c>
      <c r="I69" s="199">
        <v>724</v>
      </c>
      <c r="J69" s="199">
        <v>1321726</v>
      </c>
      <c r="K69" s="199">
        <v>279071.24999999977</v>
      </c>
      <c r="L69" s="199">
        <f>VLOOKUP(B69,[1]ЛП!$B$8:$I$408,8,0)+VLOOKUP(B69,[1]ЛП!$B$8:$J$408,9,0)+VLOOKUP(B69,[1]ЛП!$B$8:$K$408,10,0)</f>
        <v>0</v>
      </c>
    </row>
    <row r="70" spans="1:26" ht="12.75" customHeight="1" x14ac:dyDescent="0.2">
      <c r="A70" s="206" t="s">
        <v>209</v>
      </c>
      <c r="B70" s="206" t="s">
        <v>242</v>
      </c>
      <c r="C70" s="203" t="s">
        <v>243</v>
      </c>
      <c r="D70" s="203" t="s">
        <v>124</v>
      </c>
      <c r="E70" s="199">
        <v>427</v>
      </c>
      <c r="F70" s="199">
        <v>246402</v>
      </c>
      <c r="G70" s="199">
        <v>0</v>
      </c>
      <c r="H70" s="199">
        <v>0</v>
      </c>
      <c r="I70" s="199">
        <v>358</v>
      </c>
      <c r="J70" s="199">
        <v>200940</v>
      </c>
      <c r="K70" s="199">
        <v>0</v>
      </c>
      <c r="L70" s="199">
        <f>VLOOKUP(B70,[1]ЛП!$B$8:$I$408,8,0)+VLOOKUP(B70,[1]ЛП!$B$8:$J$408,9,0)+VLOOKUP(B70,[1]ЛП!$B$8:$K$408,10,0)</f>
        <v>0</v>
      </c>
    </row>
    <row r="71" spans="1:26" x14ac:dyDescent="0.2">
      <c r="A71" s="206" t="s">
        <v>209</v>
      </c>
      <c r="B71" s="206" t="s">
        <v>244</v>
      </c>
      <c r="C71" s="203" t="s">
        <v>245</v>
      </c>
      <c r="D71" s="203" t="s">
        <v>124</v>
      </c>
      <c r="E71" s="199">
        <v>2410</v>
      </c>
      <c r="F71" s="199">
        <v>2186764</v>
      </c>
      <c r="G71" s="199">
        <v>3168</v>
      </c>
      <c r="H71" s="199">
        <v>3919508.9800000004</v>
      </c>
      <c r="I71" s="199">
        <v>2562</v>
      </c>
      <c r="J71" s="199">
        <v>2316640</v>
      </c>
      <c r="K71" s="199">
        <v>2880</v>
      </c>
      <c r="L71" s="199">
        <f>VLOOKUP(B71,[1]ЛП!$B$8:$I$408,8,0)+VLOOKUP(B71,[1]ЛП!$B$8:$J$408,9,0)+VLOOKUP(B71,[1]ЛП!$B$8:$K$408,10,0)</f>
        <v>4394388.17</v>
      </c>
    </row>
    <row r="72" spans="1:26" ht="12.75" customHeight="1" x14ac:dyDescent="0.2">
      <c r="A72" s="206" t="s">
        <v>209</v>
      </c>
      <c r="B72" s="206" t="s">
        <v>246</v>
      </c>
      <c r="C72" s="203" t="s">
        <v>247</v>
      </c>
      <c r="D72" s="203" t="s">
        <v>124</v>
      </c>
      <c r="E72" s="199">
        <v>369</v>
      </c>
      <c r="F72" s="199">
        <v>731408</v>
      </c>
      <c r="G72" s="199">
        <v>163158.00999999978</v>
      </c>
      <c r="H72" s="199">
        <v>0</v>
      </c>
      <c r="I72" s="199">
        <v>361</v>
      </c>
      <c r="J72" s="199">
        <v>720072</v>
      </c>
      <c r="K72" s="199">
        <v>180714.0699999998</v>
      </c>
      <c r="L72" s="199">
        <f>VLOOKUP(B72,[1]ЛП!$B$8:$I$408,8,0)+VLOOKUP(B72,[1]ЛП!$B$8:$J$408,9,0)+VLOOKUP(B72,[1]ЛП!$B$8:$K$408,10,0)</f>
        <v>0</v>
      </c>
    </row>
    <row r="73" spans="1:26" ht="12.75" customHeight="1" x14ac:dyDescent="0.2">
      <c r="A73" s="206" t="s">
        <v>209</v>
      </c>
      <c r="B73" s="206" t="s">
        <v>248</v>
      </c>
      <c r="C73" s="203" t="s">
        <v>249</v>
      </c>
      <c r="D73" s="203" t="s">
        <v>129</v>
      </c>
      <c r="E73" s="199">
        <v>1162</v>
      </c>
      <c r="F73" s="199">
        <v>274736</v>
      </c>
      <c r="G73" s="199">
        <v>0</v>
      </c>
      <c r="H73" s="199">
        <v>0</v>
      </c>
      <c r="I73" s="199">
        <v>1766</v>
      </c>
      <c r="J73" s="199">
        <v>359384</v>
      </c>
      <c r="K73" s="199">
        <v>0</v>
      </c>
      <c r="L73" s="199">
        <f>VLOOKUP(B73,[1]ЛП!$B$8:$I$408,8,0)+VLOOKUP(B73,[1]ЛП!$B$8:$J$408,9,0)+VLOOKUP(B73,[1]ЛП!$B$8:$K$408,10,0)</f>
        <v>0</v>
      </c>
    </row>
    <row r="74" spans="1:26" x14ac:dyDescent="0.2">
      <c r="A74" s="206" t="s">
        <v>209</v>
      </c>
      <c r="B74" s="206" t="s">
        <v>250</v>
      </c>
      <c r="C74" s="203" t="s">
        <v>251</v>
      </c>
      <c r="D74" s="203" t="s">
        <v>252</v>
      </c>
      <c r="E74" s="199">
        <v>250</v>
      </c>
      <c r="F74" s="199">
        <v>83108</v>
      </c>
      <c r="G74" s="199">
        <v>0</v>
      </c>
      <c r="H74" s="199">
        <v>0</v>
      </c>
      <c r="I74" s="199">
        <v>368</v>
      </c>
      <c r="J74" s="199">
        <v>122200</v>
      </c>
      <c r="K74" s="199">
        <v>0</v>
      </c>
      <c r="L74" s="199">
        <f>VLOOKUP(B74,[1]ЛП!$B$8:$I$408,8,0)+VLOOKUP(B74,[1]ЛП!$B$8:$J$408,9,0)+VLOOKUP(B74,[1]ЛП!$B$8:$K$408,10,0)</f>
        <v>0</v>
      </c>
    </row>
    <row r="75" spans="1:26" x14ac:dyDescent="0.2">
      <c r="A75" s="206" t="s">
        <v>209</v>
      </c>
      <c r="B75" s="206" t="s">
        <v>253</v>
      </c>
      <c r="C75" s="203" t="s">
        <v>254</v>
      </c>
      <c r="D75" s="203" t="s">
        <v>188</v>
      </c>
      <c r="E75" s="199"/>
      <c r="F75" s="199">
        <v>0</v>
      </c>
      <c r="G75" s="199">
        <v>0</v>
      </c>
      <c r="H75" s="199">
        <v>0</v>
      </c>
      <c r="I75" s="199"/>
      <c r="J75" s="199">
        <v>26550</v>
      </c>
      <c r="K75" s="199">
        <v>0</v>
      </c>
      <c r="L75" s="199">
        <f>VLOOKUP(B75,[1]ЛП!$B$8:$I$408,8,0)+VLOOKUP(B75,[1]ЛП!$B$8:$J$408,9,0)+VLOOKUP(B75,[1]ЛП!$B$8:$K$408,10,0)</f>
        <v>0</v>
      </c>
    </row>
    <row r="76" spans="1:26" x14ac:dyDescent="0.2">
      <c r="A76" s="206" t="s">
        <v>209</v>
      </c>
      <c r="B76" s="206" t="s">
        <v>255</v>
      </c>
      <c r="C76" s="203" t="s">
        <v>256</v>
      </c>
      <c r="D76" s="203" t="s">
        <v>113</v>
      </c>
      <c r="E76" s="199">
        <v>1744</v>
      </c>
      <c r="F76" s="199">
        <v>1784471</v>
      </c>
      <c r="G76" s="199">
        <v>90660</v>
      </c>
      <c r="H76" s="199">
        <v>0</v>
      </c>
      <c r="I76" s="199">
        <v>1963</v>
      </c>
      <c r="J76" s="199">
        <v>2040054</v>
      </c>
      <c r="K76" s="199">
        <v>97796</v>
      </c>
      <c r="L76" s="199">
        <f>VLOOKUP(B76,[1]ЛП!$B$8:$I$408,8,0)+VLOOKUP(B76,[1]ЛП!$B$8:$J$408,9,0)+VLOOKUP(B76,[1]ЛП!$B$8:$K$408,10,0)</f>
        <v>0</v>
      </c>
    </row>
    <row r="77" spans="1:26" x14ac:dyDescent="0.2">
      <c r="A77" s="206" t="s">
        <v>209</v>
      </c>
      <c r="B77" s="206" t="s">
        <v>257</v>
      </c>
      <c r="C77" s="203" t="s">
        <v>258</v>
      </c>
      <c r="D77" s="203" t="s">
        <v>113</v>
      </c>
      <c r="E77" s="199">
        <v>25</v>
      </c>
      <c r="F77" s="199">
        <v>9922</v>
      </c>
      <c r="G77" s="199">
        <v>0</v>
      </c>
      <c r="H77" s="199">
        <v>0</v>
      </c>
      <c r="I77" s="199">
        <v>49</v>
      </c>
      <c r="J77" s="199">
        <v>18602</v>
      </c>
      <c r="K77" s="199">
        <v>0</v>
      </c>
      <c r="L77" s="199">
        <f>VLOOKUP(B77,[1]ЛП!$B$8:$I$408,8,0)+VLOOKUP(B77,[1]ЛП!$B$8:$J$408,9,0)+VLOOKUP(B77,[1]ЛП!$B$8:$K$408,10,0)</f>
        <v>0</v>
      </c>
    </row>
    <row r="78" spans="1:26" x14ac:dyDescent="0.2">
      <c r="A78" s="206" t="s">
        <v>209</v>
      </c>
      <c r="B78" s="206" t="s">
        <v>259</v>
      </c>
      <c r="C78" s="203" t="s">
        <v>260</v>
      </c>
      <c r="D78" s="203" t="s">
        <v>113</v>
      </c>
      <c r="E78" s="199">
        <v>489</v>
      </c>
      <c r="F78" s="199">
        <v>265262</v>
      </c>
      <c r="G78" s="199">
        <v>0</v>
      </c>
      <c r="H78" s="199">
        <v>0</v>
      </c>
      <c r="I78" s="199">
        <v>443</v>
      </c>
      <c r="J78" s="199">
        <v>235123</v>
      </c>
      <c r="K78" s="199">
        <v>0</v>
      </c>
      <c r="L78" s="199">
        <f>VLOOKUP(B78,[1]ЛП!$B$8:$I$408,8,0)+VLOOKUP(B78,[1]ЛП!$B$8:$J$408,9,0)+VLOOKUP(B78,[1]ЛП!$B$8:$K$408,10,0)</f>
        <v>0</v>
      </c>
    </row>
    <row r="79" spans="1:26" s="205" customFormat="1" x14ac:dyDescent="0.2">
      <c r="A79" s="200"/>
      <c r="B79" s="200"/>
      <c r="C79" s="200" t="s">
        <v>261</v>
      </c>
      <c r="D79" s="200"/>
      <c r="E79" s="194">
        <f t="shared" ref="E79:L79" si="4">SUM(E80:E92)</f>
        <v>12353</v>
      </c>
      <c r="F79" s="194">
        <f t="shared" si="4"/>
        <v>9956858</v>
      </c>
      <c r="G79" s="194">
        <f t="shared" si="4"/>
        <v>388385.92999999964</v>
      </c>
      <c r="H79" s="194">
        <f t="shared" si="4"/>
        <v>1736353.1199999996</v>
      </c>
      <c r="I79" s="194">
        <f t="shared" si="4"/>
        <v>12210</v>
      </c>
      <c r="J79" s="194">
        <f t="shared" si="4"/>
        <v>9866561</v>
      </c>
      <c r="K79" s="194">
        <f t="shared" si="4"/>
        <v>447505.78999999969</v>
      </c>
      <c r="L79" s="194">
        <f t="shared" si="4"/>
        <v>1633912.6400000001</v>
      </c>
      <c r="M79" s="204"/>
      <c r="N79" s="204"/>
      <c r="O79" s="204"/>
      <c r="P79" s="204"/>
      <c r="Q79" s="204"/>
      <c r="R79" s="204"/>
      <c r="S79" s="204"/>
      <c r="T79" s="204"/>
      <c r="U79" s="204"/>
      <c r="V79" s="204"/>
      <c r="W79" s="204"/>
      <c r="X79" s="204"/>
      <c r="Y79" s="204"/>
      <c r="Z79" s="204"/>
    </row>
    <row r="80" spans="1:26" x14ac:dyDescent="0.2">
      <c r="A80" s="206" t="s">
        <v>262</v>
      </c>
      <c r="B80" s="206" t="s">
        <v>263</v>
      </c>
      <c r="C80" s="203" t="s">
        <v>264</v>
      </c>
      <c r="D80" s="203" t="s">
        <v>113</v>
      </c>
      <c r="E80" s="199">
        <v>4930</v>
      </c>
      <c r="F80" s="199">
        <v>4305893</v>
      </c>
      <c r="G80" s="199">
        <v>263207.7899999998</v>
      </c>
      <c r="H80" s="199">
        <v>0</v>
      </c>
      <c r="I80" s="199">
        <v>4711</v>
      </c>
      <c r="J80" s="199">
        <v>4206300</v>
      </c>
      <c r="K80" s="199">
        <v>305994.54999999987</v>
      </c>
      <c r="L80" s="199">
        <f>VLOOKUP(B80,[1]ЛП!$B$8:$I$408,8,0)+VLOOKUP(B80,[1]ЛП!$B$8:$J$408,9,0)+VLOOKUP(B80,[1]ЛП!$B$8:$K$408,10,0)</f>
        <v>0</v>
      </c>
    </row>
    <row r="81" spans="1:35" ht="12.75" customHeight="1" x14ac:dyDescent="0.2">
      <c r="A81" s="206" t="s">
        <v>262</v>
      </c>
      <c r="B81" s="206" t="s">
        <v>265</v>
      </c>
      <c r="C81" s="203" t="s">
        <v>266</v>
      </c>
      <c r="D81" s="203" t="s">
        <v>124</v>
      </c>
      <c r="E81" s="199">
        <v>528</v>
      </c>
      <c r="F81" s="199">
        <v>828733</v>
      </c>
      <c r="G81" s="199">
        <v>123873.13999999984</v>
      </c>
      <c r="H81" s="199">
        <v>0</v>
      </c>
      <c r="I81" s="199">
        <v>619</v>
      </c>
      <c r="J81" s="199">
        <v>893302</v>
      </c>
      <c r="K81" s="199">
        <v>140476.23999999985</v>
      </c>
      <c r="L81" s="199">
        <f>VLOOKUP(B81,[1]ЛП!$B$8:$I$408,8,0)+VLOOKUP(B81,[1]ЛП!$B$8:$J$408,9,0)+VLOOKUP(B81,[1]ЛП!$B$8:$K$408,10,0)</f>
        <v>0</v>
      </c>
    </row>
    <row r="82" spans="1:35" s="183" customFormat="1" x14ac:dyDescent="0.2">
      <c r="A82" s="206" t="s">
        <v>262</v>
      </c>
      <c r="B82" s="206" t="s">
        <v>267</v>
      </c>
      <c r="C82" s="203" t="s">
        <v>268</v>
      </c>
      <c r="D82" s="203" t="s">
        <v>124</v>
      </c>
      <c r="E82" s="199">
        <v>358</v>
      </c>
      <c r="F82" s="199">
        <v>218746</v>
      </c>
      <c r="G82" s="199">
        <v>0</v>
      </c>
      <c r="H82" s="199">
        <v>0</v>
      </c>
      <c r="I82" s="199">
        <v>341</v>
      </c>
      <c r="J82" s="199">
        <v>206328</v>
      </c>
      <c r="K82" s="199">
        <v>0</v>
      </c>
      <c r="L82" s="199">
        <f>VLOOKUP(B82,[1]ЛП!$B$8:$I$408,8,0)+VLOOKUP(B82,[1]ЛП!$B$8:$J$408,9,0)+VLOOKUP(B82,[1]ЛП!$B$8:$K$408,10,0)</f>
        <v>0</v>
      </c>
      <c r="AA82" s="184"/>
      <c r="AB82" s="184"/>
      <c r="AC82" s="184"/>
      <c r="AD82" s="184"/>
      <c r="AE82" s="184"/>
      <c r="AF82" s="184"/>
      <c r="AG82" s="184"/>
      <c r="AH82" s="184"/>
      <c r="AI82" s="184"/>
    </row>
    <row r="83" spans="1:35" s="183" customFormat="1" ht="12.75" customHeight="1" x14ac:dyDescent="0.2">
      <c r="A83" s="206" t="s">
        <v>262</v>
      </c>
      <c r="B83" s="206" t="s">
        <v>269</v>
      </c>
      <c r="C83" s="203" t="s">
        <v>270</v>
      </c>
      <c r="D83" s="203" t="s">
        <v>129</v>
      </c>
      <c r="E83" s="199">
        <v>347</v>
      </c>
      <c r="F83" s="199">
        <v>114662</v>
      </c>
      <c r="G83" s="199">
        <v>0</v>
      </c>
      <c r="H83" s="199">
        <v>0</v>
      </c>
      <c r="I83" s="199">
        <v>476</v>
      </c>
      <c r="J83" s="199">
        <v>154988</v>
      </c>
      <c r="K83" s="199">
        <v>0</v>
      </c>
      <c r="L83" s="199">
        <f>VLOOKUP(B83,[1]ЛП!$B$8:$I$408,8,0)+VLOOKUP(B83,[1]ЛП!$B$8:$J$408,9,0)+VLOOKUP(B83,[1]ЛП!$B$8:$K$408,10,0)</f>
        <v>0</v>
      </c>
      <c r="AA83" s="184"/>
      <c r="AB83" s="184"/>
      <c r="AC83" s="184"/>
      <c r="AD83" s="184"/>
      <c r="AE83" s="184"/>
      <c r="AF83" s="184"/>
      <c r="AG83" s="184"/>
      <c r="AH83" s="184"/>
      <c r="AI83" s="184"/>
    </row>
    <row r="84" spans="1:35" s="183" customFormat="1" x14ac:dyDescent="0.2">
      <c r="A84" s="206" t="s">
        <v>262</v>
      </c>
      <c r="B84" s="206" t="s">
        <v>271</v>
      </c>
      <c r="C84" s="203" t="s">
        <v>272</v>
      </c>
      <c r="D84" s="203" t="s">
        <v>172</v>
      </c>
      <c r="E84" s="199">
        <v>116</v>
      </c>
      <c r="F84" s="199">
        <v>81646</v>
      </c>
      <c r="G84" s="199">
        <v>0</v>
      </c>
      <c r="H84" s="199">
        <v>0</v>
      </c>
      <c r="I84" s="199">
        <v>134</v>
      </c>
      <c r="J84" s="199">
        <v>84258</v>
      </c>
      <c r="K84" s="199">
        <v>0</v>
      </c>
      <c r="L84" s="199">
        <f>VLOOKUP(B84,[1]ЛП!$B$8:$I$408,8,0)+VLOOKUP(B84,[1]ЛП!$B$8:$J$408,9,0)+VLOOKUP(B84,[1]ЛП!$B$8:$K$408,10,0)</f>
        <v>0</v>
      </c>
      <c r="AA84" s="184"/>
      <c r="AB84" s="184"/>
      <c r="AC84" s="184"/>
      <c r="AD84" s="184"/>
      <c r="AE84" s="184"/>
      <c r="AF84" s="184"/>
      <c r="AG84" s="184"/>
      <c r="AH84" s="184"/>
      <c r="AI84" s="184"/>
    </row>
    <row r="85" spans="1:35" s="183" customFormat="1" x14ac:dyDescent="0.2">
      <c r="A85" s="206" t="s">
        <v>262</v>
      </c>
      <c r="B85" s="206" t="s">
        <v>273</v>
      </c>
      <c r="C85" s="203" t="s">
        <v>274</v>
      </c>
      <c r="D85" s="203" t="s">
        <v>175</v>
      </c>
      <c r="E85" s="199">
        <v>857</v>
      </c>
      <c r="F85" s="199">
        <v>1103969</v>
      </c>
      <c r="G85" s="199">
        <v>1305</v>
      </c>
      <c r="H85" s="199">
        <v>1736353.1199999996</v>
      </c>
      <c r="I85" s="199">
        <v>963</v>
      </c>
      <c r="J85" s="199">
        <v>1175840</v>
      </c>
      <c r="K85" s="199">
        <v>1035</v>
      </c>
      <c r="L85" s="199">
        <f>VLOOKUP(B85,[1]ЛП!$B$8:$I$408,8,0)+VLOOKUP(B85,[1]ЛП!$B$8:$J$408,9,0)+VLOOKUP(B85,[1]ЛП!$B$8:$K$408,10,0)</f>
        <v>1633912.6400000001</v>
      </c>
      <c r="AA85" s="184"/>
      <c r="AB85" s="184"/>
      <c r="AC85" s="184"/>
      <c r="AD85" s="184"/>
      <c r="AE85" s="184"/>
      <c r="AF85" s="184"/>
      <c r="AG85" s="184"/>
      <c r="AH85" s="184"/>
      <c r="AI85" s="184"/>
    </row>
    <row r="86" spans="1:35" s="183" customFormat="1" ht="12.75" customHeight="1" x14ac:dyDescent="0.2">
      <c r="A86" s="206" t="s">
        <v>262</v>
      </c>
      <c r="B86" s="206" t="s">
        <v>275</v>
      </c>
      <c r="C86" s="203" t="s">
        <v>276</v>
      </c>
      <c r="D86" s="203" t="s">
        <v>188</v>
      </c>
      <c r="E86" s="199"/>
      <c r="F86" s="199">
        <v>315396</v>
      </c>
      <c r="G86" s="199">
        <v>0</v>
      </c>
      <c r="H86" s="199">
        <v>0</v>
      </c>
      <c r="I86" s="199"/>
      <c r="J86" s="199">
        <v>326413</v>
      </c>
      <c r="K86" s="199">
        <v>0</v>
      </c>
      <c r="L86" s="199">
        <f>VLOOKUP(B86,[1]ЛП!$B$8:$I$408,8,0)+VLOOKUP(B86,[1]ЛП!$B$8:$J$408,9,0)+VLOOKUP(B86,[1]ЛП!$B$8:$K$408,10,0)</f>
        <v>0</v>
      </c>
      <c r="AA86" s="184"/>
      <c r="AB86" s="184"/>
      <c r="AC86" s="184"/>
      <c r="AD86" s="184"/>
      <c r="AE86" s="184"/>
      <c r="AF86" s="184"/>
      <c r="AG86" s="184"/>
      <c r="AH86" s="184"/>
      <c r="AI86" s="184"/>
    </row>
    <row r="87" spans="1:35" s="183" customFormat="1" ht="12.75" customHeight="1" x14ac:dyDescent="0.2">
      <c r="A87" s="206" t="s">
        <v>262</v>
      </c>
      <c r="B87" s="206" t="s">
        <v>277</v>
      </c>
      <c r="C87" s="203" t="s">
        <v>278</v>
      </c>
      <c r="D87" s="203" t="s">
        <v>134</v>
      </c>
      <c r="E87" s="199"/>
      <c r="F87" s="199">
        <v>49300</v>
      </c>
      <c r="G87" s="199">
        <v>0</v>
      </c>
      <c r="H87" s="199">
        <v>0</v>
      </c>
      <c r="I87" s="199"/>
      <c r="J87" s="199">
        <v>63640</v>
      </c>
      <c r="K87" s="199">
        <v>0</v>
      </c>
      <c r="L87" s="199">
        <f>VLOOKUP(B87,[1]ЛП!$B$8:$I$408,8,0)+VLOOKUP(B87,[1]ЛП!$B$8:$J$408,9,0)+VLOOKUP(B87,[1]ЛП!$B$8:$K$408,10,0)</f>
        <v>0</v>
      </c>
    </row>
    <row r="88" spans="1:35" s="183" customFormat="1" x14ac:dyDescent="0.2">
      <c r="A88" s="206" t="s">
        <v>262</v>
      </c>
      <c r="B88" s="206" t="s">
        <v>279</v>
      </c>
      <c r="C88" s="203" t="s">
        <v>280</v>
      </c>
      <c r="D88" s="203" t="s">
        <v>113</v>
      </c>
      <c r="E88" s="199">
        <v>2256</v>
      </c>
      <c r="F88" s="199">
        <v>1367636</v>
      </c>
      <c r="G88" s="199">
        <v>0</v>
      </c>
      <c r="H88" s="199">
        <v>0</v>
      </c>
      <c r="I88" s="199">
        <v>2134</v>
      </c>
      <c r="J88" s="199">
        <v>1280210</v>
      </c>
      <c r="K88" s="199">
        <v>0</v>
      </c>
      <c r="L88" s="199">
        <f>VLOOKUP(B88,[1]ЛП!$B$8:$I$408,8,0)+VLOOKUP(B88,[1]ЛП!$B$8:$J$408,9,0)+VLOOKUP(B88,[1]ЛП!$B$8:$K$408,10,0)</f>
        <v>0</v>
      </c>
    </row>
    <row r="89" spans="1:35" s="183" customFormat="1" x14ac:dyDescent="0.2">
      <c r="A89" s="206" t="s">
        <v>262</v>
      </c>
      <c r="B89" s="206" t="s">
        <v>281</v>
      </c>
      <c r="C89" s="203" t="s">
        <v>282</v>
      </c>
      <c r="D89" s="203" t="s">
        <v>113</v>
      </c>
      <c r="E89" s="199">
        <v>1192</v>
      </c>
      <c r="F89" s="199">
        <v>671770</v>
      </c>
      <c r="G89" s="199">
        <v>0</v>
      </c>
      <c r="H89" s="199">
        <v>0</v>
      </c>
      <c r="I89" s="199">
        <v>1052</v>
      </c>
      <c r="J89" s="199">
        <v>601935</v>
      </c>
      <c r="K89" s="199">
        <v>0</v>
      </c>
      <c r="L89" s="199">
        <f>VLOOKUP(B89,[1]ЛП!$B$8:$I$408,8,0)+VLOOKUP(B89,[1]ЛП!$B$8:$J$408,9,0)+VLOOKUP(B89,[1]ЛП!$B$8:$K$408,10,0)</f>
        <v>0</v>
      </c>
    </row>
    <row r="90" spans="1:35" s="183" customFormat="1" ht="12.75" customHeight="1" x14ac:dyDescent="0.2">
      <c r="A90" s="206" t="s">
        <v>262</v>
      </c>
      <c r="B90" s="206" t="s">
        <v>283</v>
      </c>
      <c r="C90" s="203" t="s">
        <v>284</v>
      </c>
      <c r="D90" s="203" t="s">
        <v>285</v>
      </c>
      <c r="E90" s="199">
        <v>465</v>
      </c>
      <c r="F90" s="199">
        <v>143902</v>
      </c>
      <c r="G90" s="199">
        <v>0</v>
      </c>
      <c r="H90" s="199">
        <v>0</v>
      </c>
      <c r="I90" s="199">
        <v>568</v>
      </c>
      <c r="J90" s="199">
        <v>177276</v>
      </c>
      <c r="K90" s="199">
        <v>0</v>
      </c>
      <c r="L90" s="199">
        <f>VLOOKUP(B90,[1]ЛП!$B$8:$I$408,8,0)+VLOOKUP(B90,[1]ЛП!$B$8:$J$408,9,0)+VLOOKUP(B90,[1]ЛП!$B$8:$K$408,10,0)</f>
        <v>0</v>
      </c>
    </row>
    <row r="91" spans="1:35" s="183" customFormat="1" x14ac:dyDescent="0.2">
      <c r="A91" s="206" t="s">
        <v>262</v>
      </c>
      <c r="B91" s="206" t="s">
        <v>286</v>
      </c>
      <c r="C91" s="203" t="s">
        <v>287</v>
      </c>
      <c r="D91" s="203" t="s">
        <v>113</v>
      </c>
      <c r="E91" s="199">
        <v>899</v>
      </c>
      <c r="F91" s="199">
        <v>621555</v>
      </c>
      <c r="G91" s="199">
        <v>0</v>
      </c>
      <c r="H91" s="199">
        <v>0</v>
      </c>
      <c r="I91" s="199">
        <v>750</v>
      </c>
      <c r="J91" s="199">
        <v>543611</v>
      </c>
      <c r="K91" s="199">
        <v>0</v>
      </c>
      <c r="L91" s="199">
        <f>VLOOKUP(B91,[1]ЛП!$B$8:$I$408,8,0)+VLOOKUP(B91,[1]ЛП!$B$8:$J$408,9,0)+VLOOKUP(B91,[1]ЛП!$B$8:$K$408,10,0)</f>
        <v>0</v>
      </c>
    </row>
    <row r="92" spans="1:35" s="183" customFormat="1" x14ac:dyDescent="0.2">
      <c r="A92" s="206" t="s">
        <v>262</v>
      </c>
      <c r="B92" s="206" t="s">
        <v>288</v>
      </c>
      <c r="C92" s="203" t="s">
        <v>289</v>
      </c>
      <c r="D92" s="203" t="s">
        <v>129</v>
      </c>
      <c r="E92" s="199">
        <v>405</v>
      </c>
      <c r="F92" s="199">
        <v>133650</v>
      </c>
      <c r="G92" s="199">
        <v>0</v>
      </c>
      <c r="H92" s="199">
        <v>0</v>
      </c>
      <c r="I92" s="199">
        <v>462</v>
      </c>
      <c r="J92" s="199">
        <v>152460</v>
      </c>
      <c r="K92" s="199">
        <v>0</v>
      </c>
      <c r="L92" s="199">
        <f>VLOOKUP(B92,[1]ЛП!$B$8:$I$408,8,0)+VLOOKUP(B92,[1]ЛП!$B$8:$J$408,9,0)+VLOOKUP(B92,[1]ЛП!$B$8:$K$408,10,0)</f>
        <v>0</v>
      </c>
    </row>
    <row r="93" spans="1:35" s="183" customFormat="1" x14ac:dyDescent="0.2">
      <c r="A93" s="200"/>
      <c r="B93" s="200"/>
      <c r="C93" s="200" t="s">
        <v>290</v>
      </c>
      <c r="D93" s="200"/>
      <c r="E93" s="194">
        <f t="shared" ref="E93:L93" si="5">SUM(E94:E95)</f>
        <v>3295</v>
      </c>
      <c r="F93" s="194">
        <f t="shared" si="5"/>
        <v>2201874</v>
      </c>
      <c r="G93" s="194">
        <f t="shared" si="5"/>
        <v>66256.189999999988</v>
      </c>
      <c r="H93" s="194">
        <f t="shared" si="5"/>
        <v>0</v>
      </c>
      <c r="I93" s="194">
        <f t="shared" si="5"/>
        <v>3114</v>
      </c>
      <c r="J93" s="194">
        <f t="shared" si="5"/>
        <v>2244223</v>
      </c>
      <c r="K93" s="194">
        <f t="shared" si="5"/>
        <v>69386.820000000007</v>
      </c>
      <c r="L93" s="194">
        <f t="shared" si="5"/>
        <v>0</v>
      </c>
    </row>
    <row r="94" spans="1:35" s="183" customFormat="1" x14ac:dyDescent="0.2">
      <c r="A94" s="206" t="s">
        <v>291</v>
      </c>
      <c r="B94" s="206" t="s">
        <v>292</v>
      </c>
      <c r="C94" s="203" t="s">
        <v>293</v>
      </c>
      <c r="D94" s="203" t="s">
        <v>113</v>
      </c>
      <c r="E94" s="199">
        <v>2981</v>
      </c>
      <c r="F94" s="199">
        <v>2021474</v>
      </c>
      <c r="G94" s="199">
        <v>66256.189999999988</v>
      </c>
      <c r="H94" s="199">
        <v>0</v>
      </c>
      <c r="I94" s="199">
        <v>2839</v>
      </c>
      <c r="J94" s="199">
        <v>2089838</v>
      </c>
      <c r="K94" s="199">
        <v>69386.820000000007</v>
      </c>
      <c r="L94" s="199">
        <f>VLOOKUP(B94,[1]ЛП!$B$8:$I$408,8,0)+VLOOKUP(B94,[1]ЛП!$B$8:$J$408,9,0)+VLOOKUP(B94,[1]ЛП!$B$8:$K$408,10,0)</f>
        <v>0</v>
      </c>
    </row>
    <row r="95" spans="1:35" s="183" customFormat="1" x14ac:dyDescent="0.2">
      <c r="A95" s="206" t="s">
        <v>291</v>
      </c>
      <c r="B95" s="206" t="s">
        <v>294</v>
      </c>
      <c r="C95" s="203" t="s">
        <v>295</v>
      </c>
      <c r="D95" s="203" t="s">
        <v>113</v>
      </c>
      <c r="E95" s="199">
        <v>314</v>
      </c>
      <c r="F95" s="199">
        <v>180400</v>
      </c>
      <c r="G95" s="199">
        <v>0</v>
      </c>
      <c r="H95" s="199">
        <v>0</v>
      </c>
      <c r="I95" s="199">
        <v>275</v>
      </c>
      <c r="J95" s="199">
        <v>154385</v>
      </c>
      <c r="K95" s="199">
        <v>0</v>
      </c>
      <c r="L95" s="199">
        <f>VLOOKUP(B95,[1]ЛП!$B$8:$I$408,8,0)+VLOOKUP(B95,[1]ЛП!$B$8:$J$408,9,0)+VLOOKUP(B95,[1]ЛП!$B$8:$K$408,10,0)</f>
        <v>0</v>
      </c>
    </row>
    <row r="96" spans="1:35" s="183" customFormat="1" x14ac:dyDescent="0.2">
      <c r="A96" s="200"/>
      <c r="B96" s="200"/>
      <c r="C96" s="200" t="s">
        <v>296</v>
      </c>
      <c r="D96" s="200"/>
      <c r="E96" s="194">
        <f t="shared" ref="E96:L96" si="6">SUM(E97:E108)</f>
        <v>12373</v>
      </c>
      <c r="F96" s="194">
        <f t="shared" si="6"/>
        <v>7783084</v>
      </c>
      <c r="G96" s="194">
        <f t="shared" si="6"/>
        <v>79496</v>
      </c>
      <c r="H96" s="194">
        <f t="shared" si="6"/>
        <v>1792957.32</v>
      </c>
      <c r="I96" s="194">
        <f t="shared" si="6"/>
        <v>12047</v>
      </c>
      <c r="J96" s="194">
        <f t="shared" si="6"/>
        <v>7206766</v>
      </c>
      <c r="K96" s="194">
        <f t="shared" si="6"/>
        <v>70170</v>
      </c>
      <c r="L96" s="194">
        <f t="shared" si="6"/>
        <v>1819315.8100000003</v>
      </c>
    </row>
    <row r="97" spans="1:26" s="183" customFormat="1" x14ac:dyDescent="0.2">
      <c r="A97" s="206" t="s">
        <v>297</v>
      </c>
      <c r="B97" s="206" t="s">
        <v>298</v>
      </c>
      <c r="C97" s="203" t="s">
        <v>299</v>
      </c>
      <c r="D97" s="203" t="s">
        <v>113</v>
      </c>
      <c r="E97" s="199">
        <v>986</v>
      </c>
      <c r="F97" s="199">
        <v>676667</v>
      </c>
      <c r="G97" s="199">
        <v>0</v>
      </c>
      <c r="H97" s="199">
        <v>0</v>
      </c>
      <c r="I97" s="199">
        <v>960</v>
      </c>
      <c r="J97" s="199">
        <v>680925</v>
      </c>
      <c r="K97" s="199">
        <v>0</v>
      </c>
      <c r="L97" s="199">
        <f>VLOOKUP(B97,[1]ЛП!$B$8:$I$408,8,0)+VLOOKUP(B97,[1]ЛП!$B$8:$J$408,9,0)+VLOOKUP(B97,[1]ЛП!$B$8:$K$408,10,0)</f>
        <v>0</v>
      </c>
    </row>
    <row r="98" spans="1:26" s="183" customFormat="1" x14ac:dyDescent="0.2">
      <c r="A98" s="206" t="s">
        <v>297</v>
      </c>
      <c r="B98" s="206" t="s">
        <v>300</v>
      </c>
      <c r="C98" s="203" t="s">
        <v>301</v>
      </c>
      <c r="D98" s="203" t="s">
        <v>113</v>
      </c>
      <c r="E98" s="199">
        <v>4074</v>
      </c>
      <c r="F98" s="199">
        <v>2491851</v>
      </c>
      <c r="G98" s="199">
        <v>14880</v>
      </c>
      <c r="H98" s="199">
        <v>13512.46</v>
      </c>
      <c r="I98" s="199">
        <v>3875</v>
      </c>
      <c r="J98" s="199">
        <v>1656376</v>
      </c>
      <c r="K98" s="199">
        <v>14520</v>
      </c>
      <c r="L98" s="199">
        <f>VLOOKUP(B98,[1]ЛП!$B$8:$I$408,8,0)+VLOOKUP(B98,[1]ЛП!$B$8:$J$408,9,0)+VLOOKUP(B98,[1]ЛП!$B$8:$K$408,10,0)</f>
        <v>7970.99</v>
      </c>
    </row>
    <row r="99" spans="1:26" s="183" customFormat="1" ht="12.75" customHeight="1" x14ac:dyDescent="0.2">
      <c r="A99" s="206" t="s">
        <v>297</v>
      </c>
      <c r="B99" s="206" t="s">
        <v>302</v>
      </c>
      <c r="C99" s="203" t="s">
        <v>303</v>
      </c>
      <c r="D99" s="203" t="s">
        <v>113</v>
      </c>
      <c r="E99" s="199">
        <v>1525</v>
      </c>
      <c r="F99" s="199">
        <v>821533</v>
      </c>
      <c r="G99" s="199">
        <v>64616</v>
      </c>
      <c r="H99" s="199">
        <v>0</v>
      </c>
      <c r="I99" s="199">
        <v>1648</v>
      </c>
      <c r="J99" s="199">
        <v>979151</v>
      </c>
      <c r="K99" s="199">
        <v>55650</v>
      </c>
      <c r="L99" s="199">
        <f>VLOOKUP(B99,[1]ЛП!$B$8:$I$408,8,0)+VLOOKUP(B99,[1]ЛП!$B$8:$J$408,9,0)+VLOOKUP(B99,[1]ЛП!$B$8:$K$408,10,0)</f>
        <v>0</v>
      </c>
    </row>
    <row r="100" spans="1:26" s="183" customFormat="1" ht="12.75" customHeight="1" x14ac:dyDescent="0.2">
      <c r="A100" s="206" t="s">
        <v>297</v>
      </c>
      <c r="B100" s="206" t="s">
        <v>304</v>
      </c>
      <c r="C100" s="203" t="s">
        <v>305</v>
      </c>
      <c r="D100" s="203" t="s">
        <v>113</v>
      </c>
      <c r="E100" s="199">
        <v>1</v>
      </c>
      <c r="F100" s="199">
        <v>600</v>
      </c>
      <c r="G100" s="199">
        <v>0</v>
      </c>
      <c r="H100" s="199">
        <v>0</v>
      </c>
      <c r="I100" s="199">
        <v>2</v>
      </c>
      <c r="J100" s="199">
        <v>1200</v>
      </c>
      <c r="K100" s="199">
        <v>0</v>
      </c>
      <c r="L100" s="199">
        <f>VLOOKUP(B100,[1]ЛП!$B$8:$I$408,8,0)+VLOOKUP(B100,[1]ЛП!$B$8:$J$408,9,0)+VLOOKUP(B100,[1]ЛП!$B$8:$K$408,10,0)</f>
        <v>0</v>
      </c>
    </row>
    <row r="101" spans="1:26" s="183" customFormat="1" ht="12.75" customHeight="1" x14ac:dyDescent="0.2">
      <c r="A101" s="206" t="s">
        <v>297</v>
      </c>
      <c r="B101" s="206" t="s">
        <v>306</v>
      </c>
      <c r="C101" s="203" t="s">
        <v>307</v>
      </c>
      <c r="D101" s="203" t="s">
        <v>124</v>
      </c>
      <c r="E101" s="199">
        <v>2</v>
      </c>
      <c r="F101" s="199">
        <v>95202</v>
      </c>
      <c r="G101" s="199">
        <v>0</v>
      </c>
      <c r="H101" s="199">
        <v>0</v>
      </c>
      <c r="I101" s="199">
        <v>1</v>
      </c>
      <c r="J101" s="199">
        <v>100350</v>
      </c>
      <c r="K101" s="199">
        <v>0</v>
      </c>
      <c r="L101" s="199">
        <f>VLOOKUP(B101,[1]ЛП!$B$8:$I$408,8,0)+VLOOKUP(B101,[1]ЛП!$B$8:$J$408,9,0)+VLOOKUP(B101,[1]ЛП!$B$8:$K$408,10,0)</f>
        <v>0</v>
      </c>
    </row>
    <row r="102" spans="1:26" x14ac:dyDescent="0.2">
      <c r="A102" s="206" t="s">
        <v>297</v>
      </c>
      <c r="B102" s="206" t="s">
        <v>308</v>
      </c>
      <c r="C102" s="203" t="s">
        <v>309</v>
      </c>
      <c r="D102" s="203" t="s">
        <v>124</v>
      </c>
      <c r="E102" s="199">
        <v>784</v>
      </c>
      <c r="F102" s="199">
        <v>493104</v>
      </c>
      <c r="G102" s="199">
        <v>0</v>
      </c>
      <c r="H102" s="199">
        <v>0</v>
      </c>
      <c r="I102" s="199">
        <v>744</v>
      </c>
      <c r="J102" s="199">
        <v>470500</v>
      </c>
      <c r="K102" s="199">
        <v>0</v>
      </c>
      <c r="L102" s="199">
        <f>VLOOKUP(B102,[1]ЛП!$B$8:$I$408,8,0)+VLOOKUP(B102,[1]ЛП!$B$8:$J$408,9,0)+VLOOKUP(B102,[1]ЛП!$B$8:$K$408,10,0)</f>
        <v>0</v>
      </c>
    </row>
    <row r="103" spans="1:26" x14ac:dyDescent="0.2">
      <c r="A103" s="206" t="s">
        <v>297</v>
      </c>
      <c r="B103" s="206" t="s">
        <v>310</v>
      </c>
      <c r="C103" s="203" t="s">
        <v>311</v>
      </c>
      <c r="D103" s="203" t="s">
        <v>172</v>
      </c>
      <c r="E103" s="199">
        <v>81</v>
      </c>
      <c r="F103" s="199">
        <v>43750</v>
      </c>
      <c r="G103" s="199">
        <v>0</v>
      </c>
      <c r="H103" s="199">
        <v>0</v>
      </c>
      <c r="I103" s="199">
        <v>58</v>
      </c>
      <c r="J103" s="199">
        <v>33920</v>
      </c>
      <c r="K103" s="199">
        <v>0</v>
      </c>
      <c r="L103" s="199">
        <f>VLOOKUP(B103,[1]ЛП!$B$8:$I$408,8,0)+VLOOKUP(B103,[1]ЛП!$B$8:$J$408,9,0)+VLOOKUP(B103,[1]ЛП!$B$8:$K$408,10,0)</f>
        <v>0</v>
      </c>
    </row>
    <row r="104" spans="1:26" x14ac:dyDescent="0.2">
      <c r="A104" s="206" t="s">
        <v>297</v>
      </c>
      <c r="B104" s="206" t="s">
        <v>312</v>
      </c>
      <c r="C104" s="203" t="s">
        <v>313</v>
      </c>
      <c r="D104" s="203" t="s">
        <v>175</v>
      </c>
      <c r="E104" s="199">
        <v>2393</v>
      </c>
      <c r="F104" s="199">
        <v>1897640</v>
      </c>
      <c r="G104" s="199">
        <v>0</v>
      </c>
      <c r="H104" s="199">
        <v>1779444.86</v>
      </c>
      <c r="I104" s="199">
        <v>2285</v>
      </c>
      <c r="J104" s="199">
        <v>2038719</v>
      </c>
      <c r="K104" s="199">
        <v>0</v>
      </c>
      <c r="L104" s="199">
        <f>VLOOKUP(B104,[1]ЛП!$B$8:$I$408,8,0)+VLOOKUP(B104,[1]ЛП!$B$8:$J$408,9,0)+VLOOKUP(B104,[1]ЛП!$B$8:$K$408,10,0)</f>
        <v>1811344.8200000003</v>
      </c>
    </row>
    <row r="105" spans="1:26" x14ac:dyDescent="0.2">
      <c r="A105" s="206" t="s">
        <v>297</v>
      </c>
      <c r="B105" s="206" t="s">
        <v>314</v>
      </c>
      <c r="C105" s="203" t="s">
        <v>315</v>
      </c>
      <c r="D105" s="203" t="s">
        <v>113</v>
      </c>
      <c r="E105" s="199">
        <v>875</v>
      </c>
      <c r="F105" s="199">
        <v>525322</v>
      </c>
      <c r="G105" s="199">
        <v>0</v>
      </c>
      <c r="H105" s="199">
        <v>0</v>
      </c>
      <c r="I105" s="199">
        <v>895</v>
      </c>
      <c r="J105" s="199">
        <v>521339</v>
      </c>
      <c r="K105" s="199">
        <v>0</v>
      </c>
      <c r="L105" s="199">
        <f>VLOOKUP(B105,[1]ЛП!$B$8:$I$408,8,0)+VLOOKUP(B105,[1]ЛП!$B$8:$J$408,9,0)+VLOOKUP(B105,[1]ЛП!$B$8:$K$408,10,0)</f>
        <v>0</v>
      </c>
    </row>
    <row r="106" spans="1:26" x14ac:dyDescent="0.2">
      <c r="A106" s="206" t="s">
        <v>297</v>
      </c>
      <c r="B106" s="206" t="s">
        <v>316</v>
      </c>
      <c r="C106" s="203" t="s">
        <v>317</v>
      </c>
      <c r="D106" s="203" t="s">
        <v>113</v>
      </c>
      <c r="E106" s="199">
        <v>1040</v>
      </c>
      <c r="F106" s="199">
        <v>573055</v>
      </c>
      <c r="G106" s="199">
        <v>0</v>
      </c>
      <c r="H106" s="199">
        <v>0</v>
      </c>
      <c r="I106" s="199">
        <v>996</v>
      </c>
      <c r="J106" s="199">
        <v>549940</v>
      </c>
      <c r="K106" s="199">
        <v>0</v>
      </c>
      <c r="L106" s="199">
        <f>VLOOKUP(B106,[1]ЛП!$B$8:$I$408,8,0)+VLOOKUP(B106,[1]ЛП!$B$8:$J$408,9,0)+VLOOKUP(B106,[1]ЛП!$B$8:$K$408,10,0)</f>
        <v>0</v>
      </c>
    </row>
    <row r="107" spans="1:26" x14ac:dyDescent="0.2">
      <c r="A107" s="206" t="s">
        <v>297</v>
      </c>
      <c r="B107" s="206" t="s">
        <v>318</v>
      </c>
      <c r="C107" s="203" t="s">
        <v>319</v>
      </c>
      <c r="D107" s="203" t="s">
        <v>285</v>
      </c>
      <c r="E107" s="199">
        <v>562</v>
      </c>
      <c r="F107" s="199">
        <v>147556</v>
      </c>
      <c r="G107" s="199">
        <v>0</v>
      </c>
      <c r="H107" s="199">
        <v>0</v>
      </c>
      <c r="I107" s="199">
        <v>524</v>
      </c>
      <c r="J107" s="199">
        <v>154572</v>
      </c>
      <c r="K107" s="199">
        <v>0</v>
      </c>
      <c r="L107" s="199">
        <f>VLOOKUP(B107,[1]ЛП!$B$8:$I$408,8,0)+VLOOKUP(B107,[1]ЛП!$B$8:$J$408,9,0)+VLOOKUP(B107,[1]ЛП!$B$8:$K$408,10,0)</f>
        <v>0</v>
      </c>
    </row>
    <row r="108" spans="1:26" x14ac:dyDescent="0.2">
      <c r="A108" s="206" t="s">
        <v>297</v>
      </c>
      <c r="B108" s="206" t="s">
        <v>320</v>
      </c>
      <c r="C108" s="203" t="s">
        <v>321</v>
      </c>
      <c r="D108" s="203" t="s">
        <v>285</v>
      </c>
      <c r="E108" s="199">
        <v>50</v>
      </c>
      <c r="F108" s="199">
        <v>16804</v>
      </c>
      <c r="G108" s="199">
        <v>0</v>
      </c>
      <c r="H108" s="199">
        <v>0</v>
      </c>
      <c r="I108" s="199">
        <v>59</v>
      </c>
      <c r="J108" s="199">
        <v>19774</v>
      </c>
      <c r="K108" s="199">
        <v>0</v>
      </c>
      <c r="L108" s="199">
        <f>VLOOKUP(B108,[1]ЛП!$B$8:$I$408,8,0)+VLOOKUP(B108,[1]ЛП!$B$8:$J$408,9,0)+VLOOKUP(B108,[1]ЛП!$B$8:$K$408,10,0)</f>
        <v>0</v>
      </c>
    </row>
    <row r="109" spans="1:26" s="207" customFormat="1" x14ac:dyDescent="0.2">
      <c r="A109" s="200"/>
      <c r="B109" s="200"/>
      <c r="C109" s="200" t="s">
        <v>322</v>
      </c>
      <c r="D109" s="200"/>
      <c r="E109" s="194">
        <f t="shared" ref="E109:L109" si="7">SUM(E110:E113)</f>
        <v>6682</v>
      </c>
      <c r="F109" s="194">
        <f t="shared" si="7"/>
        <v>4868973.5999999996</v>
      </c>
      <c r="G109" s="194">
        <f t="shared" si="7"/>
        <v>200451.38999999996</v>
      </c>
      <c r="H109" s="194">
        <f t="shared" si="7"/>
        <v>597925.25</v>
      </c>
      <c r="I109" s="194">
        <f t="shared" si="7"/>
        <v>6399</v>
      </c>
      <c r="J109" s="194">
        <f t="shared" si="7"/>
        <v>4898047.5999999996</v>
      </c>
      <c r="K109" s="194">
        <f t="shared" si="7"/>
        <v>256175.60999999993</v>
      </c>
      <c r="L109" s="194">
        <f t="shared" si="7"/>
        <v>542186.19999999995</v>
      </c>
      <c r="M109" s="204"/>
      <c r="N109" s="204"/>
      <c r="O109" s="204"/>
      <c r="P109" s="204"/>
      <c r="Q109" s="204"/>
      <c r="R109" s="204"/>
      <c r="S109" s="204"/>
      <c r="T109" s="204"/>
      <c r="U109" s="204"/>
      <c r="V109" s="204"/>
      <c r="W109" s="204"/>
      <c r="X109" s="204"/>
      <c r="Y109" s="204"/>
      <c r="Z109" s="204"/>
    </row>
    <row r="110" spans="1:26" x14ac:dyDescent="0.2">
      <c r="A110" s="206" t="s">
        <v>323</v>
      </c>
      <c r="B110" s="206" t="s">
        <v>324</v>
      </c>
      <c r="C110" s="203" t="s">
        <v>325</v>
      </c>
      <c r="D110" s="203" t="s">
        <v>113</v>
      </c>
      <c r="E110" s="199">
        <v>3935</v>
      </c>
      <c r="F110" s="199">
        <v>3072041.6</v>
      </c>
      <c r="G110" s="199">
        <v>140241.38999999996</v>
      </c>
      <c r="H110" s="199">
        <v>597925.25</v>
      </c>
      <c r="I110" s="199">
        <v>3875</v>
      </c>
      <c r="J110" s="199">
        <v>3188242.6</v>
      </c>
      <c r="K110" s="199">
        <v>137765.60999999993</v>
      </c>
      <c r="L110" s="199">
        <f>VLOOKUP(B110,[1]ЛП!$B$8:$I$408,8,0)+VLOOKUP(B110,[1]ЛП!$B$8:$J$408,9,0)+VLOOKUP(B110,[1]ЛП!$B$8:$K$408,10,0)</f>
        <v>542186.19999999995</v>
      </c>
    </row>
    <row r="111" spans="1:26" x14ac:dyDescent="0.2">
      <c r="A111" s="206" t="s">
        <v>323</v>
      </c>
      <c r="B111" s="206" t="s">
        <v>326</v>
      </c>
      <c r="C111" s="203" t="s">
        <v>327</v>
      </c>
      <c r="D111" s="203" t="s">
        <v>124</v>
      </c>
      <c r="E111" s="199">
        <v>400</v>
      </c>
      <c r="F111" s="199">
        <v>234510</v>
      </c>
      <c r="G111" s="199">
        <v>0</v>
      </c>
      <c r="H111" s="199">
        <v>0</v>
      </c>
      <c r="I111" s="199">
        <v>369</v>
      </c>
      <c r="J111" s="199">
        <v>218020</v>
      </c>
      <c r="K111" s="199">
        <v>0</v>
      </c>
      <c r="L111" s="199">
        <f>VLOOKUP(B111,[1]ЛП!$B$8:$I$408,8,0)+VLOOKUP(B111,[1]ЛП!$B$8:$J$408,9,0)+VLOOKUP(B111,[1]ЛП!$B$8:$K$408,10,0)</f>
        <v>0</v>
      </c>
    </row>
    <row r="112" spans="1:26" x14ac:dyDescent="0.2">
      <c r="A112" s="206" t="s">
        <v>323</v>
      </c>
      <c r="B112" s="206" t="s">
        <v>328</v>
      </c>
      <c r="C112" s="203" t="s">
        <v>329</v>
      </c>
      <c r="D112" s="203" t="s">
        <v>113</v>
      </c>
      <c r="E112" s="199">
        <v>1684</v>
      </c>
      <c r="F112" s="199">
        <v>1206125</v>
      </c>
      <c r="G112" s="199">
        <v>60210</v>
      </c>
      <c r="H112" s="199">
        <v>0</v>
      </c>
      <c r="I112" s="199">
        <v>1603</v>
      </c>
      <c r="J112" s="199">
        <v>1191742</v>
      </c>
      <c r="K112" s="199">
        <v>118410</v>
      </c>
      <c r="L112" s="199">
        <f>VLOOKUP(B112,[1]ЛП!$B$8:$I$408,8,0)+VLOOKUP(B112,[1]ЛП!$B$8:$J$408,9,0)+VLOOKUP(B112,[1]ЛП!$B$8:$K$408,10,0)</f>
        <v>0</v>
      </c>
    </row>
    <row r="113" spans="1:26" x14ac:dyDescent="0.2">
      <c r="A113" s="206" t="s">
        <v>323</v>
      </c>
      <c r="B113" s="206" t="s">
        <v>330</v>
      </c>
      <c r="C113" s="203" t="s">
        <v>331</v>
      </c>
      <c r="D113" s="203" t="s">
        <v>113</v>
      </c>
      <c r="E113" s="199">
        <v>663</v>
      </c>
      <c r="F113" s="199">
        <v>356297</v>
      </c>
      <c r="G113" s="199">
        <v>0</v>
      </c>
      <c r="H113" s="199">
        <v>0</v>
      </c>
      <c r="I113" s="199">
        <v>552</v>
      </c>
      <c r="J113" s="199">
        <v>300043</v>
      </c>
      <c r="K113" s="199">
        <v>0</v>
      </c>
      <c r="L113" s="199">
        <f>VLOOKUP(B113,[1]ЛП!$B$8:$I$408,8,0)+VLOOKUP(B113,[1]ЛП!$B$8:$J$408,9,0)+VLOOKUP(B113,[1]ЛП!$B$8:$K$408,10,0)</f>
        <v>0</v>
      </c>
    </row>
    <row r="114" spans="1:26" s="207" customFormat="1" x14ac:dyDescent="0.2">
      <c r="A114" s="200"/>
      <c r="B114" s="200"/>
      <c r="C114" s="200" t="s">
        <v>332</v>
      </c>
      <c r="D114" s="200"/>
      <c r="E114" s="194">
        <f t="shared" ref="E114:L114" si="8">SUM(E115:E121)</f>
        <v>5327</v>
      </c>
      <c r="F114" s="194">
        <f t="shared" si="8"/>
        <v>3814917</v>
      </c>
      <c r="G114" s="194">
        <f t="shared" si="8"/>
        <v>165991.46999999997</v>
      </c>
      <c r="H114" s="194">
        <f t="shared" si="8"/>
        <v>463219.36</v>
      </c>
      <c r="I114" s="194">
        <f t="shared" si="8"/>
        <v>5408</v>
      </c>
      <c r="J114" s="194">
        <f t="shared" si="8"/>
        <v>4111643.6</v>
      </c>
      <c r="K114" s="194">
        <f t="shared" si="8"/>
        <v>180163.72999999995</v>
      </c>
      <c r="L114" s="194">
        <f t="shared" si="8"/>
        <v>492693.12000000011</v>
      </c>
      <c r="M114" s="204"/>
      <c r="N114" s="204"/>
      <c r="O114" s="204"/>
      <c r="P114" s="204"/>
      <c r="Q114" s="204"/>
      <c r="R114" s="204"/>
      <c r="S114" s="204"/>
      <c r="T114" s="204"/>
      <c r="U114" s="204"/>
      <c r="V114" s="204"/>
      <c r="W114" s="204"/>
      <c r="X114" s="204"/>
      <c r="Y114" s="204"/>
      <c r="Z114" s="204"/>
    </row>
    <row r="115" spans="1:26" x14ac:dyDescent="0.2">
      <c r="A115" s="206" t="s">
        <v>333</v>
      </c>
      <c r="B115" s="206" t="s">
        <v>334</v>
      </c>
      <c r="C115" s="203" t="s">
        <v>335</v>
      </c>
      <c r="D115" s="203" t="s">
        <v>113</v>
      </c>
      <c r="E115" s="199">
        <v>3956</v>
      </c>
      <c r="F115" s="199">
        <v>3069584</v>
      </c>
      <c r="G115" s="199">
        <v>165991.46999999997</v>
      </c>
      <c r="H115" s="199">
        <v>463219.36</v>
      </c>
      <c r="I115" s="199">
        <v>3982</v>
      </c>
      <c r="J115" s="199">
        <v>3341234</v>
      </c>
      <c r="K115" s="199">
        <v>180163.72999999995</v>
      </c>
      <c r="L115" s="199">
        <f>VLOOKUP(B115,[1]ЛП!$B$8:$I$408,8,0)+VLOOKUP(B115,[1]ЛП!$B$8:$J$408,9,0)+VLOOKUP(B115,[1]ЛП!$B$8:$K$408,10,0)</f>
        <v>492693.12000000011</v>
      </c>
    </row>
    <row r="116" spans="1:26" x14ac:dyDescent="0.2">
      <c r="A116" s="206" t="s">
        <v>333</v>
      </c>
      <c r="B116" s="206" t="s">
        <v>336</v>
      </c>
      <c r="C116" s="203" t="s">
        <v>337</v>
      </c>
      <c r="D116" s="203" t="s">
        <v>113</v>
      </c>
      <c r="E116" s="199">
        <v>516</v>
      </c>
      <c r="F116" s="199">
        <v>289569</v>
      </c>
      <c r="G116" s="199">
        <v>0</v>
      </c>
      <c r="H116" s="199">
        <v>0</v>
      </c>
      <c r="I116" s="199">
        <v>486</v>
      </c>
      <c r="J116" s="199">
        <v>277678</v>
      </c>
      <c r="K116" s="199">
        <v>0</v>
      </c>
      <c r="L116" s="199">
        <f>VLOOKUP(B116,[1]ЛП!$B$8:$I$408,8,0)+VLOOKUP(B116,[1]ЛП!$B$8:$J$408,9,0)+VLOOKUP(B116,[1]ЛП!$B$8:$K$408,10,0)</f>
        <v>0</v>
      </c>
    </row>
    <row r="117" spans="1:26" x14ac:dyDescent="0.2">
      <c r="A117" s="206" t="s">
        <v>333</v>
      </c>
      <c r="B117" s="206" t="s">
        <v>338</v>
      </c>
      <c r="C117" s="203" t="s">
        <v>339</v>
      </c>
      <c r="D117" s="203" t="s">
        <v>113</v>
      </c>
      <c r="E117" s="199">
        <v>501</v>
      </c>
      <c r="F117" s="199">
        <v>190960</v>
      </c>
      <c r="G117" s="199">
        <v>0</v>
      </c>
      <c r="H117" s="199">
        <v>0</v>
      </c>
      <c r="I117" s="199">
        <v>420</v>
      </c>
      <c r="J117" s="199">
        <v>168770</v>
      </c>
      <c r="K117" s="199">
        <v>0</v>
      </c>
      <c r="L117" s="199">
        <f>VLOOKUP(B117,[1]ЛП!$B$8:$I$408,8,0)+VLOOKUP(B117,[1]ЛП!$B$8:$J$408,9,0)+VLOOKUP(B117,[1]ЛП!$B$8:$K$408,10,0)</f>
        <v>0</v>
      </c>
    </row>
    <row r="118" spans="1:26" x14ac:dyDescent="0.2">
      <c r="A118" s="206" t="s">
        <v>333</v>
      </c>
      <c r="B118" s="206" t="s">
        <v>340</v>
      </c>
      <c r="C118" s="203" t="s">
        <v>341</v>
      </c>
      <c r="D118" s="203" t="s">
        <v>129</v>
      </c>
      <c r="E118" s="199">
        <v>354</v>
      </c>
      <c r="F118" s="199">
        <v>112132</v>
      </c>
      <c r="G118" s="199">
        <v>0</v>
      </c>
      <c r="H118" s="199">
        <v>0</v>
      </c>
      <c r="I118" s="199">
        <v>520</v>
      </c>
      <c r="J118" s="199">
        <v>156471.6</v>
      </c>
      <c r="K118" s="199">
        <v>0</v>
      </c>
      <c r="L118" s="199">
        <f>VLOOKUP(B118,[1]ЛП!$B$8:$I$408,8,0)+VLOOKUP(B118,[1]ЛП!$B$8:$J$408,9,0)+VLOOKUP(B118,[1]ЛП!$B$8:$K$408,10,0)</f>
        <v>0</v>
      </c>
    </row>
    <row r="119" spans="1:26" x14ac:dyDescent="0.2">
      <c r="A119" s="206" t="s">
        <v>333</v>
      </c>
      <c r="B119" s="206" t="s">
        <v>342</v>
      </c>
      <c r="C119" s="203" t="s">
        <v>343</v>
      </c>
      <c r="D119" s="203" t="s">
        <v>199</v>
      </c>
      <c r="E119" s="199"/>
      <c r="F119" s="199">
        <v>20710</v>
      </c>
      <c r="G119" s="199">
        <v>0</v>
      </c>
      <c r="H119" s="199">
        <v>0</v>
      </c>
      <c r="I119" s="199"/>
      <c r="J119" s="199">
        <v>22800</v>
      </c>
      <c r="K119" s="199">
        <v>0</v>
      </c>
      <c r="L119" s="199">
        <f>VLOOKUP(B119,[1]ЛП!$B$8:$I$408,8,0)+VLOOKUP(B119,[1]ЛП!$B$8:$J$408,9,0)+VLOOKUP(B119,[1]ЛП!$B$8:$K$408,10,0)</f>
        <v>0</v>
      </c>
    </row>
    <row r="120" spans="1:26" x14ac:dyDescent="0.2">
      <c r="A120" s="206" t="s">
        <v>333</v>
      </c>
      <c r="B120" s="206" t="s">
        <v>344</v>
      </c>
      <c r="C120" s="203" t="s">
        <v>345</v>
      </c>
      <c r="D120" s="203" t="s">
        <v>199</v>
      </c>
      <c r="E120" s="199"/>
      <c r="F120" s="199">
        <v>13450</v>
      </c>
      <c r="G120" s="199">
        <v>0</v>
      </c>
      <c r="H120" s="199">
        <v>0</v>
      </c>
      <c r="I120" s="199"/>
      <c r="J120" s="199">
        <v>13650</v>
      </c>
      <c r="K120" s="199">
        <v>0</v>
      </c>
      <c r="L120" s="199">
        <f>VLOOKUP(B120,[1]ЛП!$B$8:$I$408,8,0)+VLOOKUP(B120,[1]ЛП!$B$8:$J$408,9,0)+VLOOKUP(B120,[1]ЛП!$B$8:$K$408,10,0)</f>
        <v>0</v>
      </c>
    </row>
    <row r="121" spans="1:26" ht="12.75" customHeight="1" x14ac:dyDescent="0.2">
      <c r="A121" s="206" t="s">
        <v>333</v>
      </c>
      <c r="B121" s="206" t="s">
        <v>346</v>
      </c>
      <c r="C121" s="203" t="s">
        <v>347</v>
      </c>
      <c r="D121" s="203" t="s">
        <v>188</v>
      </c>
      <c r="E121" s="199"/>
      <c r="F121" s="199">
        <v>118512</v>
      </c>
      <c r="G121" s="199">
        <v>0</v>
      </c>
      <c r="H121" s="199">
        <v>0</v>
      </c>
      <c r="I121" s="199"/>
      <c r="J121" s="199">
        <v>131040</v>
      </c>
      <c r="K121" s="199">
        <v>0</v>
      </c>
      <c r="L121" s="199">
        <f>VLOOKUP(B121,[1]ЛП!$B$8:$I$408,8,0)+VLOOKUP(B121,[1]ЛП!$B$8:$J$408,9,0)+VLOOKUP(B121,[1]ЛП!$B$8:$K$408,10,0)</f>
        <v>0</v>
      </c>
    </row>
    <row r="122" spans="1:26" s="207" customFormat="1" x14ac:dyDescent="0.2">
      <c r="A122" s="200"/>
      <c r="B122" s="200"/>
      <c r="C122" s="200" t="s">
        <v>348</v>
      </c>
      <c r="D122" s="200"/>
      <c r="E122" s="194">
        <f t="shared" ref="E122:L122" si="9">SUM(E123:E127)</f>
        <v>6275</v>
      </c>
      <c r="F122" s="194">
        <f t="shared" si="9"/>
        <v>4587097</v>
      </c>
      <c r="G122" s="194">
        <f t="shared" si="9"/>
        <v>158847.81999999989</v>
      </c>
      <c r="H122" s="194">
        <f t="shared" si="9"/>
        <v>0</v>
      </c>
      <c r="I122" s="194">
        <f t="shared" si="9"/>
        <v>6347</v>
      </c>
      <c r="J122" s="194">
        <f t="shared" si="9"/>
        <v>4650704.8</v>
      </c>
      <c r="K122" s="194">
        <f t="shared" si="9"/>
        <v>141654.17999999993</v>
      </c>
      <c r="L122" s="194">
        <f t="shared" si="9"/>
        <v>0</v>
      </c>
      <c r="M122" s="204"/>
      <c r="N122" s="204"/>
      <c r="O122" s="204"/>
      <c r="P122" s="204"/>
      <c r="Q122" s="204"/>
      <c r="R122" s="204"/>
      <c r="S122" s="204"/>
      <c r="T122" s="204"/>
      <c r="U122" s="204"/>
      <c r="V122" s="204"/>
      <c r="W122" s="204"/>
      <c r="X122" s="204"/>
      <c r="Y122" s="204"/>
      <c r="Z122" s="204"/>
    </row>
    <row r="123" spans="1:26" x14ac:dyDescent="0.2">
      <c r="A123" s="202" t="s">
        <v>349</v>
      </c>
      <c r="B123" s="201" t="s">
        <v>350</v>
      </c>
      <c r="C123" s="203" t="s">
        <v>351</v>
      </c>
      <c r="D123" s="203" t="s">
        <v>113</v>
      </c>
      <c r="E123" s="199">
        <v>465</v>
      </c>
      <c r="F123" s="199">
        <v>246480</v>
      </c>
      <c r="G123" s="199">
        <v>0</v>
      </c>
      <c r="H123" s="199">
        <v>0</v>
      </c>
      <c r="I123" s="199">
        <v>496</v>
      </c>
      <c r="J123" s="199">
        <v>267305</v>
      </c>
      <c r="K123" s="199">
        <v>0</v>
      </c>
      <c r="L123" s="199">
        <f>VLOOKUP(B123,[1]ЛП!$B$8:$I$408,8,0)+VLOOKUP(B123,[1]ЛП!$B$8:$J$408,9,0)+VLOOKUP(B123,[1]ЛП!$B$8:$K$408,10,0)</f>
        <v>0</v>
      </c>
    </row>
    <row r="124" spans="1:26" ht="12.75" customHeight="1" x14ac:dyDescent="0.2">
      <c r="A124" s="202" t="s">
        <v>349</v>
      </c>
      <c r="B124" s="206" t="s">
        <v>352</v>
      </c>
      <c r="C124" s="203" t="s">
        <v>353</v>
      </c>
      <c r="D124" s="203" t="s">
        <v>113</v>
      </c>
      <c r="E124" s="199">
        <v>433</v>
      </c>
      <c r="F124" s="199">
        <v>351134</v>
      </c>
      <c r="G124" s="199">
        <v>0</v>
      </c>
      <c r="H124" s="199">
        <v>0</v>
      </c>
      <c r="I124" s="199">
        <v>440</v>
      </c>
      <c r="J124" s="199">
        <v>344594</v>
      </c>
      <c r="K124" s="199">
        <v>0</v>
      </c>
      <c r="L124" s="199">
        <f>VLOOKUP(B124,[1]ЛП!$B$8:$I$408,8,0)+VLOOKUP(B124,[1]ЛП!$B$8:$J$408,9,0)+VLOOKUP(B124,[1]ЛП!$B$8:$K$408,10,0)</f>
        <v>0</v>
      </c>
    </row>
    <row r="125" spans="1:26" x14ac:dyDescent="0.2">
      <c r="A125" s="202" t="s">
        <v>349</v>
      </c>
      <c r="B125" s="206" t="s">
        <v>354</v>
      </c>
      <c r="C125" s="203" t="s">
        <v>355</v>
      </c>
      <c r="D125" s="203" t="s">
        <v>113</v>
      </c>
      <c r="E125" s="199">
        <v>302</v>
      </c>
      <c r="F125" s="199">
        <v>172820</v>
      </c>
      <c r="G125" s="199">
        <v>0</v>
      </c>
      <c r="H125" s="199">
        <v>0</v>
      </c>
      <c r="I125" s="199">
        <v>287</v>
      </c>
      <c r="J125" s="199">
        <v>162820</v>
      </c>
      <c r="K125" s="199">
        <v>0</v>
      </c>
      <c r="L125" s="199">
        <f>VLOOKUP(B125,[1]ЛП!$B$8:$I$408,8,0)+VLOOKUP(B125,[1]ЛП!$B$8:$J$408,9,0)+VLOOKUP(B125,[1]ЛП!$B$8:$K$408,10,0)</f>
        <v>0</v>
      </c>
    </row>
    <row r="126" spans="1:26" x14ac:dyDescent="0.2">
      <c r="A126" s="202" t="s">
        <v>349</v>
      </c>
      <c r="B126" s="206" t="s">
        <v>356</v>
      </c>
      <c r="C126" s="203" t="s">
        <v>357</v>
      </c>
      <c r="D126" s="203" t="s">
        <v>113</v>
      </c>
      <c r="E126" s="199">
        <v>333</v>
      </c>
      <c r="F126" s="199">
        <v>183430</v>
      </c>
      <c r="G126" s="199">
        <v>0</v>
      </c>
      <c r="H126" s="199">
        <v>0</v>
      </c>
      <c r="I126" s="199">
        <v>278</v>
      </c>
      <c r="J126" s="199">
        <v>151790</v>
      </c>
      <c r="K126" s="199">
        <v>0</v>
      </c>
      <c r="L126" s="199">
        <f>VLOOKUP(B126,[1]ЛП!$B$8:$I$408,8,0)+VLOOKUP(B126,[1]ЛП!$B$8:$J$408,9,0)+VLOOKUP(B126,[1]ЛП!$B$8:$K$408,10,0)</f>
        <v>0</v>
      </c>
    </row>
    <row r="127" spans="1:26" x14ac:dyDescent="0.2">
      <c r="A127" s="202" t="s">
        <v>349</v>
      </c>
      <c r="B127" s="206" t="s">
        <v>358</v>
      </c>
      <c r="C127" s="203" t="s">
        <v>359</v>
      </c>
      <c r="D127" s="203" t="s">
        <v>113</v>
      </c>
      <c r="E127" s="199">
        <v>4742</v>
      </c>
      <c r="F127" s="199">
        <v>3633233</v>
      </c>
      <c r="G127" s="199">
        <v>158847.81999999989</v>
      </c>
      <c r="H127" s="199">
        <v>0</v>
      </c>
      <c r="I127" s="199">
        <v>4846</v>
      </c>
      <c r="J127" s="199">
        <v>3724195.8</v>
      </c>
      <c r="K127" s="199">
        <v>141654.17999999993</v>
      </c>
      <c r="L127" s="199">
        <f>VLOOKUP(B127,[1]ЛП!$B$8:$I$408,8,0)+VLOOKUP(B127,[1]ЛП!$B$8:$J$408,9,0)+VLOOKUP(B127,[1]ЛП!$B$8:$K$408,10,0)</f>
        <v>0</v>
      </c>
    </row>
    <row r="128" spans="1:26" s="207" customFormat="1" x14ac:dyDescent="0.2">
      <c r="A128" s="200"/>
      <c r="B128" s="200"/>
      <c r="C128" s="200" t="s">
        <v>360</v>
      </c>
      <c r="D128" s="200"/>
      <c r="E128" s="194">
        <f t="shared" ref="E128:L128" si="10">SUM(E129:E135)</f>
        <v>8118</v>
      </c>
      <c r="F128" s="194">
        <f t="shared" si="10"/>
        <v>5230558</v>
      </c>
      <c r="G128" s="194">
        <f t="shared" si="10"/>
        <v>75140.320000000007</v>
      </c>
      <c r="H128" s="194">
        <f t="shared" si="10"/>
        <v>0</v>
      </c>
      <c r="I128" s="194">
        <f t="shared" si="10"/>
        <v>8285</v>
      </c>
      <c r="J128" s="194">
        <f t="shared" si="10"/>
        <v>5303054</v>
      </c>
      <c r="K128" s="194">
        <f t="shared" si="10"/>
        <v>75136.989999999991</v>
      </c>
      <c r="L128" s="194">
        <f t="shared" si="10"/>
        <v>0</v>
      </c>
      <c r="M128" s="204"/>
      <c r="N128" s="204"/>
      <c r="O128" s="204"/>
      <c r="P128" s="204"/>
      <c r="Q128" s="204"/>
      <c r="R128" s="204"/>
      <c r="S128" s="204"/>
      <c r="T128" s="204"/>
      <c r="U128" s="204"/>
      <c r="V128" s="204"/>
      <c r="W128" s="204"/>
      <c r="X128" s="204"/>
      <c r="Y128" s="204"/>
      <c r="Z128" s="204"/>
    </row>
    <row r="129" spans="1:26" x14ac:dyDescent="0.2">
      <c r="A129" s="206" t="s">
        <v>361</v>
      </c>
      <c r="B129" s="206" t="s">
        <v>362</v>
      </c>
      <c r="C129" s="203" t="s">
        <v>363</v>
      </c>
      <c r="D129" s="203" t="s">
        <v>113</v>
      </c>
      <c r="E129" s="199">
        <v>2747</v>
      </c>
      <c r="F129" s="199">
        <v>2039855</v>
      </c>
      <c r="G129" s="199">
        <v>32200.14</v>
      </c>
      <c r="H129" s="199">
        <v>0</v>
      </c>
      <c r="I129" s="199">
        <v>2617</v>
      </c>
      <c r="J129" s="199">
        <v>1950297</v>
      </c>
      <c r="K129" s="199">
        <v>36033.49</v>
      </c>
      <c r="L129" s="199">
        <f>VLOOKUP(B129,[1]ЛП!$B$8:$I$408,8,0)+VLOOKUP(B129,[1]ЛП!$B$8:$J$408,9,0)+VLOOKUP(B129,[1]ЛП!$B$8:$K$408,10,0)</f>
        <v>0</v>
      </c>
    </row>
    <row r="130" spans="1:26" x14ac:dyDescent="0.2">
      <c r="A130" s="206" t="s">
        <v>361</v>
      </c>
      <c r="B130" s="206" t="s">
        <v>364</v>
      </c>
      <c r="C130" s="203" t="s">
        <v>365</v>
      </c>
      <c r="D130" s="203" t="s">
        <v>129</v>
      </c>
      <c r="E130" s="199">
        <v>617</v>
      </c>
      <c r="F130" s="199">
        <v>195908</v>
      </c>
      <c r="G130" s="199">
        <v>0</v>
      </c>
      <c r="H130" s="199">
        <v>0</v>
      </c>
      <c r="I130" s="199">
        <v>904</v>
      </c>
      <c r="J130" s="199">
        <v>291542</v>
      </c>
      <c r="K130" s="199">
        <v>0</v>
      </c>
      <c r="L130" s="199">
        <f>VLOOKUP(B130,[1]ЛП!$B$8:$I$408,8,0)+VLOOKUP(B130,[1]ЛП!$B$8:$J$408,9,0)+VLOOKUP(B130,[1]ЛП!$B$8:$K$408,10,0)</f>
        <v>0</v>
      </c>
    </row>
    <row r="131" spans="1:26" ht="12.75" customHeight="1" x14ac:dyDescent="0.2">
      <c r="A131" s="206" t="s">
        <v>361</v>
      </c>
      <c r="B131" s="206" t="s">
        <v>366</v>
      </c>
      <c r="C131" s="203" t="s">
        <v>367</v>
      </c>
      <c r="D131" s="203" t="s">
        <v>134</v>
      </c>
      <c r="E131" s="199"/>
      <c r="F131" s="199">
        <v>44920</v>
      </c>
      <c r="G131" s="199">
        <v>0</v>
      </c>
      <c r="H131" s="199">
        <v>0</v>
      </c>
      <c r="I131" s="199"/>
      <c r="J131" s="199">
        <v>45890</v>
      </c>
      <c r="K131" s="199">
        <v>0</v>
      </c>
      <c r="L131" s="199">
        <f>VLOOKUP(B131,[1]ЛП!$B$8:$I$408,8,0)+VLOOKUP(B131,[1]ЛП!$B$8:$J$408,9,0)+VLOOKUP(B131,[1]ЛП!$B$8:$K$408,10,0)</f>
        <v>0</v>
      </c>
    </row>
    <row r="132" spans="1:26" x14ac:dyDescent="0.2">
      <c r="A132" s="206" t="s">
        <v>361</v>
      </c>
      <c r="B132" s="206" t="s">
        <v>368</v>
      </c>
      <c r="C132" s="203" t="s">
        <v>369</v>
      </c>
      <c r="D132" s="203" t="s">
        <v>113</v>
      </c>
      <c r="E132" s="199">
        <v>1517</v>
      </c>
      <c r="F132" s="199">
        <v>900117</v>
      </c>
      <c r="G132" s="199">
        <v>0</v>
      </c>
      <c r="H132" s="199">
        <v>0</v>
      </c>
      <c r="I132" s="199">
        <v>1593</v>
      </c>
      <c r="J132" s="199">
        <v>962559</v>
      </c>
      <c r="K132" s="199">
        <v>0</v>
      </c>
      <c r="L132" s="199">
        <f>VLOOKUP(B132,[1]ЛП!$B$8:$I$408,8,0)+VLOOKUP(B132,[1]ЛП!$B$8:$J$408,9,0)+VLOOKUP(B132,[1]ЛП!$B$8:$K$408,10,0)</f>
        <v>0</v>
      </c>
    </row>
    <row r="133" spans="1:26" ht="12.75" customHeight="1" x14ac:dyDescent="0.2">
      <c r="A133" s="206" t="s">
        <v>361</v>
      </c>
      <c r="B133" s="206" t="s">
        <v>370</v>
      </c>
      <c r="C133" s="203" t="s">
        <v>371</v>
      </c>
      <c r="D133" s="203" t="s">
        <v>113</v>
      </c>
      <c r="E133" s="199">
        <v>1966</v>
      </c>
      <c r="F133" s="199">
        <v>1612612</v>
      </c>
      <c r="G133" s="199">
        <v>42940.18</v>
      </c>
      <c r="H133" s="199">
        <v>0</v>
      </c>
      <c r="I133" s="199">
        <v>1865</v>
      </c>
      <c r="J133" s="199">
        <v>1603526</v>
      </c>
      <c r="K133" s="199">
        <v>39103.5</v>
      </c>
      <c r="L133" s="199">
        <f>VLOOKUP(B133,[1]ЛП!$B$8:$I$408,8,0)+VLOOKUP(B133,[1]ЛП!$B$8:$J$408,9,0)+VLOOKUP(B133,[1]ЛП!$B$8:$K$408,10,0)</f>
        <v>0</v>
      </c>
    </row>
    <row r="134" spans="1:26" ht="12.75" customHeight="1" x14ac:dyDescent="0.2">
      <c r="A134" s="206" t="s">
        <v>361</v>
      </c>
      <c r="B134" s="206" t="s">
        <v>372</v>
      </c>
      <c r="C134" s="203" t="s">
        <v>373</v>
      </c>
      <c r="D134" s="203" t="s">
        <v>129</v>
      </c>
      <c r="E134" s="199">
        <v>1271</v>
      </c>
      <c r="F134" s="199">
        <v>420646</v>
      </c>
      <c r="G134" s="199">
        <v>0</v>
      </c>
      <c r="H134" s="199">
        <v>0</v>
      </c>
      <c r="I134" s="199">
        <v>1306</v>
      </c>
      <c r="J134" s="199">
        <v>431740</v>
      </c>
      <c r="K134" s="199">
        <v>0</v>
      </c>
      <c r="L134" s="199">
        <f>VLOOKUP(B134,[1]ЛП!$B$8:$I$408,8,0)+VLOOKUP(B134,[1]ЛП!$B$8:$J$408,9,0)+VLOOKUP(B134,[1]ЛП!$B$8:$K$408,10,0)</f>
        <v>0</v>
      </c>
    </row>
    <row r="135" spans="1:26" ht="12.75" customHeight="1" x14ac:dyDescent="0.2">
      <c r="A135" s="206" t="s">
        <v>361</v>
      </c>
      <c r="B135" s="206" t="s">
        <v>374</v>
      </c>
      <c r="C135" s="203" t="s">
        <v>375</v>
      </c>
      <c r="D135" s="203" t="s">
        <v>134</v>
      </c>
      <c r="E135" s="199"/>
      <c r="F135" s="199">
        <v>16500</v>
      </c>
      <c r="G135" s="199">
        <v>0</v>
      </c>
      <c r="H135" s="199">
        <v>0</v>
      </c>
      <c r="I135" s="199"/>
      <c r="J135" s="199">
        <v>17500</v>
      </c>
      <c r="K135" s="199">
        <v>0</v>
      </c>
      <c r="L135" s="199">
        <f>VLOOKUP(B135,[1]ЛП!$B$8:$I$408,8,0)+VLOOKUP(B135,[1]ЛП!$B$8:$J$408,9,0)+VLOOKUP(B135,[1]ЛП!$B$8:$K$408,10,0)</f>
        <v>0</v>
      </c>
    </row>
    <row r="136" spans="1:26" s="207" customFormat="1" x14ac:dyDescent="0.2">
      <c r="A136" s="200"/>
      <c r="B136" s="200"/>
      <c r="C136" s="200" t="s">
        <v>376</v>
      </c>
      <c r="D136" s="200"/>
      <c r="E136" s="194">
        <f t="shared" ref="E136:L136" si="11">SUM(E137:E142)</f>
        <v>5795</v>
      </c>
      <c r="F136" s="194">
        <f t="shared" si="11"/>
        <v>4384099</v>
      </c>
      <c r="G136" s="194">
        <f t="shared" si="11"/>
        <v>195791.60999999969</v>
      </c>
      <c r="H136" s="194">
        <f t="shared" si="11"/>
        <v>0</v>
      </c>
      <c r="I136" s="194">
        <f t="shared" si="11"/>
        <v>5688</v>
      </c>
      <c r="J136" s="194">
        <f t="shared" si="11"/>
        <v>4245293</v>
      </c>
      <c r="K136" s="194">
        <f t="shared" si="11"/>
        <v>191654.11999999976</v>
      </c>
      <c r="L136" s="194">
        <f t="shared" si="11"/>
        <v>0</v>
      </c>
      <c r="M136" s="204"/>
      <c r="N136" s="204"/>
      <c r="O136" s="204"/>
      <c r="P136" s="204"/>
      <c r="Q136" s="204"/>
      <c r="R136" s="204"/>
      <c r="S136" s="204"/>
      <c r="T136" s="204"/>
      <c r="U136" s="204"/>
      <c r="V136" s="204"/>
      <c r="W136" s="204"/>
      <c r="X136" s="204"/>
      <c r="Y136" s="204"/>
      <c r="Z136" s="204"/>
    </row>
    <row r="137" spans="1:26" x14ac:dyDescent="0.2">
      <c r="A137" s="206" t="s">
        <v>377</v>
      </c>
      <c r="B137" s="206" t="s">
        <v>378</v>
      </c>
      <c r="C137" s="203" t="s">
        <v>379</v>
      </c>
      <c r="D137" s="203" t="s">
        <v>113</v>
      </c>
      <c r="E137" s="199">
        <v>1804</v>
      </c>
      <c r="F137" s="199">
        <v>1376819</v>
      </c>
      <c r="G137" s="199">
        <v>15060</v>
      </c>
      <c r="H137" s="199">
        <v>0</v>
      </c>
      <c r="I137" s="199">
        <v>1776</v>
      </c>
      <c r="J137" s="199">
        <v>1309863</v>
      </c>
      <c r="K137" s="199">
        <v>9180</v>
      </c>
      <c r="L137" s="199">
        <f>VLOOKUP(B137,[1]ЛП!$B$8:$I$408,8,0)+VLOOKUP(B137,[1]ЛП!$B$8:$J$408,9,0)+VLOOKUP(B137,[1]ЛП!$B$8:$K$408,10,0)</f>
        <v>0</v>
      </c>
    </row>
    <row r="138" spans="1:26" x14ac:dyDescent="0.2">
      <c r="A138" s="206" t="s">
        <v>377</v>
      </c>
      <c r="B138" s="206" t="s">
        <v>380</v>
      </c>
      <c r="C138" s="203" t="s">
        <v>381</v>
      </c>
      <c r="D138" s="203" t="s">
        <v>113</v>
      </c>
      <c r="E138" s="199">
        <v>1290</v>
      </c>
      <c r="F138" s="199">
        <v>872157</v>
      </c>
      <c r="G138" s="199">
        <v>0</v>
      </c>
      <c r="H138" s="199">
        <v>0</v>
      </c>
      <c r="I138" s="199">
        <v>1272</v>
      </c>
      <c r="J138" s="199">
        <v>864261</v>
      </c>
      <c r="K138" s="199">
        <v>0</v>
      </c>
      <c r="L138" s="199">
        <f>VLOOKUP(B138,[1]ЛП!$B$8:$I$408,8,0)+VLOOKUP(B138,[1]ЛП!$B$8:$J$408,9,0)+VLOOKUP(B138,[1]ЛП!$B$8:$K$408,10,0)</f>
        <v>0</v>
      </c>
    </row>
    <row r="139" spans="1:26" x14ac:dyDescent="0.2">
      <c r="A139" s="206" t="s">
        <v>377</v>
      </c>
      <c r="B139" s="206" t="s">
        <v>382</v>
      </c>
      <c r="C139" s="203" t="s">
        <v>383</v>
      </c>
      <c r="D139" s="203" t="s">
        <v>113</v>
      </c>
      <c r="E139" s="199">
        <v>874</v>
      </c>
      <c r="F139" s="199">
        <v>544339</v>
      </c>
      <c r="G139" s="199">
        <v>0</v>
      </c>
      <c r="H139" s="199">
        <v>0</v>
      </c>
      <c r="I139" s="199">
        <v>832</v>
      </c>
      <c r="J139" s="199">
        <v>512403</v>
      </c>
      <c r="K139" s="199">
        <v>0</v>
      </c>
      <c r="L139" s="199">
        <f>VLOOKUP(B139,[1]ЛП!$B$8:$I$408,8,0)+VLOOKUP(B139,[1]ЛП!$B$8:$J$408,9,0)+VLOOKUP(B139,[1]ЛП!$B$8:$K$408,10,0)</f>
        <v>0</v>
      </c>
    </row>
    <row r="140" spans="1:26" x14ac:dyDescent="0.2">
      <c r="A140" s="206" t="s">
        <v>377</v>
      </c>
      <c r="B140" s="206" t="s">
        <v>384</v>
      </c>
      <c r="C140" s="203" t="s">
        <v>385</v>
      </c>
      <c r="D140" s="203" t="s">
        <v>113</v>
      </c>
      <c r="E140" s="199">
        <v>927</v>
      </c>
      <c r="F140" s="199">
        <v>518492</v>
      </c>
      <c r="G140" s="199">
        <v>0</v>
      </c>
      <c r="H140" s="199">
        <v>0</v>
      </c>
      <c r="I140" s="199">
        <v>858</v>
      </c>
      <c r="J140" s="199">
        <v>473070</v>
      </c>
      <c r="K140" s="199">
        <v>0</v>
      </c>
      <c r="L140" s="199">
        <f>VLOOKUP(B140,[1]ЛП!$B$8:$I$408,8,0)+VLOOKUP(B140,[1]ЛП!$B$8:$J$408,9,0)+VLOOKUP(B140,[1]ЛП!$B$8:$K$408,10,0)</f>
        <v>0</v>
      </c>
    </row>
    <row r="141" spans="1:26" x14ac:dyDescent="0.2">
      <c r="A141" s="206" t="s">
        <v>377</v>
      </c>
      <c r="B141" s="206" t="s">
        <v>386</v>
      </c>
      <c r="C141" s="203" t="s">
        <v>387</v>
      </c>
      <c r="D141" s="203" t="s">
        <v>124</v>
      </c>
      <c r="E141" s="199">
        <v>527</v>
      </c>
      <c r="F141" s="199">
        <v>317820</v>
      </c>
      <c r="G141" s="199">
        <v>0</v>
      </c>
      <c r="H141" s="199">
        <v>0</v>
      </c>
      <c r="I141" s="199">
        <v>550</v>
      </c>
      <c r="J141" s="199">
        <v>329210</v>
      </c>
      <c r="K141" s="199">
        <v>0</v>
      </c>
      <c r="L141" s="199">
        <f>VLOOKUP(B141,[1]ЛП!$B$8:$I$408,8,0)+VLOOKUP(B141,[1]ЛП!$B$8:$J$408,9,0)+VLOOKUP(B141,[1]ЛП!$B$8:$K$408,10,0)</f>
        <v>0</v>
      </c>
    </row>
    <row r="142" spans="1:26" ht="12.75" customHeight="1" x14ac:dyDescent="0.2">
      <c r="A142" s="206" t="s">
        <v>377</v>
      </c>
      <c r="B142" s="206" t="s">
        <v>388</v>
      </c>
      <c r="C142" s="203" t="s">
        <v>389</v>
      </c>
      <c r="D142" s="203" t="s">
        <v>113</v>
      </c>
      <c r="E142" s="199">
        <v>373</v>
      </c>
      <c r="F142" s="199">
        <v>754472</v>
      </c>
      <c r="G142" s="199">
        <v>180731.60999999969</v>
      </c>
      <c r="H142" s="199">
        <v>0</v>
      </c>
      <c r="I142" s="199">
        <v>400</v>
      </c>
      <c r="J142" s="199">
        <v>756486</v>
      </c>
      <c r="K142" s="199">
        <v>182474.11999999976</v>
      </c>
      <c r="L142" s="199">
        <f>VLOOKUP(B142,[1]ЛП!$B$8:$I$408,8,0)+VLOOKUP(B142,[1]ЛП!$B$8:$J$408,9,0)+VLOOKUP(B142,[1]ЛП!$B$8:$K$408,10,0)</f>
        <v>0</v>
      </c>
    </row>
    <row r="143" spans="1:26" s="207" customFormat="1" x14ac:dyDescent="0.2">
      <c r="A143" s="200"/>
      <c r="B143" s="200"/>
      <c r="C143" s="200" t="s">
        <v>390</v>
      </c>
      <c r="D143" s="200"/>
      <c r="E143" s="194">
        <f t="shared" ref="E143:L143" si="12">SUM(E144:E149)</f>
        <v>9995</v>
      </c>
      <c r="F143" s="194">
        <f t="shared" si="12"/>
        <v>7870592</v>
      </c>
      <c r="G143" s="194">
        <f t="shared" si="12"/>
        <v>160295.51999999987</v>
      </c>
      <c r="H143" s="194">
        <f t="shared" si="12"/>
        <v>0</v>
      </c>
      <c r="I143" s="194">
        <f t="shared" si="12"/>
        <v>10525</v>
      </c>
      <c r="J143" s="194">
        <f t="shared" si="12"/>
        <v>8367225.5999999996</v>
      </c>
      <c r="K143" s="194">
        <f t="shared" si="12"/>
        <v>194228.27999999982</v>
      </c>
      <c r="L143" s="194">
        <f t="shared" si="12"/>
        <v>0</v>
      </c>
      <c r="M143" s="204"/>
      <c r="N143" s="204"/>
      <c r="O143" s="204"/>
      <c r="P143" s="204"/>
      <c r="Q143" s="204"/>
      <c r="R143" s="204"/>
      <c r="S143" s="204"/>
      <c r="T143" s="204"/>
      <c r="U143" s="204"/>
      <c r="V143" s="204"/>
      <c r="W143" s="204"/>
      <c r="X143" s="204"/>
      <c r="Y143" s="204"/>
      <c r="Z143" s="204"/>
    </row>
    <row r="144" spans="1:26" x14ac:dyDescent="0.2">
      <c r="A144" s="206" t="s">
        <v>391</v>
      </c>
      <c r="B144" s="206" t="s">
        <v>392</v>
      </c>
      <c r="C144" s="203" t="s">
        <v>393</v>
      </c>
      <c r="D144" s="203" t="s">
        <v>113</v>
      </c>
      <c r="E144" s="199">
        <v>551</v>
      </c>
      <c r="F144" s="199">
        <v>290564</v>
      </c>
      <c r="G144" s="199">
        <v>0</v>
      </c>
      <c r="H144" s="199">
        <v>0</v>
      </c>
      <c r="I144" s="199">
        <v>528</v>
      </c>
      <c r="J144" s="199">
        <v>284257</v>
      </c>
      <c r="K144" s="199">
        <v>0</v>
      </c>
      <c r="L144" s="199">
        <f>VLOOKUP(B144,[1]ЛП!$B$8:$I$408,8,0)+VLOOKUP(B144,[1]ЛП!$B$8:$J$408,9,0)+VLOOKUP(B144,[1]ЛП!$B$8:$K$408,10,0)</f>
        <v>0</v>
      </c>
    </row>
    <row r="145" spans="1:26" x14ac:dyDescent="0.2">
      <c r="A145" s="206" t="s">
        <v>391</v>
      </c>
      <c r="B145" s="206" t="s">
        <v>394</v>
      </c>
      <c r="C145" s="203" t="s">
        <v>395</v>
      </c>
      <c r="D145" s="203" t="s">
        <v>129</v>
      </c>
      <c r="E145" s="199">
        <v>992</v>
      </c>
      <c r="F145" s="199">
        <v>328532</v>
      </c>
      <c r="G145" s="199">
        <v>0</v>
      </c>
      <c r="H145" s="199">
        <v>0</v>
      </c>
      <c r="I145" s="199">
        <v>1087</v>
      </c>
      <c r="J145" s="199">
        <v>343646</v>
      </c>
      <c r="K145" s="199">
        <v>0</v>
      </c>
      <c r="L145" s="199">
        <f>VLOOKUP(B145,[1]ЛП!$B$8:$I$408,8,0)+VLOOKUP(B145,[1]ЛП!$B$8:$J$408,9,0)+VLOOKUP(B145,[1]ЛП!$B$8:$K$408,10,0)</f>
        <v>0</v>
      </c>
    </row>
    <row r="146" spans="1:26" x14ac:dyDescent="0.2">
      <c r="A146" s="206" t="s">
        <v>391</v>
      </c>
      <c r="B146" s="206" t="s">
        <v>396</v>
      </c>
      <c r="C146" s="203" t="s">
        <v>397</v>
      </c>
      <c r="D146" s="203" t="s">
        <v>113</v>
      </c>
      <c r="E146" s="199">
        <v>2329</v>
      </c>
      <c r="F146" s="199">
        <v>1550013</v>
      </c>
      <c r="G146" s="199">
        <v>13860</v>
      </c>
      <c r="H146" s="199">
        <v>0</v>
      </c>
      <c r="I146" s="199">
        <v>2471</v>
      </c>
      <c r="J146" s="199">
        <v>1696268.6</v>
      </c>
      <c r="K146" s="199">
        <v>15120</v>
      </c>
      <c r="L146" s="199">
        <f>VLOOKUP(B146,[1]ЛП!$B$8:$I$408,8,0)+VLOOKUP(B146,[1]ЛП!$B$8:$J$408,9,0)+VLOOKUP(B146,[1]ЛП!$B$8:$K$408,10,0)</f>
        <v>0</v>
      </c>
    </row>
    <row r="147" spans="1:26" x14ac:dyDescent="0.2">
      <c r="A147" s="206" t="s">
        <v>391</v>
      </c>
      <c r="B147" s="206" t="s">
        <v>398</v>
      </c>
      <c r="C147" s="203" t="s">
        <v>399</v>
      </c>
      <c r="D147" s="203" t="s">
        <v>113</v>
      </c>
      <c r="E147" s="199">
        <v>4179</v>
      </c>
      <c r="F147" s="199">
        <v>3064302</v>
      </c>
      <c r="G147" s="199">
        <v>8040</v>
      </c>
      <c r="H147" s="199">
        <v>0</v>
      </c>
      <c r="I147" s="199">
        <v>4418</v>
      </c>
      <c r="J147" s="199">
        <v>3342410</v>
      </c>
      <c r="K147" s="199">
        <v>8940</v>
      </c>
      <c r="L147" s="199">
        <f>VLOOKUP(B147,[1]ЛП!$B$8:$I$408,8,0)+VLOOKUP(B147,[1]ЛП!$B$8:$J$408,9,0)+VLOOKUP(B147,[1]ЛП!$B$8:$K$408,10,0)</f>
        <v>0</v>
      </c>
    </row>
    <row r="148" spans="1:26" ht="12.75" customHeight="1" x14ac:dyDescent="0.2">
      <c r="A148" s="206" t="s">
        <v>391</v>
      </c>
      <c r="B148" s="206" t="s">
        <v>400</v>
      </c>
      <c r="C148" s="203" t="s">
        <v>401</v>
      </c>
      <c r="D148" s="203" t="s">
        <v>113</v>
      </c>
      <c r="E148" s="199">
        <v>1944</v>
      </c>
      <c r="F148" s="199">
        <v>2070532</v>
      </c>
      <c r="G148" s="199">
        <v>138395.51999999987</v>
      </c>
      <c r="H148" s="199">
        <v>0</v>
      </c>
      <c r="I148" s="199">
        <v>2021</v>
      </c>
      <c r="J148" s="199">
        <v>2056451</v>
      </c>
      <c r="K148" s="199">
        <v>170168.27999999982</v>
      </c>
      <c r="L148" s="199">
        <f>VLOOKUP(B148,[1]ЛП!$B$8:$I$408,8,0)+VLOOKUP(B148,[1]ЛП!$B$8:$J$408,9,0)+VLOOKUP(B148,[1]ЛП!$B$8:$K$408,10,0)</f>
        <v>0</v>
      </c>
    </row>
    <row r="149" spans="1:26" ht="12.75" customHeight="1" x14ac:dyDescent="0.2">
      <c r="A149" s="206" t="s">
        <v>391</v>
      </c>
      <c r="B149" s="206" t="s">
        <v>402</v>
      </c>
      <c r="C149" s="203" t="s">
        <v>403</v>
      </c>
      <c r="D149" s="203" t="s">
        <v>188</v>
      </c>
      <c r="E149" s="199"/>
      <c r="F149" s="199">
        <v>566649</v>
      </c>
      <c r="G149" s="199">
        <v>0</v>
      </c>
      <c r="H149" s="199">
        <v>0</v>
      </c>
      <c r="I149" s="199"/>
      <c r="J149" s="199">
        <v>644193</v>
      </c>
      <c r="K149" s="199">
        <v>0</v>
      </c>
      <c r="L149" s="199">
        <f>VLOOKUP(B149,[1]ЛП!$B$8:$I$408,8,0)+VLOOKUP(B149,[1]ЛП!$B$8:$J$408,9,0)+VLOOKUP(B149,[1]ЛП!$B$8:$K$408,10,0)</f>
        <v>0</v>
      </c>
    </row>
    <row r="150" spans="1:26" s="207" customFormat="1" x14ac:dyDescent="0.2">
      <c r="A150" s="200"/>
      <c r="B150" s="200"/>
      <c r="C150" s="200" t="s">
        <v>404</v>
      </c>
      <c r="D150" s="200"/>
      <c r="E150" s="194">
        <f t="shared" ref="E150:L150" si="13">SUM(E151:E164)</f>
        <v>20961</v>
      </c>
      <c r="F150" s="194">
        <f t="shared" si="13"/>
        <v>18547119</v>
      </c>
      <c r="G150" s="194">
        <f t="shared" si="13"/>
        <v>559102.63999999966</v>
      </c>
      <c r="H150" s="194">
        <f t="shared" si="13"/>
        <v>3547419.9200000013</v>
      </c>
      <c r="I150" s="194">
        <f t="shared" si="13"/>
        <v>21068</v>
      </c>
      <c r="J150" s="194">
        <f t="shared" si="13"/>
        <v>18713316</v>
      </c>
      <c r="K150" s="194">
        <f t="shared" si="13"/>
        <v>454844.17999999982</v>
      </c>
      <c r="L150" s="194">
        <f t="shared" si="13"/>
        <v>4082622.3100000005</v>
      </c>
      <c r="M150" s="204"/>
      <c r="N150" s="204"/>
      <c r="O150" s="204"/>
      <c r="P150" s="204"/>
      <c r="Q150" s="204"/>
      <c r="R150" s="204"/>
      <c r="S150" s="204"/>
      <c r="T150" s="204"/>
      <c r="U150" s="204"/>
      <c r="V150" s="204"/>
      <c r="W150" s="204"/>
      <c r="X150" s="204"/>
      <c r="Y150" s="204"/>
      <c r="Z150" s="204"/>
    </row>
    <row r="151" spans="1:26" x14ac:dyDescent="0.2">
      <c r="A151" s="206" t="s">
        <v>405</v>
      </c>
      <c r="B151" s="206" t="s">
        <v>406</v>
      </c>
      <c r="C151" s="203" t="s">
        <v>407</v>
      </c>
      <c r="D151" s="203" t="s">
        <v>113</v>
      </c>
      <c r="E151" s="199">
        <v>1501</v>
      </c>
      <c r="F151" s="199">
        <v>1024617</v>
      </c>
      <c r="G151" s="199">
        <v>4560</v>
      </c>
      <c r="H151" s="199">
        <v>0</v>
      </c>
      <c r="I151" s="199">
        <v>1474</v>
      </c>
      <c r="J151" s="199">
        <v>1001717</v>
      </c>
      <c r="K151" s="199">
        <v>0</v>
      </c>
      <c r="L151" s="199">
        <f>VLOOKUP(B151,[1]ЛП!$B$8:$I$408,8,0)+VLOOKUP(B151,[1]ЛП!$B$8:$J$408,9,0)+VLOOKUP(B151,[1]ЛП!$B$8:$K$408,10,0)</f>
        <v>0</v>
      </c>
    </row>
    <row r="152" spans="1:26" ht="12.75" customHeight="1" x14ac:dyDescent="0.2">
      <c r="A152" s="206" t="s">
        <v>405</v>
      </c>
      <c r="B152" s="206" t="s">
        <v>408</v>
      </c>
      <c r="C152" s="203" t="s">
        <v>409</v>
      </c>
      <c r="D152" s="203" t="s">
        <v>113</v>
      </c>
      <c r="E152" s="199">
        <v>1431</v>
      </c>
      <c r="F152" s="199">
        <v>941500</v>
      </c>
      <c r="G152" s="199">
        <v>0</v>
      </c>
      <c r="H152" s="199">
        <v>0</v>
      </c>
      <c r="I152" s="199">
        <v>1378</v>
      </c>
      <c r="J152" s="199">
        <v>892184</v>
      </c>
      <c r="K152" s="199">
        <v>0</v>
      </c>
      <c r="L152" s="199">
        <f>VLOOKUP(B152,[1]ЛП!$B$8:$I$408,8,0)+VLOOKUP(B152,[1]ЛП!$B$8:$J$408,9,0)+VLOOKUP(B152,[1]ЛП!$B$8:$K$408,10,0)</f>
        <v>0</v>
      </c>
    </row>
    <row r="153" spans="1:26" x14ac:dyDescent="0.2">
      <c r="A153" s="206" t="s">
        <v>405</v>
      </c>
      <c r="B153" s="206" t="s">
        <v>410</v>
      </c>
      <c r="C153" s="203" t="s">
        <v>411</v>
      </c>
      <c r="D153" s="203" t="s">
        <v>124</v>
      </c>
      <c r="E153" s="199">
        <v>71</v>
      </c>
      <c r="F153" s="199">
        <v>15510</v>
      </c>
      <c r="G153" s="199">
        <v>0</v>
      </c>
      <c r="H153" s="199">
        <v>0</v>
      </c>
      <c r="I153" s="199">
        <v>77</v>
      </c>
      <c r="J153" s="199">
        <v>33330</v>
      </c>
      <c r="K153" s="199">
        <v>0</v>
      </c>
      <c r="L153" s="199">
        <f>VLOOKUP(B153,[1]ЛП!$B$8:$I$408,8,0)+VLOOKUP(B153,[1]ЛП!$B$8:$J$408,9,0)+VLOOKUP(B153,[1]ЛП!$B$8:$K$408,10,0)</f>
        <v>0</v>
      </c>
    </row>
    <row r="154" spans="1:26" x14ac:dyDescent="0.2">
      <c r="A154" s="206" t="s">
        <v>405</v>
      </c>
      <c r="B154" s="206" t="s">
        <v>412</v>
      </c>
      <c r="C154" s="203" t="s">
        <v>413</v>
      </c>
      <c r="D154" s="203" t="s">
        <v>414</v>
      </c>
      <c r="E154" s="199">
        <v>845</v>
      </c>
      <c r="F154" s="199">
        <v>278850</v>
      </c>
      <c r="G154" s="199">
        <v>0</v>
      </c>
      <c r="H154" s="199">
        <v>0</v>
      </c>
      <c r="I154" s="199">
        <v>894</v>
      </c>
      <c r="J154" s="199">
        <v>295020</v>
      </c>
      <c r="K154" s="199">
        <v>0</v>
      </c>
      <c r="L154" s="199">
        <f>VLOOKUP(B154,[1]ЛП!$B$8:$I$408,8,0)+VLOOKUP(B154,[1]ЛП!$B$8:$J$408,9,0)+VLOOKUP(B154,[1]ЛП!$B$8:$K$408,10,0)</f>
        <v>0</v>
      </c>
    </row>
    <row r="155" spans="1:26" x14ac:dyDescent="0.2">
      <c r="A155" s="206" t="s">
        <v>405</v>
      </c>
      <c r="B155" s="206" t="s">
        <v>415</v>
      </c>
      <c r="C155" s="203" t="s">
        <v>416</v>
      </c>
      <c r="D155" s="203" t="s">
        <v>129</v>
      </c>
      <c r="E155" s="199">
        <v>1093</v>
      </c>
      <c r="F155" s="199">
        <v>346302</v>
      </c>
      <c r="G155" s="199">
        <v>0</v>
      </c>
      <c r="H155" s="199">
        <v>0</v>
      </c>
      <c r="I155" s="199">
        <v>1206</v>
      </c>
      <c r="J155" s="199">
        <v>388572</v>
      </c>
      <c r="K155" s="199">
        <v>0</v>
      </c>
      <c r="L155" s="199">
        <f>VLOOKUP(B155,[1]ЛП!$B$8:$I$408,8,0)+VLOOKUP(B155,[1]ЛП!$B$8:$J$408,9,0)+VLOOKUP(B155,[1]ЛП!$B$8:$K$408,10,0)</f>
        <v>0</v>
      </c>
    </row>
    <row r="156" spans="1:26" x14ac:dyDescent="0.2">
      <c r="A156" s="206" t="s">
        <v>405</v>
      </c>
      <c r="B156" s="206" t="s">
        <v>417</v>
      </c>
      <c r="C156" s="203" t="s">
        <v>418</v>
      </c>
      <c r="D156" s="203" t="s">
        <v>113</v>
      </c>
      <c r="E156" s="199">
        <v>4895</v>
      </c>
      <c r="F156" s="199">
        <v>5246755.8</v>
      </c>
      <c r="G156" s="199">
        <v>269982.7899999998</v>
      </c>
      <c r="H156" s="199">
        <v>0</v>
      </c>
      <c r="I156" s="199">
        <v>5052</v>
      </c>
      <c r="J156" s="199">
        <v>5181511.2</v>
      </c>
      <c r="K156" s="199">
        <v>177778.34999999992</v>
      </c>
      <c r="L156" s="199">
        <f>VLOOKUP(B156,[1]ЛП!$B$8:$I$408,8,0)+VLOOKUP(B156,[1]ЛП!$B$8:$J$408,9,0)+VLOOKUP(B156,[1]ЛП!$B$8:$K$408,10,0)</f>
        <v>0</v>
      </c>
    </row>
    <row r="157" spans="1:26" ht="12.75" customHeight="1" x14ac:dyDescent="0.2">
      <c r="A157" s="206" t="s">
        <v>405</v>
      </c>
      <c r="B157" s="206" t="s">
        <v>419</v>
      </c>
      <c r="C157" s="203" t="s">
        <v>420</v>
      </c>
      <c r="D157" s="203" t="s">
        <v>113</v>
      </c>
      <c r="E157" s="199">
        <v>380</v>
      </c>
      <c r="F157" s="199">
        <v>209850</v>
      </c>
      <c r="G157" s="199">
        <v>0</v>
      </c>
      <c r="H157" s="199">
        <v>0</v>
      </c>
      <c r="I157" s="199">
        <v>231</v>
      </c>
      <c r="J157" s="199">
        <v>198760</v>
      </c>
      <c r="K157" s="199">
        <v>0</v>
      </c>
      <c r="L157" s="199">
        <f>VLOOKUP(B157,[1]ЛП!$B$8:$I$408,8,0)+VLOOKUP(B157,[1]ЛП!$B$8:$J$408,9,0)+VLOOKUP(B157,[1]ЛП!$B$8:$K$408,10,0)</f>
        <v>0</v>
      </c>
    </row>
    <row r="158" spans="1:26" ht="12.75" customHeight="1" x14ac:dyDescent="0.2">
      <c r="A158" s="206" t="s">
        <v>405</v>
      </c>
      <c r="B158" s="206" t="s">
        <v>421</v>
      </c>
      <c r="C158" s="203" t="s">
        <v>422</v>
      </c>
      <c r="D158" s="203" t="s">
        <v>113</v>
      </c>
      <c r="E158" s="199">
        <v>1661</v>
      </c>
      <c r="F158" s="199">
        <v>1423729.2</v>
      </c>
      <c r="G158" s="199">
        <v>81563.629999999976</v>
      </c>
      <c r="H158" s="199">
        <v>0</v>
      </c>
      <c r="I158" s="199">
        <v>1746</v>
      </c>
      <c r="J158" s="199">
        <v>1401793.8</v>
      </c>
      <c r="K158" s="199">
        <v>79551.619999999981</v>
      </c>
      <c r="L158" s="199">
        <f>VLOOKUP(B158,[1]ЛП!$B$8:$I$408,8,0)+VLOOKUP(B158,[1]ЛП!$B$8:$J$408,9,0)+VLOOKUP(B158,[1]ЛП!$B$8:$K$408,10,0)</f>
        <v>0</v>
      </c>
    </row>
    <row r="159" spans="1:26" ht="12.75" customHeight="1" x14ac:dyDescent="0.2">
      <c r="A159" s="206" t="s">
        <v>405</v>
      </c>
      <c r="B159" s="206" t="s">
        <v>423</v>
      </c>
      <c r="C159" s="203" t="s">
        <v>424</v>
      </c>
      <c r="D159" s="203" t="s">
        <v>113</v>
      </c>
      <c r="E159" s="199">
        <v>504</v>
      </c>
      <c r="F159" s="199">
        <v>326391</v>
      </c>
      <c r="G159" s="199">
        <v>0</v>
      </c>
      <c r="H159" s="199">
        <v>0</v>
      </c>
      <c r="I159" s="199">
        <v>487</v>
      </c>
      <c r="J159" s="199">
        <v>326184</v>
      </c>
      <c r="K159" s="199">
        <v>0</v>
      </c>
      <c r="L159" s="199">
        <f>VLOOKUP(B159,[1]ЛП!$B$8:$I$408,8,0)+VLOOKUP(B159,[1]ЛП!$B$8:$J$408,9,0)+VLOOKUP(B159,[1]ЛП!$B$8:$K$408,10,0)</f>
        <v>0</v>
      </c>
    </row>
    <row r="160" spans="1:26" ht="12.75" customHeight="1" x14ac:dyDescent="0.2">
      <c r="A160" s="206" t="s">
        <v>405</v>
      </c>
      <c r="B160" s="206" t="s">
        <v>425</v>
      </c>
      <c r="C160" s="203" t="s">
        <v>426</v>
      </c>
      <c r="D160" s="203" t="s">
        <v>113</v>
      </c>
      <c r="E160" s="199">
        <v>3071</v>
      </c>
      <c r="F160" s="199">
        <v>2571168</v>
      </c>
      <c r="G160" s="199">
        <v>15120</v>
      </c>
      <c r="H160" s="199">
        <v>0</v>
      </c>
      <c r="I160" s="199">
        <v>3416</v>
      </c>
      <c r="J160" s="199">
        <v>2838199</v>
      </c>
      <c r="K160" s="199">
        <v>11580</v>
      </c>
      <c r="L160" s="199">
        <f>VLOOKUP(B160,[1]ЛП!$B$8:$I$408,8,0)+VLOOKUP(B160,[1]ЛП!$B$8:$J$408,9,0)+VLOOKUP(B160,[1]ЛП!$B$8:$K$408,10,0)</f>
        <v>0</v>
      </c>
    </row>
    <row r="161" spans="1:26" x14ac:dyDescent="0.2">
      <c r="A161" s="206" t="s">
        <v>405</v>
      </c>
      <c r="B161" s="206" t="s">
        <v>427</v>
      </c>
      <c r="C161" s="203" t="s">
        <v>428</v>
      </c>
      <c r="D161" s="203" t="s">
        <v>124</v>
      </c>
      <c r="E161" s="199">
        <v>282</v>
      </c>
      <c r="F161" s="199">
        <v>170170</v>
      </c>
      <c r="G161" s="199">
        <v>0</v>
      </c>
      <c r="H161" s="199">
        <v>0</v>
      </c>
      <c r="I161" s="199">
        <v>281</v>
      </c>
      <c r="J161" s="199">
        <v>170070</v>
      </c>
      <c r="K161" s="199">
        <v>0</v>
      </c>
      <c r="L161" s="199">
        <f>VLOOKUP(B161,[1]ЛП!$B$8:$I$408,8,0)+VLOOKUP(B161,[1]ЛП!$B$8:$J$408,9,0)+VLOOKUP(B161,[1]ЛП!$B$8:$K$408,10,0)</f>
        <v>0</v>
      </c>
    </row>
    <row r="162" spans="1:26" ht="12.75" customHeight="1" x14ac:dyDescent="0.2">
      <c r="A162" s="206" t="s">
        <v>405</v>
      </c>
      <c r="B162" s="206" t="s">
        <v>429</v>
      </c>
      <c r="C162" s="203" t="s">
        <v>430</v>
      </c>
      <c r="D162" s="203" t="s">
        <v>188</v>
      </c>
      <c r="E162" s="199"/>
      <c r="F162" s="199">
        <v>198432</v>
      </c>
      <c r="G162" s="199">
        <v>0</v>
      </c>
      <c r="H162" s="199">
        <v>0</v>
      </c>
      <c r="I162" s="199"/>
      <c r="J162" s="199">
        <v>249120</v>
      </c>
      <c r="K162" s="199">
        <v>0</v>
      </c>
      <c r="L162" s="199">
        <f>VLOOKUP(B162,[1]ЛП!$B$8:$I$408,8,0)+VLOOKUP(B162,[1]ЛП!$B$8:$J$408,9,0)+VLOOKUP(B162,[1]ЛП!$B$8:$K$408,10,0)</f>
        <v>0</v>
      </c>
    </row>
    <row r="163" spans="1:26" ht="12.75" customHeight="1" x14ac:dyDescent="0.2">
      <c r="A163" s="206" t="s">
        <v>405</v>
      </c>
      <c r="B163" s="206" t="s">
        <v>431</v>
      </c>
      <c r="C163" s="203" t="s">
        <v>432</v>
      </c>
      <c r="D163" s="203" t="s">
        <v>113</v>
      </c>
      <c r="E163" s="199">
        <v>3877</v>
      </c>
      <c r="F163" s="199">
        <v>4915620</v>
      </c>
      <c r="G163" s="199">
        <v>187876.21999999991</v>
      </c>
      <c r="H163" s="199">
        <v>3547419.9200000013</v>
      </c>
      <c r="I163" s="199">
        <v>3497</v>
      </c>
      <c r="J163" s="199">
        <v>4874612</v>
      </c>
      <c r="K163" s="199">
        <v>185934.20999999988</v>
      </c>
      <c r="L163" s="199">
        <f>VLOOKUP(B163,[1]ЛП!$B$8:$I$408,8,0)+VLOOKUP(B163,[1]ЛП!$B$8:$J$408,9,0)+VLOOKUP(B163,[1]ЛП!$B$8:$K$408,10,0)</f>
        <v>4082622.3100000005</v>
      </c>
    </row>
    <row r="164" spans="1:26" ht="12.75" customHeight="1" x14ac:dyDescent="0.2">
      <c r="A164" s="206" t="s">
        <v>405</v>
      </c>
      <c r="B164" s="206" t="s">
        <v>433</v>
      </c>
      <c r="C164" s="203" t="s">
        <v>434</v>
      </c>
      <c r="D164" s="203" t="s">
        <v>113</v>
      </c>
      <c r="E164" s="199">
        <v>1350</v>
      </c>
      <c r="F164" s="199">
        <v>878224</v>
      </c>
      <c r="G164" s="199">
        <v>0</v>
      </c>
      <c r="H164" s="199">
        <v>0</v>
      </c>
      <c r="I164" s="199">
        <v>1329</v>
      </c>
      <c r="J164" s="199">
        <v>862243</v>
      </c>
      <c r="K164" s="199">
        <v>0</v>
      </c>
      <c r="L164" s="199">
        <f>VLOOKUP(B164,[1]ЛП!$B$8:$I$408,8,0)+VLOOKUP(B164,[1]ЛП!$B$8:$J$408,9,0)+VLOOKUP(B164,[1]ЛП!$B$8:$K$408,10,0)</f>
        <v>0</v>
      </c>
    </row>
    <row r="165" spans="1:26" s="207" customFormat="1" x14ac:dyDescent="0.2">
      <c r="A165" s="200"/>
      <c r="B165" s="200"/>
      <c r="C165" s="200" t="s">
        <v>435</v>
      </c>
      <c r="D165" s="200"/>
      <c r="E165" s="194">
        <f t="shared" ref="E165:L165" si="14">SUM(E166:E170)</f>
        <v>3780</v>
      </c>
      <c r="F165" s="194">
        <f t="shared" si="14"/>
        <v>3270809</v>
      </c>
      <c r="G165" s="194">
        <f t="shared" si="14"/>
        <v>113443.20999999993</v>
      </c>
      <c r="H165" s="194">
        <f t="shared" si="14"/>
        <v>0</v>
      </c>
      <c r="I165" s="194">
        <f t="shared" si="14"/>
        <v>3784</v>
      </c>
      <c r="J165" s="194">
        <f t="shared" si="14"/>
        <v>3321860</v>
      </c>
      <c r="K165" s="194">
        <f t="shared" si="14"/>
        <v>109179.00999999994</v>
      </c>
      <c r="L165" s="194">
        <f t="shared" si="14"/>
        <v>0</v>
      </c>
      <c r="M165" s="204"/>
      <c r="N165" s="204"/>
      <c r="O165" s="204"/>
      <c r="P165" s="204"/>
      <c r="Q165" s="204"/>
      <c r="R165" s="204"/>
      <c r="S165" s="204"/>
      <c r="T165" s="204"/>
      <c r="U165" s="204"/>
      <c r="V165" s="204"/>
      <c r="W165" s="204"/>
      <c r="X165" s="204"/>
      <c r="Y165" s="204"/>
      <c r="Z165" s="204"/>
    </row>
    <row r="166" spans="1:26" x14ac:dyDescent="0.2">
      <c r="A166" s="206" t="s">
        <v>436</v>
      </c>
      <c r="B166" s="206" t="s">
        <v>437</v>
      </c>
      <c r="C166" s="203" t="s">
        <v>438</v>
      </c>
      <c r="D166" s="203" t="s">
        <v>113</v>
      </c>
      <c r="E166" s="199">
        <v>2977</v>
      </c>
      <c r="F166" s="199">
        <v>2267035</v>
      </c>
      <c r="G166" s="199">
        <v>0</v>
      </c>
      <c r="H166" s="199">
        <v>0</v>
      </c>
      <c r="I166" s="199">
        <v>2939</v>
      </c>
      <c r="J166" s="199">
        <v>2258440</v>
      </c>
      <c r="K166" s="199">
        <v>0</v>
      </c>
      <c r="L166" s="199">
        <f>VLOOKUP(B166,[1]ЛП!$B$8:$I$408,8,0)+VLOOKUP(B166,[1]ЛП!$B$8:$J$408,9,0)+VLOOKUP(B166,[1]ЛП!$B$8:$K$408,10,0)</f>
        <v>0</v>
      </c>
    </row>
    <row r="167" spans="1:26" x14ac:dyDescent="0.2">
      <c r="A167" s="206" t="s">
        <v>436</v>
      </c>
      <c r="B167" s="206" t="s">
        <v>439</v>
      </c>
      <c r="C167" s="203" t="s">
        <v>440</v>
      </c>
      <c r="D167" s="203" t="s">
        <v>124</v>
      </c>
      <c r="E167" s="199">
        <v>481</v>
      </c>
      <c r="F167" s="199">
        <v>296760</v>
      </c>
      <c r="G167" s="199">
        <v>0</v>
      </c>
      <c r="H167" s="199">
        <v>0</v>
      </c>
      <c r="I167" s="199">
        <v>423</v>
      </c>
      <c r="J167" s="199">
        <v>265590</v>
      </c>
      <c r="K167" s="199">
        <v>0</v>
      </c>
      <c r="L167" s="199">
        <f>VLOOKUP(B167,[1]ЛП!$B$8:$I$408,8,0)+VLOOKUP(B167,[1]ЛП!$B$8:$J$408,9,0)+VLOOKUP(B167,[1]ЛП!$B$8:$K$408,10,0)</f>
        <v>0</v>
      </c>
    </row>
    <row r="168" spans="1:26" x14ac:dyDescent="0.2">
      <c r="A168" s="206" t="s">
        <v>436</v>
      </c>
      <c r="B168" s="206" t="s">
        <v>441</v>
      </c>
      <c r="C168" s="203" t="s">
        <v>442</v>
      </c>
      <c r="D168" s="203" t="s">
        <v>285</v>
      </c>
      <c r="E168" s="199">
        <v>77</v>
      </c>
      <c r="F168" s="199">
        <v>25698</v>
      </c>
      <c r="G168" s="199">
        <v>0</v>
      </c>
      <c r="H168" s="199">
        <v>0</v>
      </c>
      <c r="I168" s="199">
        <v>141</v>
      </c>
      <c r="J168" s="199">
        <v>54586</v>
      </c>
      <c r="K168" s="199">
        <v>0</v>
      </c>
      <c r="L168" s="199">
        <f>VLOOKUP(B168,[1]ЛП!$B$8:$I$408,8,0)+VLOOKUP(B168,[1]ЛП!$B$8:$J$408,9,0)+VLOOKUP(B168,[1]ЛП!$B$8:$K$408,10,0)</f>
        <v>0</v>
      </c>
    </row>
    <row r="169" spans="1:26" ht="12.75" customHeight="1" x14ac:dyDescent="0.2">
      <c r="A169" s="206" t="s">
        <v>436</v>
      </c>
      <c r="B169" s="206" t="s">
        <v>443</v>
      </c>
      <c r="C169" s="203" t="s">
        <v>444</v>
      </c>
      <c r="D169" s="203" t="s">
        <v>124</v>
      </c>
      <c r="E169" s="199">
        <v>245</v>
      </c>
      <c r="F169" s="199">
        <v>521476</v>
      </c>
      <c r="G169" s="199">
        <v>113443.20999999993</v>
      </c>
      <c r="H169" s="199">
        <v>0</v>
      </c>
      <c r="I169" s="199">
        <v>281</v>
      </c>
      <c r="J169" s="199">
        <v>556764</v>
      </c>
      <c r="K169" s="199">
        <v>109179.00999999994</v>
      </c>
      <c r="L169" s="199">
        <f>VLOOKUP(B169,[1]ЛП!$B$8:$I$408,8,0)+VLOOKUP(B169,[1]ЛП!$B$8:$J$408,9,0)+VLOOKUP(B169,[1]ЛП!$B$8:$K$408,10,0)</f>
        <v>0</v>
      </c>
    </row>
    <row r="170" spans="1:26" ht="12.75" customHeight="1" x14ac:dyDescent="0.2">
      <c r="A170" s="206" t="s">
        <v>436</v>
      </c>
      <c r="B170" s="206" t="s">
        <v>445</v>
      </c>
      <c r="C170" s="203" t="s">
        <v>446</v>
      </c>
      <c r="D170" s="203" t="s">
        <v>188</v>
      </c>
      <c r="E170" s="199"/>
      <c r="F170" s="199">
        <v>159840</v>
      </c>
      <c r="G170" s="199">
        <v>0</v>
      </c>
      <c r="H170" s="199">
        <v>0</v>
      </c>
      <c r="I170" s="199"/>
      <c r="J170" s="199">
        <v>186480</v>
      </c>
      <c r="K170" s="199">
        <v>0</v>
      </c>
      <c r="L170" s="199">
        <f>VLOOKUP(B170,[1]ЛП!$B$8:$I$408,8,0)+VLOOKUP(B170,[1]ЛП!$B$8:$J$408,9,0)+VLOOKUP(B170,[1]ЛП!$B$8:$K$408,10,0)</f>
        <v>0</v>
      </c>
    </row>
    <row r="171" spans="1:26" s="207" customFormat="1" x14ac:dyDescent="0.2">
      <c r="A171" s="200"/>
      <c r="B171" s="200"/>
      <c r="C171" s="200" t="s">
        <v>447</v>
      </c>
      <c r="D171" s="200"/>
      <c r="E171" s="194">
        <f t="shared" ref="E171:L171" si="15">SUM(E172:E189)</f>
        <v>22121</v>
      </c>
      <c r="F171" s="194">
        <f t="shared" si="15"/>
        <v>23383905.600000001</v>
      </c>
      <c r="G171" s="194">
        <f t="shared" si="15"/>
        <v>1355297.3400000003</v>
      </c>
      <c r="H171" s="194">
        <f t="shared" si="15"/>
        <v>6700742.2199999988</v>
      </c>
      <c r="I171" s="194">
        <f t="shared" si="15"/>
        <v>21957</v>
      </c>
      <c r="J171" s="194">
        <f t="shared" si="15"/>
        <v>23699148.600000001</v>
      </c>
      <c r="K171" s="194">
        <f t="shared" si="15"/>
        <v>1742517.6</v>
      </c>
      <c r="L171" s="194">
        <f t="shared" si="15"/>
        <v>7136725.2299999995</v>
      </c>
      <c r="M171" s="204"/>
      <c r="N171" s="204"/>
      <c r="O171" s="204"/>
      <c r="P171" s="204"/>
      <c r="Q171" s="204"/>
      <c r="R171" s="204"/>
      <c r="S171" s="204"/>
      <c r="T171" s="204"/>
      <c r="U171" s="204"/>
      <c r="V171" s="204"/>
      <c r="W171" s="204"/>
      <c r="X171" s="204"/>
      <c r="Y171" s="204"/>
      <c r="Z171" s="204"/>
    </row>
    <row r="172" spans="1:26" x14ac:dyDescent="0.2">
      <c r="A172" s="206" t="s">
        <v>448</v>
      </c>
      <c r="B172" s="206" t="s">
        <v>449</v>
      </c>
      <c r="C172" s="203" t="s">
        <v>450</v>
      </c>
      <c r="D172" s="203" t="s">
        <v>113</v>
      </c>
      <c r="E172" s="199">
        <v>521</v>
      </c>
      <c r="F172" s="199">
        <v>272084</v>
      </c>
      <c r="G172" s="199">
        <v>0</v>
      </c>
      <c r="H172" s="199">
        <v>0</v>
      </c>
      <c r="I172" s="199">
        <v>476</v>
      </c>
      <c r="J172" s="199">
        <v>254189</v>
      </c>
      <c r="K172" s="199">
        <v>0</v>
      </c>
      <c r="L172" s="199">
        <f>VLOOKUP(B172,[1]ЛП!$B$8:$I$408,8,0)+VLOOKUP(B172,[1]ЛП!$B$8:$J$408,9,0)+VLOOKUP(B172,[1]ЛП!$B$8:$K$408,10,0)</f>
        <v>0</v>
      </c>
    </row>
    <row r="173" spans="1:26" x14ac:dyDescent="0.2">
      <c r="A173" s="206" t="s">
        <v>448</v>
      </c>
      <c r="B173" s="206" t="s">
        <v>451</v>
      </c>
      <c r="C173" s="203" t="s">
        <v>452</v>
      </c>
      <c r="D173" s="203" t="s">
        <v>113</v>
      </c>
      <c r="E173" s="199">
        <v>614</v>
      </c>
      <c r="F173" s="199">
        <v>349424</v>
      </c>
      <c r="G173" s="199">
        <v>0</v>
      </c>
      <c r="H173" s="199">
        <v>0</v>
      </c>
      <c r="I173" s="199">
        <v>627</v>
      </c>
      <c r="J173" s="199">
        <v>353675</v>
      </c>
      <c r="K173" s="199">
        <v>0</v>
      </c>
      <c r="L173" s="199">
        <f>VLOOKUP(B173,[1]ЛП!$B$8:$I$408,8,0)+VLOOKUP(B173,[1]ЛП!$B$8:$J$408,9,0)+VLOOKUP(B173,[1]ЛП!$B$8:$K$408,10,0)</f>
        <v>0</v>
      </c>
    </row>
    <row r="174" spans="1:26" x14ac:dyDescent="0.2">
      <c r="A174" s="206" t="s">
        <v>448</v>
      </c>
      <c r="B174" s="206" t="s">
        <v>453</v>
      </c>
      <c r="C174" s="203" t="s">
        <v>454</v>
      </c>
      <c r="D174" s="203" t="s">
        <v>113</v>
      </c>
      <c r="E174" s="199">
        <v>624</v>
      </c>
      <c r="F174" s="199">
        <v>337028</v>
      </c>
      <c r="G174" s="199">
        <v>0</v>
      </c>
      <c r="H174" s="199">
        <v>0</v>
      </c>
      <c r="I174" s="199">
        <v>632</v>
      </c>
      <c r="J174" s="199">
        <v>336768</v>
      </c>
      <c r="K174" s="199">
        <v>0</v>
      </c>
      <c r="L174" s="199">
        <f>VLOOKUP(B174,[1]ЛП!$B$8:$I$408,8,0)+VLOOKUP(B174,[1]ЛП!$B$8:$J$408,9,0)+VLOOKUP(B174,[1]ЛП!$B$8:$K$408,10,0)</f>
        <v>0</v>
      </c>
    </row>
    <row r="175" spans="1:26" x14ac:dyDescent="0.2">
      <c r="A175" s="206" t="s">
        <v>448</v>
      </c>
      <c r="B175" s="206" t="s">
        <v>455</v>
      </c>
      <c r="C175" s="203" t="s">
        <v>456</v>
      </c>
      <c r="D175" s="203" t="s">
        <v>113</v>
      </c>
      <c r="E175" s="199">
        <v>179</v>
      </c>
      <c r="F175" s="199">
        <v>105240</v>
      </c>
      <c r="G175" s="199">
        <v>0</v>
      </c>
      <c r="H175" s="199">
        <v>0</v>
      </c>
      <c r="I175" s="199">
        <v>181</v>
      </c>
      <c r="J175" s="199">
        <v>104240</v>
      </c>
      <c r="K175" s="199">
        <v>0</v>
      </c>
      <c r="L175" s="199">
        <f>VLOOKUP(B175,[1]ЛП!$B$8:$I$408,8,0)+VLOOKUP(B175,[1]ЛП!$B$8:$J$408,9,0)+VLOOKUP(B175,[1]ЛП!$B$8:$K$408,10,0)</f>
        <v>0</v>
      </c>
    </row>
    <row r="176" spans="1:26" ht="12.75" customHeight="1" x14ac:dyDescent="0.2">
      <c r="A176" s="206" t="s">
        <v>448</v>
      </c>
      <c r="B176" s="206" t="s">
        <v>457</v>
      </c>
      <c r="C176" s="203" t="s">
        <v>458</v>
      </c>
      <c r="D176" s="203" t="s">
        <v>134</v>
      </c>
      <c r="E176" s="199"/>
      <c r="F176" s="199">
        <v>38380</v>
      </c>
      <c r="G176" s="199">
        <v>0</v>
      </c>
      <c r="H176" s="199">
        <v>0</v>
      </c>
      <c r="I176" s="199"/>
      <c r="J176" s="199">
        <v>36480</v>
      </c>
      <c r="K176" s="199">
        <v>0</v>
      </c>
      <c r="L176" s="199">
        <f>VLOOKUP(B176,[1]ЛП!$B$8:$I$408,8,0)+VLOOKUP(B176,[1]ЛП!$B$8:$J$408,9,0)+VLOOKUP(B176,[1]ЛП!$B$8:$K$408,10,0)</f>
        <v>0</v>
      </c>
    </row>
    <row r="177" spans="1:26" ht="12.75" customHeight="1" x14ac:dyDescent="0.2">
      <c r="A177" s="206" t="s">
        <v>448</v>
      </c>
      <c r="B177" s="206" t="s">
        <v>459</v>
      </c>
      <c r="C177" s="203" t="s">
        <v>460</v>
      </c>
      <c r="D177" s="203" t="s">
        <v>134</v>
      </c>
      <c r="E177" s="199"/>
      <c r="F177" s="199">
        <v>484000</v>
      </c>
      <c r="G177" s="199">
        <v>0</v>
      </c>
      <c r="H177" s="199">
        <v>0</v>
      </c>
      <c r="I177" s="199"/>
      <c r="J177" s="199">
        <v>464000</v>
      </c>
      <c r="K177" s="199">
        <v>0</v>
      </c>
      <c r="L177" s="199">
        <f>VLOOKUP(B177,[1]ЛП!$B$8:$I$408,8,0)+VLOOKUP(B177,[1]ЛП!$B$8:$J$408,9,0)+VLOOKUP(B177,[1]ЛП!$B$8:$K$408,10,0)</f>
        <v>0</v>
      </c>
    </row>
    <row r="178" spans="1:26" x14ac:dyDescent="0.2">
      <c r="A178" s="206" t="s">
        <v>448</v>
      </c>
      <c r="B178" s="206" t="s">
        <v>461</v>
      </c>
      <c r="C178" s="203" t="s">
        <v>462</v>
      </c>
      <c r="D178" s="203" t="s">
        <v>199</v>
      </c>
      <c r="E178" s="199"/>
      <c r="F178" s="199">
        <v>20900</v>
      </c>
      <c r="G178" s="199">
        <v>0</v>
      </c>
      <c r="H178" s="199">
        <v>0</v>
      </c>
      <c r="I178" s="199"/>
      <c r="J178" s="199">
        <v>24700</v>
      </c>
      <c r="K178" s="199">
        <v>0</v>
      </c>
      <c r="L178" s="199">
        <f>VLOOKUP(B178,[1]ЛП!$B$8:$I$408,8,0)+VLOOKUP(B178,[1]ЛП!$B$8:$J$408,9,0)+VLOOKUP(B178,[1]ЛП!$B$8:$K$408,10,0)</f>
        <v>0</v>
      </c>
    </row>
    <row r="179" spans="1:26" ht="12.75" customHeight="1" x14ac:dyDescent="0.2">
      <c r="A179" s="206" t="s">
        <v>448</v>
      </c>
      <c r="B179" s="206" t="s">
        <v>463</v>
      </c>
      <c r="C179" s="203" t="s">
        <v>464</v>
      </c>
      <c r="D179" s="203" t="s">
        <v>199</v>
      </c>
      <c r="E179" s="199"/>
      <c r="F179" s="199">
        <v>4800</v>
      </c>
      <c r="G179" s="199">
        <v>0</v>
      </c>
      <c r="H179" s="199">
        <v>0</v>
      </c>
      <c r="I179" s="199"/>
      <c r="J179" s="199">
        <v>6150</v>
      </c>
      <c r="K179" s="199">
        <v>0</v>
      </c>
      <c r="L179" s="199">
        <f>VLOOKUP(B179,[1]ЛП!$B$8:$I$408,8,0)+VLOOKUP(B179,[1]ЛП!$B$8:$J$408,9,0)+VLOOKUP(B179,[1]ЛП!$B$8:$K$408,10,0)</f>
        <v>0</v>
      </c>
    </row>
    <row r="180" spans="1:26" x14ac:dyDescent="0.2">
      <c r="A180" s="206" t="s">
        <v>448</v>
      </c>
      <c r="B180" s="206" t="s">
        <v>465</v>
      </c>
      <c r="C180" s="203" t="s">
        <v>466</v>
      </c>
      <c r="D180" s="203" t="s">
        <v>113</v>
      </c>
      <c r="E180" s="199">
        <v>9875</v>
      </c>
      <c r="F180" s="199">
        <v>9314541</v>
      </c>
      <c r="G180" s="199">
        <v>248241.46000000005</v>
      </c>
      <c r="H180" s="199">
        <v>5973590.9699999997</v>
      </c>
      <c r="I180" s="199">
        <v>9856</v>
      </c>
      <c r="J180" s="199">
        <v>9389558</v>
      </c>
      <c r="K180" s="199">
        <v>285694.84000000003</v>
      </c>
      <c r="L180" s="199">
        <f>VLOOKUP(B180,[1]ЛП!$B$8:$I$408,8,0)+VLOOKUP(B180,[1]ЛП!$B$8:$J$408,9,0)+VLOOKUP(B180,[1]ЛП!$B$8:$K$408,10,0)</f>
        <v>6474620.9299999997</v>
      </c>
    </row>
    <row r="181" spans="1:26" ht="12.75" customHeight="1" x14ac:dyDescent="0.2">
      <c r="A181" s="206" t="s">
        <v>448</v>
      </c>
      <c r="B181" s="206" t="s">
        <v>467</v>
      </c>
      <c r="C181" s="203" t="s">
        <v>468</v>
      </c>
      <c r="D181" s="203" t="s">
        <v>113</v>
      </c>
      <c r="E181" s="199">
        <v>2653</v>
      </c>
      <c r="F181" s="199">
        <v>1685618</v>
      </c>
      <c r="G181" s="199">
        <v>75476</v>
      </c>
      <c r="H181" s="199">
        <v>727151.2499999993</v>
      </c>
      <c r="I181" s="199">
        <v>2708</v>
      </c>
      <c r="J181" s="199">
        <v>1744801</v>
      </c>
      <c r="K181" s="199">
        <v>77696</v>
      </c>
      <c r="L181" s="199">
        <f>VLOOKUP(B181,[1]ЛП!$B$8:$I$408,8,0)+VLOOKUP(B181,[1]ЛП!$B$8:$J$408,9,0)+VLOOKUP(B181,[1]ЛП!$B$8:$K$408,10,0)</f>
        <v>662104.29999999993</v>
      </c>
    </row>
    <row r="182" spans="1:26" ht="12.75" customHeight="1" x14ac:dyDescent="0.2">
      <c r="A182" s="206" t="s">
        <v>448</v>
      </c>
      <c r="B182" s="206" t="s">
        <v>469</v>
      </c>
      <c r="C182" s="203" t="s">
        <v>470</v>
      </c>
      <c r="D182" s="203" t="s">
        <v>113</v>
      </c>
      <c r="E182" s="199">
        <v>1698</v>
      </c>
      <c r="F182" s="199">
        <v>1510872</v>
      </c>
      <c r="G182" s="199">
        <v>67608</v>
      </c>
      <c r="H182" s="199">
        <v>0</v>
      </c>
      <c r="I182" s="199">
        <v>1602</v>
      </c>
      <c r="J182" s="199">
        <v>1423618</v>
      </c>
      <c r="K182" s="199">
        <v>81596</v>
      </c>
      <c r="L182" s="199">
        <f>VLOOKUP(B182,[1]ЛП!$B$8:$I$408,8,0)+VLOOKUP(B182,[1]ЛП!$B$8:$J$408,9,0)+VLOOKUP(B182,[1]ЛП!$B$8:$K$408,10,0)</f>
        <v>0</v>
      </c>
    </row>
    <row r="183" spans="1:26" ht="12.75" customHeight="1" x14ac:dyDescent="0.2">
      <c r="A183" s="206" t="s">
        <v>448</v>
      </c>
      <c r="B183" s="206" t="s">
        <v>471</v>
      </c>
      <c r="C183" s="203" t="s">
        <v>472</v>
      </c>
      <c r="D183" s="203" t="s">
        <v>113</v>
      </c>
      <c r="E183" s="199">
        <v>105</v>
      </c>
      <c r="F183" s="199">
        <v>41842</v>
      </c>
      <c r="G183" s="199">
        <v>0</v>
      </c>
      <c r="H183" s="199">
        <v>0</v>
      </c>
      <c r="I183" s="199">
        <v>99</v>
      </c>
      <c r="J183" s="199">
        <v>43334</v>
      </c>
      <c r="K183" s="199">
        <v>0</v>
      </c>
      <c r="L183" s="199">
        <f>VLOOKUP(B183,[1]ЛП!$B$8:$I$408,8,0)+VLOOKUP(B183,[1]ЛП!$B$8:$J$408,9,0)+VLOOKUP(B183,[1]ЛП!$B$8:$K$408,10,0)</f>
        <v>0</v>
      </c>
    </row>
    <row r="184" spans="1:26" ht="12.75" customHeight="1" x14ac:dyDescent="0.2">
      <c r="A184" s="206" t="s">
        <v>448</v>
      </c>
      <c r="B184" s="206" t="s">
        <v>473</v>
      </c>
      <c r="C184" s="203" t="s">
        <v>474</v>
      </c>
      <c r="D184" s="203" t="s">
        <v>113</v>
      </c>
      <c r="E184" s="199">
        <v>1555</v>
      </c>
      <c r="F184" s="199">
        <v>1766235.6</v>
      </c>
      <c r="G184" s="199">
        <v>3160.08</v>
      </c>
      <c r="H184" s="199">
        <v>0</v>
      </c>
      <c r="I184" s="199">
        <v>1549</v>
      </c>
      <c r="J184" s="199">
        <v>1882666.5999999999</v>
      </c>
      <c r="K184" s="199">
        <v>2257.1999999999998</v>
      </c>
      <c r="L184" s="199">
        <f>VLOOKUP(B184,[1]ЛП!$B$8:$I$408,8,0)+VLOOKUP(B184,[1]ЛП!$B$8:$J$408,9,0)+VLOOKUP(B184,[1]ЛП!$B$8:$K$408,10,0)</f>
        <v>0</v>
      </c>
    </row>
    <row r="185" spans="1:26" ht="12.75" customHeight="1" x14ac:dyDescent="0.2">
      <c r="A185" s="206" t="s">
        <v>448</v>
      </c>
      <c r="B185" s="206" t="s">
        <v>475</v>
      </c>
      <c r="C185" s="203" t="s">
        <v>476</v>
      </c>
      <c r="D185" s="203" t="s">
        <v>113</v>
      </c>
      <c r="E185" s="199">
        <v>1072</v>
      </c>
      <c r="F185" s="199">
        <v>4333922</v>
      </c>
      <c r="G185" s="199">
        <v>587112.79000000097</v>
      </c>
      <c r="H185" s="199">
        <v>0</v>
      </c>
      <c r="I185" s="199">
        <v>1152</v>
      </c>
      <c r="J185" s="199">
        <v>4557402</v>
      </c>
      <c r="K185" s="199">
        <v>911379.04000000074</v>
      </c>
      <c r="L185" s="199">
        <f>VLOOKUP(B185,[1]ЛП!$B$8:$I$408,8,0)+VLOOKUP(B185,[1]ЛП!$B$8:$J$408,9,0)+VLOOKUP(B185,[1]ЛП!$B$8:$K$408,10,0)</f>
        <v>0</v>
      </c>
    </row>
    <row r="186" spans="1:26" ht="12.75" customHeight="1" x14ac:dyDescent="0.2">
      <c r="A186" s="206" t="s">
        <v>448</v>
      </c>
      <c r="B186" s="206" t="s">
        <v>477</v>
      </c>
      <c r="C186" s="203" t="s">
        <v>478</v>
      </c>
      <c r="D186" s="203" t="s">
        <v>124</v>
      </c>
      <c r="E186" s="199">
        <v>742</v>
      </c>
      <c r="F186" s="199">
        <v>1451939</v>
      </c>
      <c r="G186" s="199">
        <v>373699.00999999931</v>
      </c>
      <c r="H186" s="199">
        <v>0</v>
      </c>
      <c r="I186" s="199">
        <v>666</v>
      </c>
      <c r="J186" s="199">
        <v>1424392</v>
      </c>
      <c r="K186" s="199">
        <v>383894.51999999944</v>
      </c>
      <c r="L186" s="199">
        <f>VLOOKUP(B186,[1]ЛП!$B$8:$I$408,8,0)+VLOOKUP(B186,[1]ЛП!$B$8:$J$408,9,0)+VLOOKUP(B186,[1]ЛП!$B$8:$K$408,10,0)</f>
        <v>0</v>
      </c>
    </row>
    <row r="187" spans="1:26" x14ac:dyDescent="0.2">
      <c r="A187" s="206" t="s">
        <v>448</v>
      </c>
      <c r="B187" s="206" t="s">
        <v>479</v>
      </c>
      <c r="C187" s="203" t="s">
        <v>480</v>
      </c>
      <c r="D187" s="203" t="s">
        <v>113</v>
      </c>
      <c r="E187" s="199">
        <v>848</v>
      </c>
      <c r="F187" s="199">
        <v>614714</v>
      </c>
      <c r="G187" s="199">
        <v>0</v>
      </c>
      <c r="H187" s="199">
        <v>0</v>
      </c>
      <c r="I187" s="199">
        <v>811</v>
      </c>
      <c r="J187" s="199">
        <v>593596</v>
      </c>
      <c r="K187" s="199">
        <v>0</v>
      </c>
      <c r="L187" s="199">
        <f>VLOOKUP(B187,[1]ЛП!$B$8:$I$408,8,0)+VLOOKUP(B187,[1]ЛП!$B$8:$J$408,9,0)+VLOOKUP(B187,[1]ЛП!$B$8:$K$408,10,0)</f>
        <v>0</v>
      </c>
    </row>
    <row r="188" spans="1:26" x14ac:dyDescent="0.2">
      <c r="A188" s="206" t="s">
        <v>448</v>
      </c>
      <c r="B188" s="206" t="s">
        <v>481</v>
      </c>
      <c r="C188" s="203" t="s">
        <v>482</v>
      </c>
      <c r="D188" s="203" t="s">
        <v>113</v>
      </c>
      <c r="E188" s="199">
        <v>832</v>
      </c>
      <c r="F188" s="199">
        <v>642916</v>
      </c>
      <c r="G188" s="199">
        <v>0</v>
      </c>
      <c r="H188" s="199">
        <v>0</v>
      </c>
      <c r="I188" s="199">
        <v>791</v>
      </c>
      <c r="J188" s="199">
        <v>652129</v>
      </c>
      <c r="K188" s="199">
        <v>0</v>
      </c>
      <c r="L188" s="199">
        <f>VLOOKUP(B188,[1]ЛП!$B$8:$I$408,8,0)+VLOOKUP(B188,[1]ЛП!$B$8:$J$408,9,0)+VLOOKUP(B188,[1]ЛП!$B$8:$K$408,10,0)</f>
        <v>0</v>
      </c>
    </row>
    <row r="189" spans="1:26" x14ac:dyDescent="0.2">
      <c r="A189" s="206" t="s">
        <v>448</v>
      </c>
      <c r="B189" s="206" t="s">
        <v>483</v>
      </c>
      <c r="C189" s="203" t="s">
        <v>484</v>
      </c>
      <c r="D189" s="203" t="s">
        <v>113</v>
      </c>
      <c r="E189" s="199">
        <v>803</v>
      </c>
      <c r="F189" s="199">
        <v>409450</v>
      </c>
      <c r="G189" s="199">
        <v>0</v>
      </c>
      <c r="H189" s="199">
        <v>0</v>
      </c>
      <c r="I189" s="199">
        <v>807</v>
      </c>
      <c r="J189" s="199">
        <v>407450</v>
      </c>
      <c r="K189" s="199">
        <v>0</v>
      </c>
      <c r="L189" s="199">
        <f>VLOOKUP(B189,[1]ЛП!$B$8:$I$408,8,0)+VLOOKUP(B189,[1]ЛП!$B$8:$J$408,9,0)+VLOOKUP(B189,[1]ЛП!$B$8:$K$408,10,0)</f>
        <v>0</v>
      </c>
    </row>
    <row r="190" spans="1:26" s="207" customFormat="1" x14ac:dyDescent="0.2">
      <c r="A190" s="200"/>
      <c r="B190" s="200"/>
      <c r="C190" s="200" t="s">
        <v>485</v>
      </c>
      <c r="D190" s="200"/>
      <c r="E190" s="194">
        <f t="shared" ref="E190:L190" si="16">SUM(E191:E234)</f>
        <v>82979</v>
      </c>
      <c r="F190" s="194">
        <f t="shared" si="16"/>
        <v>79287737.800000012</v>
      </c>
      <c r="G190" s="194">
        <f t="shared" si="16"/>
        <v>3150439.7499999967</v>
      </c>
      <c r="H190" s="194">
        <f t="shared" si="16"/>
        <v>20138954.340000004</v>
      </c>
      <c r="I190" s="194">
        <f t="shared" si="16"/>
        <v>84346</v>
      </c>
      <c r="J190" s="194">
        <f t="shared" si="16"/>
        <v>81147276</v>
      </c>
      <c r="K190" s="194">
        <f t="shared" si="16"/>
        <v>3207314.8499999964</v>
      </c>
      <c r="L190" s="194">
        <f t="shared" si="16"/>
        <v>19762803.130000003</v>
      </c>
      <c r="M190" s="204"/>
      <c r="N190" s="204"/>
      <c r="O190" s="204"/>
      <c r="P190" s="204"/>
      <c r="Q190" s="204"/>
      <c r="R190" s="204"/>
      <c r="S190" s="204"/>
      <c r="T190" s="204"/>
      <c r="U190" s="204"/>
      <c r="V190" s="204"/>
      <c r="W190" s="204"/>
      <c r="X190" s="204"/>
      <c r="Y190" s="204"/>
      <c r="Z190" s="204"/>
    </row>
    <row r="191" spans="1:26" x14ac:dyDescent="0.2">
      <c r="A191" s="206" t="s">
        <v>486</v>
      </c>
      <c r="B191" s="206" t="s">
        <v>487</v>
      </c>
      <c r="C191" s="203" t="s">
        <v>488</v>
      </c>
      <c r="D191" s="203" t="s">
        <v>113</v>
      </c>
      <c r="E191" s="199">
        <v>2409</v>
      </c>
      <c r="F191" s="199">
        <v>1657912</v>
      </c>
      <c r="G191" s="199">
        <v>0</v>
      </c>
      <c r="H191" s="199">
        <v>0</v>
      </c>
      <c r="I191" s="199">
        <v>2373</v>
      </c>
      <c r="J191" s="199">
        <v>1672805</v>
      </c>
      <c r="K191" s="199">
        <v>0</v>
      </c>
      <c r="L191" s="199">
        <f>VLOOKUP(B191,[1]ЛП!$B$8:$I$408,8,0)+VLOOKUP(B191,[1]ЛП!$B$8:$J$408,9,0)+VLOOKUP(B191,[1]ЛП!$B$8:$K$408,10,0)</f>
        <v>0</v>
      </c>
    </row>
    <row r="192" spans="1:26" x14ac:dyDescent="0.2">
      <c r="A192" s="206">
        <v>16</v>
      </c>
      <c r="B192" s="206" t="s">
        <v>489</v>
      </c>
      <c r="C192" s="203" t="s">
        <v>490</v>
      </c>
      <c r="D192" s="203" t="s">
        <v>414</v>
      </c>
      <c r="E192" s="199">
        <v>870</v>
      </c>
      <c r="F192" s="199">
        <v>290748</v>
      </c>
      <c r="G192" s="199">
        <v>0</v>
      </c>
      <c r="H192" s="199">
        <v>0</v>
      </c>
      <c r="I192" s="199">
        <v>883</v>
      </c>
      <c r="J192" s="199">
        <v>295038</v>
      </c>
      <c r="K192" s="199">
        <v>0</v>
      </c>
      <c r="L192" s="199">
        <f>VLOOKUP(B192,[1]ЛП!$B$8:$I$408,8,0)+VLOOKUP(B192,[1]ЛП!$B$8:$J$408,9,0)+VLOOKUP(B192,[1]ЛП!$B$8:$K$408,10,0)</f>
        <v>0</v>
      </c>
    </row>
    <row r="193" spans="1:35" s="183" customFormat="1" x14ac:dyDescent="0.2">
      <c r="A193" s="206">
        <v>16</v>
      </c>
      <c r="B193" s="206" t="s">
        <v>491</v>
      </c>
      <c r="C193" s="203" t="s">
        <v>492</v>
      </c>
      <c r="D193" s="203" t="s">
        <v>129</v>
      </c>
      <c r="E193" s="199">
        <v>937</v>
      </c>
      <c r="F193" s="199">
        <v>310578</v>
      </c>
      <c r="G193" s="199">
        <v>0</v>
      </c>
      <c r="H193" s="199">
        <v>0</v>
      </c>
      <c r="I193" s="199">
        <v>1042</v>
      </c>
      <c r="J193" s="199">
        <v>345076</v>
      </c>
      <c r="K193" s="199">
        <v>0</v>
      </c>
      <c r="L193" s="199">
        <f>VLOOKUP(B193,[1]ЛП!$B$8:$I$408,8,0)+VLOOKUP(B193,[1]ЛП!$B$8:$J$408,9,0)+VLOOKUP(B193,[1]ЛП!$B$8:$K$408,10,0)</f>
        <v>0</v>
      </c>
      <c r="AA193" s="184"/>
      <c r="AB193" s="184"/>
      <c r="AC193" s="184"/>
      <c r="AD193" s="184"/>
      <c r="AE193" s="184"/>
      <c r="AF193" s="184"/>
      <c r="AG193" s="184"/>
      <c r="AH193" s="184"/>
      <c r="AI193" s="184"/>
    </row>
    <row r="194" spans="1:35" s="183" customFormat="1" ht="12.75" customHeight="1" x14ac:dyDescent="0.2">
      <c r="A194" s="206" t="s">
        <v>486</v>
      </c>
      <c r="B194" s="206" t="s">
        <v>493</v>
      </c>
      <c r="C194" s="203" t="s">
        <v>494</v>
      </c>
      <c r="D194" s="203" t="s">
        <v>134</v>
      </c>
      <c r="E194" s="199"/>
      <c r="F194" s="199">
        <v>22420</v>
      </c>
      <c r="G194" s="199">
        <v>0</v>
      </c>
      <c r="H194" s="199">
        <v>0</v>
      </c>
      <c r="I194" s="199"/>
      <c r="J194" s="199">
        <v>24320</v>
      </c>
      <c r="K194" s="199">
        <v>0</v>
      </c>
      <c r="L194" s="199">
        <f>VLOOKUP(B194,[1]ЛП!$B$8:$I$408,8,0)+VLOOKUP(B194,[1]ЛП!$B$8:$J$408,9,0)+VLOOKUP(B194,[1]ЛП!$B$8:$K$408,10,0)</f>
        <v>0</v>
      </c>
      <c r="AA194" s="184"/>
      <c r="AB194" s="184"/>
      <c r="AC194" s="184"/>
      <c r="AD194" s="184"/>
      <c r="AE194" s="184"/>
      <c r="AF194" s="184"/>
      <c r="AG194" s="184"/>
      <c r="AH194" s="184"/>
      <c r="AI194" s="184"/>
    </row>
    <row r="195" spans="1:35" s="183" customFormat="1" x14ac:dyDescent="0.2">
      <c r="A195" s="206" t="s">
        <v>486</v>
      </c>
      <c r="B195" s="206" t="s">
        <v>495</v>
      </c>
      <c r="C195" s="203" t="s">
        <v>496</v>
      </c>
      <c r="D195" s="203" t="s">
        <v>113</v>
      </c>
      <c r="E195" s="199">
        <v>1375</v>
      </c>
      <c r="F195" s="199">
        <v>863212</v>
      </c>
      <c r="G195" s="199">
        <v>0</v>
      </c>
      <c r="H195" s="199">
        <v>0</v>
      </c>
      <c r="I195" s="199">
        <v>1410</v>
      </c>
      <c r="J195" s="199">
        <v>874115</v>
      </c>
      <c r="K195" s="199">
        <v>0</v>
      </c>
      <c r="L195" s="199">
        <f>VLOOKUP(B195,[1]ЛП!$B$8:$I$408,8,0)+VLOOKUP(B195,[1]ЛП!$B$8:$J$408,9,0)+VLOOKUP(B195,[1]ЛП!$B$8:$K$408,10,0)</f>
        <v>0</v>
      </c>
      <c r="AA195" s="184"/>
      <c r="AB195" s="184"/>
      <c r="AC195" s="184"/>
      <c r="AD195" s="184"/>
      <c r="AE195" s="184"/>
      <c r="AF195" s="184"/>
      <c r="AG195" s="184"/>
      <c r="AH195" s="184"/>
      <c r="AI195" s="184"/>
    </row>
    <row r="196" spans="1:35" s="183" customFormat="1" x14ac:dyDescent="0.2">
      <c r="A196" s="206" t="s">
        <v>486</v>
      </c>
      <c r="B196" s="206" t="s">
        <v>497</v>
      </c>
      <c r="C196" s="203" t="s">
        <v>498</v>
      </c>
      <c r="D196" s="203" t="s">
        <v>129</v>
      </c>
      <c r="E196" s="199">
        <v>915</v>
      </c>
      <c r="F196" s="199">
        <v>300820</v>
      </c>
      <c r="G196" s="199">
        <v>0</v>
      </c>
      <c r="H196" s="199">
        <v>0</v>
      </c>
      <c r="I196" s="199">
        <v>931</v>
      </c>
      <c r="J196" s="199">
        <v>305746</v>
      </c>
      <c r="K196" s="199">
        <v>0</v>
      </c>
      <c r="L196" s="199">
        <f>VLOOKUP(B196,[1]ЛП!$B$8:$I$408,8,0)+VLOOKUP(B196,[1]ЛП!$B$8:$J$408,9,0)+VLOOKUP(B196,[1]ЛП!$B$8:$K$408,10,0)</f>
        <v>0</v>
      </c>
      <c r="AA196" s="184"/>
      <c r="AB196" s="184"/>
      <c r="AC196" s="184"/>
      <c r="AD196" s="184"/>
      <c r="AE196" s="184"/>
      <c r="AF196" s="184"/>
      <c r="AG196" s="184"/>
      <c r="AH196" s="184"/>
      <c r="AI196" s="184"/>
    </row>
    <row r="197" spans="1:35" s="183" customFormat="1" ht="12.75" customHeight="1" x14ac:dyDescent="0.2">
      <c r="A197" s="206" t="s">
        <v>486</v>
      </c>
      <c r="B197" s="206" t="s">
        <v>499</v>
      </c>
      <c r="C197" s="203" t="s">
        <v>500</v>
      </c>
      <c r="D197" s="203" t="s">
        <v>134</v>
      </c>
      <c r="E197" s="199"/>
      <c r="F197" s="199">
        <v>164395</v>
      </c>
      <c r="G197" s="199">
        <v>0</v>
      </c>
      <c r="H197" s="199">
        <v>0</v>
      </c>
      <c r="I197" s="199"/>
      <c r="J197" s="199">
        <v>164654</v>
      </c>
      <c r="K197" s="199">
        <v>0</v>
      </c>
      <c r="L197" s="199">
        <f>VLOOKUP(B197,[1]ЛП!$B$8:$I$408,8,0)+VLOOKUP(B197,[1]ЛП!$B$8:$J$408,9,0)+VLOOKUP(B197,[1]ЛП!$B$8:$K$408,10,0)</f>
        <v>0</v>
      </c>
    </row>
    <row r="198" spans="1:35" s="183" customFormat="1" x14ac:dyDescent="0.2">
      <c r="A198" s="206" t="s">
        <v>486</v>
      </c>
      <c r="B198" s="206" t="s">
        <v>501</v>
      </c>
      <c r="C198" s="203" t="s">
        <v>502</v>
      </c>
      <c r="D198" s="203" t="s">
        <v>113</v>
      </c>
      <c r="E198" s="199">
        <v>19839</v>
      </c>
      <c r="F198" s="199">
        <v>23495840</v>
      </c>
      <c r="G198" s="199">
        <v>1675292.4399999988</v>
      </c>
      <c r="H198" s="199">
        <v>4863368.26</v>
      </c>
      <c r="I198" s="199">
        <v>20386</v>
      </c>
      <c r="J198" s="199">
        <v>23963782.600000001</v>
      </c>
      <c r="K198" s="199">
        <v>1688832.8999999976</v>
      </c>
      <c r="L198" s="199">
        <f>VLOOKUP(B198,[1]ЛП!$B$8:$I$408,8,0)+VLOOKUP(B198,[1]ЛП!$B$8:$J$408,9,0)+VLOOKUP(B198,[1]ЛП!$B$8:$K$408,10,0)</f>
        <v>5081773.41</v>
      </c>
    </row>
    <row r="199" spans="1:35" s="183" customFormat="1" x14ac:dyDescent="0.2">
      <c r="A199" s="206" t="s">
        <v>486</v>
      </c>
      <c r="B199" s="206" t="s">
        <v>503</v>
      </c>
      <c r="C199" s="203" t="s">
        <v>504</v>
      </c>
      <c r="D199" s="203" t="s">
        <v>113</v>
      </c>
      <c r="E199" s="199">
        <v>7093</v>
      </c>
      <c r="F199" s="199">
        <v>6813045</v>
      </c>
      <c r="G199" s="199">
        <v>255442.20999999979</v>
      </c>
      <c r="H199" s="199">
        <v>0</v>
      </c>
      <c r="I199" s="199">
        <v>7311</v>
      </c>
      <c r="J199" s="199">
        <v>7232859</v>
      </c>
      <c r="K199" s="199">
        <v>269361.18999999977</v>
      </c>
      <c r="L199" s="199">
        <f>VLOOKUP(B199,[1]ЛП!$B$8:$I$408,8,0)+VLOOKUP(B199,[1]ЛП!$B$8:$J$408,9,0)+VLOOKUP(B199,[1]ЛП!$B$8:$K$408,10,0)</f>
        <v>0</v>
      </c>
    </row>
    <row r="200" spans="1:35" s="183" customFormat="1" x14ac:dyDescent="0.2">
      <c r="A200" s="206" t="s">
        <v>486</v>
      </c>
      <c r="B200" s="206" t="s">
        <v>505</v>
      </c>
      <c r="C200" s="203" t="s">
        <v>506</v>
      </c>
      <c r="D200" s="203" t="s">
        <v>113</v>
      </c>
      <c r="E200" s="199">
        <v>1376</v>
      </c>
      <c r="F200" s="199">
        <v>815522</v>
      </c>
      <c r="G200" s="199">
        <v>0</v>
      </c>
      <c r="H200" s="199">
        <v>0</v>
      </c>
      <c r="I200" s="199">
        <v>1391</v>
      </c>
      <c r="J200" s="199">
        <v>832073</v>
      </c>
      <c r="K200" s="199">
        <v>0</v>
      </c>
      <c r="L200" s="199">
        <f>VLOOKUP(B200,[1]ЛП!$B$8:$I$408,8,0)+VLOOKUP(B200,[1]ЛП!$B$8:$J$408,9,0)+VLOOKUP(B200,[1]ЛП!$B$8:$K$408,10,0)</f>
        <v>0</v>
      </c>
    </row>
    <row r="201" spans="1:35" s="183" customFormat="1" x14ac:dyDescent="0.2">
      <c r="A201" s="206" t="s">
        <v>486</v>
      </c>
      <c r="B201" s="206" t="s">
        <v>507</v>
      </c>
      <c r="C201" s="203" t="s">
        <v>508</v>
      </c>
      <c r="D201" s="203" t="s">
        <v>113</v>
      </c>
      <c r="E201" s="199">
        <v>3260</v>
      </c>
      <c r="F201" s="199">
        <v>1872034</v>
      </c>
      <c r="G201" s="199">
        <v>0</v>
      </c>
      <c r="H201" s="199">
        <v>0</v>
      </c>
      <c r="I201" s="199">
        <v>3258</v>
      </c>
      <c r="J201" s="199">
        <v>1883145</v>
      </c>
      <c r="K201" s="199">
        <v>0</v>
      </c>
      <c r="L201" s="199">
        <f>VLOOKUP(B201,[1]ЛП!$B$8:$I$408,8,0)+VLOOKUP(B201,[1]ЛП!$B$8:$J$408,9,0)+VLOOKUP(B201,[1]ЛП!$B$8:$K$408,10,0)</f>
        <v>0</v>
      </c>
    </row>
    <row r="202" spans="1:35" s="183" customFormat="1" ht="12.75" customHeight="1" x14ac:dyDescent="0.2">
      <c r="A202" s="206" t="s">
        <v>486</v>
      </c>
      <c r="B202" s="206" t="s">
        <v>509</v>
      </c>
      <c r="C202" s="203" t="s">
        <v>510</v>
      </c>
      <c r="D202" s="203" t="s">
        <v>113</v>
      </c>
      <c r="E202" s="199">
        <v>5814</v>
      </c>
      <c r="F202" s="199">
        <v>6921649</v>
      </c>
      <c r="G202" s="199">
        <v>137262.96000000002</v>
      </c>
      <c r="H202" s="199">
        <v>0</v>
      </c>
      <c r="I202" s="199">
        <v>6027</v>
      </c>
      <c r="J202" s="199">
        <v>7132128</v>
      </c>
      <c r="K202" s="199">
        <v>116654.39999999999</v>
      </c>
      <c r="L202" s="199">
        <f>VLOOKUP(B202,[1]ЛП!$B$8:$I$408,8,0)+VLOOKUP(B202,[1]ЛП!$B$8:$J$408,9,0)+VLOOKUP(B202,[1]ЛП!$B$8:$K$408,10,0)</f>
        <v>0</v>
      </c>
    </row>
    <row r="203" spans="1:35" s="183" customFormat="1" ht="12.75" customHeight="1" x14ac:dyDescent="0.2">
      <c r="A203" s="206" t="s">
        <v>486</v>
      </c>
      <c r="B203" s="206" t="s">
        <v>511</v>
      </c>
      <c r="C203" s="203" t="s">
        <v>512</v>
      </c>
      <c r="D203" s="203" t="s">
        <v>113</v>
      </c>
      <c r="E203" s="199">
        <v>2097</v>
      </c>
      <c r="F203" s="199">
        <v>1769861</v>
      </c>
      <c r="G203" s="199">
        <v>41421.279999999999</v>
      </c>
      <c r="H203" s="199">
        <v>0</v>
      </c>
      <c r="I203" s="199">
        <v>2017</v>
      </c>
      <c r="J203" s="199">
        <v>1761331</v>
      </c>
      <c r="K203" s="199">
        <v>30294.2</v>
      </c>
      <c r="L203" s="199">
        <f>VLOOKUP(B203,[1]ЛП!$B$8:$I$408,8,0)+VLOOKUP(B203,[1]ЛП!$B$8:$J$408,9,0)+VLOOKUP(B203,[1]ЛП!$B$8:$K$408,10,0)</f>
        <v>0</v>
      </c>
    </row>
    <row r="204" spans="1:35" s="183" customFormat="1" ht="12.75" customHeight="1" x14ac:dyDescent="0.2">
      <c r="A204" s="206" t="s">
        <v>486</v>
      </c>
      <c r="B204" s="206" t="s">
        <v>513</v>
      </c>
      <c r="C204" s="203" t="s">
        <v>514</v>
      </c>
      <c r="D204" s="203" t="s">
        <v>113</v>
      </c>
      <c r="E204" s="199">
        <v>655</v>
      </c>
      <c r="F204" s="199">
        <v>591328</v>
      </c>
      <c r="G204" s="199">
        <v>0</v>
      </c>
      <c r="H204" s="199">
        <v>0</v>
      </c>
      <c r="I204" s="199">
        <v>646</v>
      </c>
      <c r="J204" s="199">
        <v>602248</v>
      </c>
      <c r="K204" s="199">
        <v>0</v>
      </c>
      <c r="L204" s="199">
        <f>VLOOKUP(B204,[1]ЛП!$B$8:$I$408,8,0)+VLOOKUP(B204,[1]ЛП!$B$8:$J$408,9,0)+VLOOKUP(B204,[1]ЛП!$B$8:$K$408,10,0)</f>
        <v>0</v>
      </c>
    </row>
    <row r="205" spans="1:35" s="183" customFormat="1" ht="12.75" customHeight="1" x14ac:dyDescent="0.2">
      <c r="A205" s="206" t="s">
        <v>486</v>
      </c>
      <c r="B205" s="206" t="s">
        <v>515</v>
      </c>
      <c r="C205" s="203" t="s">
        <v>516</v>
      </c>
      <c r="D205" s="203" t="s">
        <v>113</v>
      </c>
      <c r="E205" s="199">
        <v>7730</v>
      </c>
      <c r="F205" s="199">
        <v>9865221.5999999996</v>
      </c>
      <c r="G205" s="199">
        <v>485647.51999999973</v>
      </c>
      <c r="H205" s="199">
        <v>1995251.0099999998</v>
      </c>
      <c r="I205" s="199">
        <v>8003</v>
      </c>
      <c r="J205" s="199">
        <v>10121109.4</v>
      </c>
      <c r="K205" s="199">
        <v>445605.25999999972</v>
      </c>
      <c r="L205" s="199">
        <f>VLOOKUP(B205,[1]ЛП!$B$8:$I$408,8,0)+VLOOKUP(B205,[1]ЛП!$B$8:$J$408,9,0)+VLOOKUP(B205,[1]ЛП!$B$8:$K$408,10,0)</f>
        <v>2001079.3399999999</v>
      </c>
    </row>
    <row r="206" spans="1:35" s="183" customFormat="1" ht="12.75" customHeight="1" x14ac:dyDescent="0.2">
      <c r="A206" s="206" t="s">
        <v>486</v>
      </c>
      <c r="B206" s="206" t="s">
        <v>517</v>
      </c>
      <c r="C206" s="203" t="s">
        <v>518</v>
      </c>
      <c r="D206" s="203" t="s">
        <v>113</v>
      </c>
      <c r="E206" s="199">
        <v>1464</v>
      </c>
      <c r="F206" s="199">
        <v>2912346</v>
      </c>
      <c r="G206" s="199">
        <v>338422.36999999965</v>
      </c>
      <c r="H206" s="199">
        <v>0</v>
      </c>
      <c r="I206" s="199">
        <v>1544</v>
      </c>
      <c r="J206" s="199">
        <v>2947538</v>
      </c>
      <c r="K206" s="199">
        <v>392425.57999999967</v>
      </c>
      <c r="L206" s="199">
        <f>VLOOKUP(B206,[1]ЛП!$B$8:$I$408,8,0)+VLOOKUP(B206,[1]ЛП!$B$8:$J$408,9,0)+VLOOKUP(B206,[1]ЛП!$B$8:$K$408,10,0)</f>
        <v>0</v>
      </c>
    </row>
    <row r="207" spans="1:35" s="183" customFormat="1" ht="12.75" customHeight="1" x14ac:dyDescent="0.2">
      <c r="A207" s="206" t="s">
        <v>486</v>
      </c>
      <c r="B207" s="206" t="s">
        <v>519</v>
      </c>
      <c r="C207" s="203" t="s">
        <v>520</v>
      </c>
      <c r="D207" s="203" t="s">
        <v>113</v>
      </c>
      <c r="E207" s="199">
        <v>3592</v>
      </c>
      <c r="F207" s="199">
        <v>2370969</v>
      </c>
      <c r="G207" s="199">
        <v>0</v>
      </c>
      <c r="H207" s="199">
        <v>2569367.8400000012</v>
      </c>
      <c r="I207" s="199">
        <v>3561</v>
      </c>
      <c r="J207" s="199">
        <v>2383723</v>
      </c>
      <c r="K207" s="199">
        <v>5216.2999999999993</v>
      </c>
      <c r="L207" s="199">
        <f>VLOOKUP(B207,[1]ЛП!$B$8:$I$408,8,0)+VLOOKUP(B207,[1]ЛП!$B$8:$J$408,9,0)+VLOOKUP(B207,[1]ЛП!$B$8:$K$408,10,0)</f>
        <v>2403704.64</v>
      </c>
    </row>
    <row r="208" spans="1:35" s="183" customFormat="1" ht="12.75" customHeight="1" x14ac:dyDescent="0.2">
      <c r="A208" s="206" t="s">
        <v>486</v>
      </c>
      <c r="B208" s="206" t="s">
        <v>521</v>
      </c>
      <c r="C208" s="203" t="s">
        <v>522</v>
      </c>
      <c r="D208" s="203" t="s">
        <v>113</v>
      </c>
      <c r="E208" s="199">
        <v>1843</v>
      </c>
      <c r="F208" s="199">
        <v>1624405.2</v>
      </c>
      <c r="G208" s="199">
        <v>98900.429999999935</v>
      </c>
      <c r="H208" s="199">
        <v>0</v>
      </c>
      <c r="I208" s="199">
        <v>1626</v>
      </c>
      <c r="J208" s="199">
        <v>1601060</v>
      </c>
      <c r="K208" s="199">
        <v>127234.21999999986</v>
      </c>
      <c r="L208" s="199">
        <f>VLOOKUP(B208,[1]ЛП!$B$8:$I$408,8,0)+VLOOKUP(B208,[1]ЛП!$B$8:$J$408,9,0)+VLOOKUP(B208,[1]ЛП!$B$8:$K$408,10,0)</f>
        <v>0</v>
      </c>
    </row>
    <row r="209" spans="1:12" s="183" customFormat="1" ht="12.75" customHeight="1" x14ac:dyDescent="0.2">
      <c r="A209" s="206" t="s">
        <v>486</v>
      </c>
      <c r="B209" s="206" t="s">
        <v>523</v>
      </c>
      <c r="C209" s="203" t="s">
        <v>524</v>
      </c>
      <c r="D209" s="203" t="s">
        <v>113</v>
      </c>
      <c r="E209" s="199">
        <v>2764</v>
      </c>
      <c r="F209" s="199">
        <v>3059268</v>
      </c>
      <c r="G209" s="199">
        <v>112834.32</v>
      </c>
      <c r="H209" s="199">
        <v>0</v>
      </c>
      <c r="I209" s="199">
        <v>2979</v>
      </c>
      <c r="J209" s="199">
        <v>3041702</v>
      </c>
      <c r="K209" s="199">
        <v>127897.20000000001</v>
      </c>
      <c r="L209" s="199">
        <f>VLOOKUP(B209,[1]ЛП!$B$8:$I$408,8,0)+VLOOKUP(B209,[1]ЛП!$B$8:$J$408,9,0)+VLOOKUP(B209,[1]ЛП!$B$8:$K$408,10,0)</f>
        <v>0</v>
      </c>
    </row>
    <row r="210" spans="1:12" s="183" customFormat="1" ht="12.75" customHeight="1" x14ac:dyDescent="0.2">
      <c r="A210" s="206" t="s">
        <v>486</v>
      </c>
      <c r="B210" s="206" t="s">
        <v>525</v>
      </c>
      <c r="C210" s="203" t="s">
        <v>526</v>
      </c>
      <c r="D210" s="203" t="s">
        <v>113</v>
      </c>
      <c r="E210" s="199">
        <v>725</v>
      </c>
      <c r="F210" s="199">
        <v>731924</v>
      </c>
      <c r="G210" s="199">
        <v>0</v>
      </c>
      <c r="H210" s="199">
        <v>0</v>
      </c>
      <c r="I210" s="199">
        <v>733</v>
      </c>
      <c r="J210" s="199">
        <v>734528</v>
      </c>
      <c r="K210" s="199">
        <v>0</v>
      </c>
      <c r="L210" s="199">
        <f>VLOOKUP(B210,[1]ЛП!$B$8:$I$408,8,0)+VLOOKUP(B210,[1]ЛП!$B$8:$J$408,9,0)+VLOOKUP(B210,[1]ЛП!$B$8:$K$408,10,0)</f>
        <v>0</v>
      </c>
    </row>
    <row r="211" spans="1:12" s="183" customFormat="1" ht="12.75" customHeight="1" x14ac:dyDescent="0.2">
      <c r="A211" s="206" t="s">
        <v>486</v>
      </c>
      <c r="B211" s="206" t="s">
        <v>527</v>
      </c>
      <c r="C211" s="203" t="s">
        <v>528</v>
      </c>
      <c r="D211" s="203" t="s">
        <v>113</v>
      </c>
      <c r="E211" s="199">
        <v>238</v>
      </c>
      <c r="F211" s="199">
        <v>371899</v>
      </c>
      <c r="G211" s="199">
        <v>0</v>
      </c>
      <c r="H211" s="199">
        <v>0</v>
      </c>
      <c r="I211" s="199">
        <v>286</v>
      </c>
      <c r="J211" s="199">
        <v>392914</v>
      </c>
      <c r="K211" s="199">
        <v>0</v>
      </c>
      <c r="L211" s="199">
        <f>VLOOKUP(B211,[1]ЛП!$B$8:$I$408,8,0)+VLOOKUP(B211,[1]ЛП!$B$8:$J$408,9,0)+VLOOKUP(B211,[1]ЛП!$B$8:$K$408,10,0)</f>
        <v>0</v>
      </c>
    </row>
    <row r="212" spans="1:12" s="183" customFormat="1" ht="12.75" customHeight="1" x14ac:dyDescent="0.2">
      <c r="A212" s="206" t="s">
        <v>486</v>
      </c>
      <c r="B212" s="206" t="s">
        <v>529</v>
      </c>
      <c r="C212" s="203" t="s">
        <v>530</v>
      </c>
      <c r="D212" s="203" t="s">
        <v>124</v>
      </c>
      <c r="E212" s="199">
        <v>254</v>
      </c>
      <c r="F212" s="199">
        <v>282620</v>
      </c>
      <c r="G212" s="199">
        <v>0</v>
      </c>
      <c r="H212" s="199">
        <v>0</v>
      </c>
      <c r="I212" s="199">
        <v>224</v>
      </c>
      <c r="J212" s="199">
        <v>284942</v>
      </c>
      <c r="K212" s="199">
        <v>0</v>
      </c>
      <c r="L212" s="199">
        <f>VLOOKUP(B212,[1]ЛП!$B$8:$I$408,8,0)+VLOOKUP(B212,[1]ЛП!$B$8:$J$408,9,0)+VLOOKUP(B212,[1]ЛП!$B$8:$K$408,10,0)</f>
        <v>0</v>
      </c>
    </row>
    <row r="213" spans="1:12" s="183" customFormat="1" ht="12.75" customHeight="1" x14ac:dyDescent="0.2">
      <c r="A213" s="206" t="s">
        <v>486</v>
      </c>
      <c r="B213" s="206" t="s">
        <v>531</v>
      </c>
      <c r="C213" s="203" t="s">
        <v>532</v>
      </c>
      <c r="D213" s="203" t="s">
        <v>124</v>
      </c>
      <c r="E213" s="199">
        <v>1935</v>
      </c>
      <c r="F213" s="199">
        <v>1404544</v>
      </c>
      <c r="G213" s="199">
        <v>0</v>
      </c>
      <c r="H213" s="199">
        <v>0</v>
      </c>
      <c r="I213" s="199">
        <v>2046</v>
      </c>
      <c r="J213" s="199">
        <v>1477716</v>
      </c>
      <c r="K213" s="199">
        <v>0</v>
      </c>
      <c r="L213" s="199">
        <f>VLOOKUP(B213,[1]ЛП!$B$8:$I$408,8,0)+VLOOKUP(B213,[1]ЛП!$B$8:$J$408,9,0)+VLOOKUP(B213,[1]ЛП!$B$8:$K$408,10,0)</f>
        <v>0</v>
      </c>
    </row>
    <row r="214" spans="1:12" s="183" customFormat="1" ht="12.75" customHeight="1" x14ac:dyDescent="0.2">
      <c r="A214" s="206" t="s">
        <v>486</v>
      </c>
      <c r="B214" s="206" t="s">
        <v>533</v>
      </c>
      <c r="C214" s="203" t="s">
        <v>534</v>
      </c>
      <c r="D214" s="203" t="s">
        <v>124</v>
      </c>
      <c r="E214" s="199">
        <v>632</v>
      </c>
      <c r="F214" s="199">
        <v>627137</v>
      </c>
      <c r="G214" s="199">
        <v>0</v>
      </c>
      <c r="H214" s="199">
        <v>0</v>
      </c>
      <c r="I214" s="199">
        <v>660</v>
      </c>
      <c r="J214" s="199">
        <v>630116</v>
      </c>
      <c r="K214" s="199">
        <v>0</v>
      </c>
      <c r="L214" s="199">
        <f>VLOOKUP(B214,[1]ЛП!$B$8:$I$408,8,0)+VLOOKUP(B214,[1]ЛП!$B$8:$J$408,9,0)+VLOOKUP(B214,[1]ЛП!$B$8:$K$408,10,0)</f>
        <v>0</v>
      </c>
    </row>
    <row r="215" spans="1:12" s="183" customFormat="1" ht="12.75" customHeight="1" x14ac:dyDescent="0.2">
      <c r="A215" s="206" t="s">
        <v>486</v>
      </c>
      <c r="B215" s="206" t="s">
        <v>535</v>
      </c>
      <c r="C215" s="203" t="s">
        <v>536</v>
      </c>
      <c r="D215" s="203" t="s">
        <v>124</v>
      </c>
      <c r="E215" s="199">
        <v>556</v>
      </c>
      <c r="F215" s="199">
        <v>505460</v>
      </c>
      <c r="G215" s="199">
        <v>0</v>
      </c>
      <c r="H215" s="199">
        <v>0</v>
      </c>
      <c r="I215" s="199">
        <v>520</v>
      </c>
      <c r="J215" s="199">
        <v>503744</v>
      </c>
      <c r="K215" s="199">
        <v>0</v>
      </c>
      <c r="L215" s="199">
        <f>VLOOKUP(B215,[1]ЛП!$B$8:$I$408,8,0)+VLOOKUP(B215,[1]ЛП!$B$8:$J$408,9,0)+VLOOKUP(B215,[1]ЛП!$B$8:$K$408,10,0)</f>
        <v>0</v>
      </c>
    </row>
    <row r="216" spans="1:12" s="183" customFormat="1" ht="12.75" customHeight="1" x14ac:dyDescent="0.2">
      <c r="A216" s="206" t="s">
        <v>486</v>
      </c>
      <c r="B216" s="206" t="s">
        <v>537</v>
      </c>
      <c r="C216" s="203" t="s">
        <v>538</v>
      </c>
      <c r="D216" s="203" t="s">
        <v>124</v>
      </c>
      <c r="E216" s="199">
        <v>594</v>
      </c>
      <c r="F216" s="199">
        <v>373356</v>
      </c>
      <c r="G216" s="199">
        <v>0</v>
      </c>
      <c r="H216" s="199">
        <v>0</v>
      </c>
      <c r="I216" s="199">
        <v>520</v>
      </c>
      <c r="J216" s="199">
        <v>330064</v>
      </c>
      <c r="K216" s="199">
        <v>0</v>
      </c>
      <c r="L216" s="199">
        <f>VLOOKUP(B216,[1]ЛП!$B$8:$I$408,8,0)+VLOOKUP(B216,[1]ЛП!$B$8:$J$408,9,0)+VLOOKUP(B216,[1]ЛП!$B$8:$K$408,10,0)</f>
        <v>0</v>
      </c>
    </row>
    <row r="217" spans="1:12" s="183" customFormat="1" ht="12.75" customHeight="1" x14ac:dyDescent="0.2">
      <c r="A217" s="206" t="s">
        <v>486</v>
      </c>
      <c r="B217" s="206" t="s">
        <v>539</v>
      </c>
      <c r="C217" s="203" t="s">
        <v>540</v>
      </c>
      <c r="D217" s="203" t="s">
        <v>124</v>
      </c>
      <c r="E217" s="199">
        <v>363</v>
      </c>
      <c r="F217" s="199">
        <v>214610</v>
      </c>
      <c r="G217" s="199">
        <v>0</v>
      </c>
      <c r="H217" s="199">
        <v>0</v>
      </c>
      <c r="I217" s="199">
        <v>354</v>
      </c>
      <c r="J217" s="199">
        <v>214890</v>
      </c>
      <c r="K217" s="199">
        <v>0</v>
      </c>
      <c r="L217" s="199">
        <f>VLOOKUP(B217,[1]ЛП!$B$8:$I$408,8,0)+VLOOKUP(B217,[1]ЛП!$B$8:$J$408,9,0)+VLOOKUP(B217,[1]ЛП!$B$8:$K$408,10,0)</f>
        <v>0</v>
      </c>
    </row>
    <row r="218" spans="1:12" s="183" customFormat="1" x14ac:dyDescent="0.2">
      <c r="A218" s="206" t="s">
        <v>486</v>
      </c>
      <c r="B218" s="206" t="s">
        <v>541</v>
      </c>
      <c r="C218" s="203" t="s">
        <v>542</v>
      </c>
      <c r="D218" s="203" t="s">
        <v>172</v>
      </c>
      <c r="E218" s="199">
        <v>86</v>
      </c>
      <c r="F218" s="199">
        <v>43534</v>
      </c>
      <c r="G218" s="199">
        <v>0</v>
      </c>
      <c r="H218" s="199">
        <v>0</v>
      </c>
      <c r="I218" s="199">
        <v>93</v>
      </c>
      <c r="J218" s="199">
        <v>47418</v>
      </c>
      <c r="K218" s="199">
        <v>0</v>
      </c>
      <c r="L218" s="199">
        <f>VLOOKUP(B218,[1]ЛП!$B$8:$I$408,8,0)+VLOOKUP(B218,[1]ЛП!$B$8:$J$408,9,0)+VLOOKUP(B218,[1]ЛП!$B$8:$K$408,10,0)</f>
        <v>0</v>
      </c>
    </row>
    <row r="219" spans="1:12" s="183" customFormat="1" x14ac:dyDescent="0.2">
      <c r="A219" s="206" t="s">
        <v>486</v>
      </c>
      <c r="B219" s="206" t="s">
        <v>543</v>
      </c>
      <c r="C219" s="203" t="s">
        <v>544</v>
      </c>
      <c r="D219" s="203" t="s">
        <v>175</v>
      </c>
      <c r="E219" s="199">
        <v>4331</v>
      </c>
      <c r="F219" s="199">
        <v>3725245</v>
      </c>
      <c r="G219" s="199">
        <v>948.42</v>
      </c>
      <c r="H219" s="199">
        <v>9930026.1500000004</v>
      </c>
      <c r="I219" s="199">
        <v>4424</v>
      </c>
      <c r="J219" s="199">
        <v>3872681</v>
      </c>
      <c r="K219" s="199">
        <v>0</v>
      </c>
      <c r="L219" s="199">
        <f>VLOOKUP(B219,[1]ЛП!$B$8:$I$408,8,0)+VLOOKUP(B219,[1]ЛП!$B$8:$J$408,9,0)+VLOOKUP(B219,[1]ЛП!$B$8:$K$408,10,0)</f>
        <v>9240357.2200000025</v>
      </c>
    </row>
    <row r="220" spans="1:12" s="183" customFormat="1" ht="12.75" customHeight="1" x14ac:dyDescent="0.2">
      <c r="A220" s="206" t="s">
        <v>486</v>
      </c>
      <c r="B220" s="206" t="s">
        <v>545</v>
      </c>
      <c r="C220" s="203" t="s">
        <v>546</v>
      </c>
      <c r="D220" s="203" t="s">
        <v>188</v>
      </c>
      <c r="E220" s="199"/>
      <c r="F220" s="199">
        <v>639072</v>
      </c>
      <c r="G220" s="199">
        <v>0</v>
      </c>
      <c r="H220" s="199">
        <v>0</v>
      </c>
      <c r="I220" s="199"/>
      <c r="J220" s="199">
        <v>652464</v>
      </c>
      <c r="K220" s="199">
        <v>0</v>
      </c>
      <c r="L220" s="199">
        <f>VLOOKUP(B220,[1]ЛП!$B$8:$I$408,8,0)+VLOOKUP(B220,[1]ЛП!$B$8:$J$408,9,0)+VLOOKUP(B220,[1]ЛП!$B$8:$K$408,10,0)</f>
        <v>0</v>
      </c>
    </row>
    <row r="221" spans="1:12" s="183" customFormat="1" ht="12.75" customHeight="1" x14ac:dyDescent="0.2">
      <c r="A221" s="206" t="s">
        <v>486</v>
      </c>
      <c r="B221" s="206" t="s">
        <v>547</v>
      </c>
      <c r="C221" s="203" t="s">
        <v>548</v>
      </c>
      <c r="D221" s="203" t="s">
        <v>188</v>
      </c>
      <c r="E221" s="199"/>
      <c r="F221" s="199">
        <v>156672</v>
      </c>
      <c r="G221" s="199">
        <v>0</v>
      </c>
      <c r="H221" s="199">
        <v>0</v>
      </c>
      <c r="I221" s="199"/>
      <c r="J221" s="199">
        <v>380880</v>
      </c>
      <c r="K221" s="199">
        <v>0</v>
      </c>
      <c r="L221" s="199">
        <f>VLOOKUP(B221,[1]ЛП!$B$8:$I$408,8,0)+VLOOKUP(B221,[1]ЛП!$B$8:$J$408,9,0)+VLOOKUP(B221,[1]ЛП!$B$8:$K$408,10,0)</f>
        <v>0</v>
      </c>
    </row>
    <row r="222" spans="1:12" s="183" customFormat="1" x14ac:dyDescent="0.2">
      <c r="A222" s="206" t="s">
        <v>486</v>
      </c>
      <c r="B222" s="206" t="s">
        <v>549</v>
      </c>
      <c r="C222" s="203" t="s">
        <v>550</v>
      </c>
      <c r="D222" s="203" t="s">
        <v>113</v>
      </c>
      <c r="E222" s="199">
        <v>1065</v>
      </c>
      <c r="F222" s="199">
        <v>708026</v>
      </c>
      <c r="G222" s="199">
        <v>0</v>
      </c>
      <c r="H222" s="199">
        <v>0</v>
      </c>
      <c r="I222" s="199">
        <v>957</v>
      </c>
      <c r="J222" s="199">
        <v>696839</v>
      </c>
      <c r="K222" s="199">
        <v>0</v>
      </c>
      <c r="L222" s="199">
        <f>VLOOKUP(B222,[1]ЛП!$B$8:$I$408,8,0)+VLOOKUP(B222,[1]ЛП!$B$8:$J$408,9,0)+VLOOKUP(B222,[1]ЛП!$B$8:$K$408,10,0)</f>
        <v>0</v>
      </c>
    </row>
    <row r="223" spans="1:12" s="183" customFormat="1" x14ac:dyDescent="0.2">
      <c r="A223" s="206" t="s">
        <v>486</v>
      </c>
      <c r="B223" s="206" t="s">
        <v>551</v>
      </c>
      <c r="C223" s="203" t="s">
        <v>552</v>
      </c>
      <c r="D223" s="203" t="s">
        <v>113</v>
      </c>
      <c r="E223" s="199">
        <v>840</v>
      </c>
      <c r="F223" s="199">
        <v>544385</v>
      </c>
      <c r="G223" s="199">
        <v>0</v>
      </c>
      <c r="H223" s="199">
        <v>0</v>
      </c>
      <c r="I223" s="199">
        <v>857</v>
      </c>
      <c r="J223" s="199">
        <v>550739</v>
      </c>
      <c r="K223" s="199">
        <v>0</v>
      </c>
      <c r="L223" s="199">
        <f>VLOOKUP(B223,[1]ЛП!$B$8:$I$408,8,0)+VLOOKUP(B223,[1]ЛП!$B$8:$J$408,9,0)+VLOOKUP(B223,[1]ЛП!$B$8:$K$408,10,0)</f>
        <v>0</v>
      </c>
    </row>
    <row r="224" spans="1:12" s="183" customFormat="1" x14ac:dyDescent="0.2">
      <c r="A224" s="206" t="s">
        <v>486</v>
      </c>
      <c r="B224" s="206" t="s">
        <v>553</v>
      </c>
      <c r="C224" s="203" t="s">
        <v>554</v>
      </c>
      <c r="D224" s="203" t="s">
        <v>113</v>
      </c>
      <c r="E224" s="199">
        <v>1841</v>
      </c>
      <c r="F224" s="199">
        <v>984477</v>
      </c>
      <c r="G224" s="199">
        <v>0</v>
      </c>
      <c r="H224" s="199">
        <v>0</v>
      </c>
      <c r="I224" s="199">
        <v>1726</v>
      </c>
      <c r="J224" s="199">
        <v>968470</v>
      </c>
      <c r="K224" s="199">
        <v>0</v>
      </c>
      <c r="L224" s="199">
        <f>VLOOKUP(B224,[1]ЛП!$B$8:$I$408,8,0)+VLOOKUP(B224,[1]ЛП!$B$8:$J$408,9,0)+VLOOKUP(B224,[1]ЛП!$B$8:$K$408,10,0)</f>
        <v>0</v>
      </c>
    </row>
    <row r="225" spans="1:26" s="183" customFormat="1" ht="12.75" customHeight="1" x14ac:dyDescent="0.2">
      <c r="A225" s="206" t="s">
        <v>486</v>
      </c>
      <c r="B225" s="206" t="s">
        <v>555</v>
      </c>
      <c r="C225" s="203" t="s">
        <v>556</v>
      </c>
      <c r="D225" s="203" t="s">
        <v>134</v>
      </c>
      <c r="E225" s="199"/>
      <c r="F225" s="199">
        <v>3420</v>
      </c>
      <c r="G225" s="199">
        <v>0</v>
      </c>
      <c r="H225" s="199">
        <v>0</v>
      </c>
      <c r="I225" s="199"/>
      <c r="J225" s="199">
        <v>3420</v>
      </c>
      <c r="K225" s="199">
        <v>0</v>
      </c>
      <c r="L225" s="199">
        <f>VLOOKUP(B225,[1]ЛП!$B$8:$I$408,8,0)+VLOOKUP(B225,[1]ЛП!$B$8:$J$408,9,0)+VLOOKUP(B225,[1]ЛП!$B$8:$K$408,10,0)</f>
        <v>0</v>
      </c>
    </row>
    <row r="226" spans="1:26" s="183" customFormat="1" x14ac:dyDescent="0.2">
      <c r="A226" s="206" t="s">
        <v>486</v>
      </c>
      <c r="B226" s="206" t="s">
        <v>557</v>
      </c>
      <c r="C226" s="203" t="s">
        <v>558</v>
      </c>
      <c r="D226" s="203" t="s">
        <v>113</v>
      </c>
      <c r="E226" s="199">
        <v>721</v>
      </c>
      <c r="F226" s="199">
        <v>401670</v>
      </c>
      <c r="G226" s="199">
        <v>0</v>
      </c>
      <c r="H226" s="199">
        <v>0</v>
      </c>
      <c r="I226" s="199">
        <v>736</v>
      </c>
      <c r="J226" s="199">
        <v>400540</v>
      </c>
      <c r="K226" s="199">
        <v>0</v>
      </c>
      <c r="L226" s="199">
        <f>VLOOKUP(B226,[1]ЛП!$B$8:$I$408,8,0)+VLOOKUP(B226,[1]ЛП!$B$8:$J$408,9,0)+VLOOKUP(B226,[1]ЛП!$B$8:$K$408,10,0)</f>
        <v>0</v>
      </c>
    </row>
    <row r="227" spans="1:26" ht="12.75" customHeight="1" x14ac:dyDescent="0.2">
      <c r="A227" s="206" t="s">
        <v>486</v>
      </c>
      <c r="B227" s="206" t="s">
        <v>559</v>
      </c>
      <c r="C227" s="203" t="s">
        <v>560</v>
      </c>
      <c r="D227" s="203" t="s">
        <v>113</v>
      </c>
      <c r="E227" s="199">
        <v>798</v>
      </c>
      <c r="F227" s="199">
        <v>583451</v>
      </c>
      <c r="G227" s="199">
        <v>4267.8</v>
      </c>
      <c r="H227" s="199">
        <v>780941.08000000007</v>
      </c>
      <c r="I227" s="199">
        <v>888</v>
      </c>
      <c r="J227" s="199">
        <v>555192</v>
      </c>
      <c r="K227" s="199">
        <v>3793.6</v>
      </c>
      <c r="L227" s="199">
        <f>VLOOKUP(B227,[1]ЛП!$B$8:$I$408,8,0)+VLOOKUP(B227,[1]ЛП!$B$8:$J$408,9,0)+VLOOKUP(B227,[1]ЛП!$B$8:$K$408,10,0)</f>
        <v>1035888.52</v>
      </c>
    </row>
    <row r="228" spans="1:26" x14ac:dyDescent="0.2">
      <c r="A228" s="206" t="s">
        <v>486</v>
      </c>
      <c r="B228" s="206" t="s">
        <v>561</v>
      </c>
      <c r="C228" s="203" t="s">
        <v>562</v>
      </c>
      <c r="D228" s="203" t="s">
        <v>129</v>
      </c>
      <c r="E228" s="199">
        <v>933</v>
      </c>
      <c r="F228" s="199">
        <v>309562</v>
      </c>
      <c r="G228" s="199">
        <v>0</v>
      </c>
      <c r="H228" s="199">
        <v>0</v>
      </c>
      <c r="I228" s="199">
        <v>951</v>
      </c>
      <c r="J228" s="199">
        <v>314590</v>
      </c>
      <c r="K228" s="199">
        <v>0</v>
      </c>
      <c r="L228" s="199">
        <f>VLOOKUP(B228,[1]ЛП!$B$8:$I$408,8,0)+VLOOKUP(B228,[1]ЛП!$B$8:$J$408,9,0)+VLOOKUP(B228,[1]ЛП!$B$8:$K$408,10,0)</f>
        <v>0</v>
      </c>
    </row>
    <row r="229" spans="1:26" x14ac:dyDescent="0.2">
      <c r="A229" s="206" t="s">
        <v>486</v>
      </c>
      <c r="B229" s="206" t="s">
        <v>563</v>
      </c>
      <c r="C229" s="203" t="s">
        <v>564</v>
      </c>
      <c r="D229" s="203" t="s">
        <v>129</v>
      </c>
      <c r="E229" s="199">
        <v>853</v>
      </c>
      <c r="F229" s="199">
        <v>282928</v>
      </c>
      <c r="G229" s="199">
        <v>0</v>
      </c>
      <c r="H229" s="199">
        <v>0</v>
      </c>
      <c r="I229" s="199">
        <v>862</v>
      </c>
      <c r="J229" s="199">
        <v>286436</v>
      </c>
      <c r="K229" s="199">
        <v>0</v>
      </c>
      <c r="L229" s="199">
        <f>VLOOKUP(B229,[1]ЛП!$B$8:$I$408,8,0)+VLOOKUP(B229,[1]ЛП!$B$8:$J$408,9,0)+VLOOKUP(B229,[1]ЛП!$B$8:$K$408,10,0)</f>
        <v>0</v>
      </c>
    </row>
    <row r="230" spans="1:26" x14ac:dyDescent="0.2">
      <c r="A230" s="206" t="s">
        <v>486</v>
      </c>
      <c r="B230" s="206" t="s">
        <v>565</v>
      </c>
      <c r="C230" s="203" t="s">
        <v>566</v>
      </c>
      <c r="D230" s="203" t="s">
        <v>252</v>
      </c>
      <c r="E230" s="199">
        <v>852</v>
      </c>
      <c r="F230" s="199">
        <v>281616</v>
      </c>
      <c r="G230" s="199">
        <v>0</v>
      </c>
      <c r="H230" s="199">
        <v>0</v>
      </c>
      <c r="I230" s="199">
        <v>857</v>
      </c>
      <c r="J230" s="199">
        <v>283266</v>
      </c>
      <c r="K230" s="199">
        <v>0</v>
      </c>
      <c r="L230" s="199">
        <f>VLOOKUP(B230,[1]ЛП!$B$8:$I$408,8,0)+VLOOKUP(B230,[1]ЛП!$B$8:$J$408,9,0)+VLOOKUP(B230,[1]ЛП!$B$8:$K$408,10,0)</f>
        <v>0</v>
      </c>
    </row>
    <row r="231" spans="1:26" x14ac:dyDescent="0.2">
      <c r="A231" s="206" t="s">
        <v>486</v>
      </c>
      <c r="B231" s="206" t="s">
        <v>567</v>
      </c>
      <c r="C231" s="203" t="s">
        <v>568</v>
      </c>
      <c r="D231" s="203" t="s">
        <v>414</v>
      </c>
      <c r="E231" s="199">
        <v>502</v>
      </c>
      <c r="F231" s="199">
        <v>92398</v>
      </c>
      <c r="G231" s="199">
        <v>0</v>
      </c>
      <c r="H231" s="199">
        <v>0</v>
      </c>
      <c r="I231" s="199">
        <v>446</v>
      </c>
      <c r="J231" s="199">
        <v>90556</v>
      </c>
      <c r="K231" s="199">
        <v>0</v>
      </c>
      <c r="L231" s="199">
        <f>VLOOKUP(B231,[1]ЛП!$B$8:$I$408,8,0)+VLOOKUP(B231,[1]ЛП!$B$8:$J$408,9,0)+VLOOKUP(B231,[1]ЛП!$B$8:$K$408,10,0)</f>
        <v>0</v>
      </c>
    </row>
    <row r="232" spans="1:26" x14ac:dyDescent="0.2">
      <c r="A232" s="206" t="s">
        <v>486</v>
      </c>
      <c r="B232" s="206" t="s">
        <v>569</v>
      </c>
      <c r="C232" s="203" t="s">
        <v>570</v>
      </c>
      <c r="D232" s="203" t="s">
        <v>414</v>
      </c>
      <c r="E232" s="199">
        <v>441</v>
      </c>
      <c r="F232" s="199">
        <v>147658</v>
      </c>
      <c r="G232" s="199">
        <v>0</v>
      </c>
      <c r="H232" s="199">
        <v>0</v>
      </c>
      <c r="I232" s="199">
        <v>449</v>
      </c>
      <c r="J232" s="199">
        <v>150298</v>
      </c>
      <c r="K232" s="199">
        <v>0</v>
      </c>
      <c r="L232" s="199">
        <f>VLOOKUP(B232,[1]ЛП!$B$8:$I$408,8,0)+VLOOKUP(B232,[1]ЛП!$B$8:$J$408,9,0)+VLOOKUP(B232,[1]ЛП!$B$8:$K$408,10,0)</f>
        <v>0</v>
      </c>
    </row>
    <row r="233" spans="1:26" x14ac:dyDescent="0.2">
      <c r="A233" s="206" t="s">
        <v>486</v>
      </c>
      <c r="B233" s="206" t="s">
        <v>571</v>
      </c>
      <c r="C233" s="203" t="s">
        <v>572</v>
      </c>
      <c r="D233" s="203" t="s">
        <v>414</v>
      </c>
      <c r="E233" s="199">
        <v>386</v>
      </c>
      <c r="F233" s="199">
        <v>127380</v>
      </c>
      <c r="G233" s="199">
        <v>0</v>
      </c>
      <c r="H233" s="199">
        <v>0</v>
      </c>
      <c r="I233" s="199">
        <v>369</v>
      </c>
      <c r="J233" s="199">
        <v>116170</v>
      </c>
      <c r="K233" s="199">
        <v>0</v>
      </c>
      <c r="L233" s="199">
        <f>VLOOKUP(B233,[1]ЛП!$B$8:$I$408,8,0)+VLOOKUP(B233,[1]ЛП!$B$8:$J$408,9,0)+VLOOKUP(B233,[1]ЛП!$B$8:$K$408,10,0)</f>
        <v>0</v>
      </c>
    </row>
    <row r="234" spans="1:26" ht="12.75" customHeight="1" x14ac:dyDescent="0.2">
      <c r="A234" s="206" t="s">
        <v>486</v>
      </c>
      <c r="B234" s="206" t="s">
        <v>573</v>
      </c>
      <c r="C234" s="203" t="s">
        <v>574</v>
      </c>
      <c r="D234" s="203" t="s">
        <v>134</v>
      </c>
      <c r="E234" s="199"/>
      <c r="F234" s="199">
        <v>23120</v>
      </c>
      <c r="G234" s="199">
        <v>0</v>
      </c>
      <c r="H234" s="199">
        <v>0</v>
      </c>
      <c r="I234" s="199"/>
      <c r="J234" s="199">
        <v>23950</v>
      </c>
      <c r="K234" s="199">
        <v>0</v>
      </c>
      <c r="L234" s="199">
        <f>VLOOKUP(B234,[1]ЛП!$B$8:$I$408,8,0)+VLOOKUP(B234,[1]ЛП!$B$8:$J$408,9,0)+VLOOKUP(B234,[1]ЛП!$B$8:$K$408,10,0)</f>
        <v>0</v>
      </c>
    </row>
    <row r="235" spans="1:26" s="207" customFormat="1" x14ac:dyDescent="0.2">
      <c r="A235" s="200"/>
      <c r="B235" s="200"/>
      <c r="C235" s="200" t="s">
        <v>575</v>
      </c>
      <c r="D235" s="200"/>
      <c r="E235" s="194">
        <f t="shared" ref="E235:L235" si="17">SUM(E236:E239)</f>
        <v>6766</v>
      </c>
      <c r="F235" s="194">
        <f t="shared" si="17"/>
        <v>3983912</v>
      </c>
      <c r="G235" s="194">
        <f t="shared" si="17"/>
        <v>7980</v>
      </c>
      <c r="H235" s="194">
        <f t="shared" si="17"/>
        <v>0</v>
      </c>
      <c r="I235" s="194">
        <f t="shared" si="17"/>
        <v>6346</v>
      </c>
      <c r="J235" s="194">
        <f t="shared" si="17"/>
        <v>3846719</v>
      </c>
      <c r="K235" s="194">
        <f t="shared" si="17"/>
        <v>6960</v>
      </c>
      <c r="L235" s="194">
        <f t="shared" si="17"/>
        <v>0</v>
      </c>
      <c r="M235" s="204"/>
      <c r="N235" s="204"/>
      <c r="O235" s="204"/>
      <c r="P235" s="204"/>
      <c r="Q235" s="204"/>
      <c r="R235" s="204"/>
      <c r="S235" s="204"/>
      <c r="T235" s="204"/>
      <c r="U235" s="204"/>
      <c r="V235" s="204"/>
      <c r="W235" s="204"/>
      <c r="X235" s="204"/>
      <c r="Y235" s="204"/>
      <c r="Z235" s="204"/>
    </row>
    <row r="236" spans="1:26" x14ac:dyDescent="0.2">
      <c r="A236" s="206" t="s">
        <v>576</v>
      </c>
      <c r="B236" s="206" t="s">
        <v>577</v>
      </c>
      <c r="C236" s="203" t="s">
        <v>578</v>
      </c>
      <c r="D236" s="203" t="s">
        <v>113</v>
      </c>
      <c r="E236" s="199">
        <v>4440</v>
      </c>
      <c r="F236" s="199">
        <v>2507308</v>
      </c>
      <c r="G236" s="199">
        <v>7980</v>
      </c>
      <c r="H236" s="199">
        <v>0</v>
      </c>
      <c r="I236" s="199">
        <v>4186</v>
      </c>
      <c r="J236" s="199">
        <v>2478831</v>
      </c>
      <c r="K236" s="199">
        <v>6960</v>
      </c>
      <c r="L236" s="199">
        <f>VLOOKUP(B236,[1]ЛП!$B$8:$I$408,8,0)+VLOOKUP(B236,[1]ЛП!$B$8:$J$408,9,0)+VLOOKUP(B236,[1]ЛП!$B$8:$K$408,10,0)</f>
        <v>0</v>
      </c>
    </row>
    <row r="237" spans="1:26" x14ac:dyDescent="0.2">
      <c r="A237" s="206" t="s">
        <v>576</v>
      </c>
      <c r="B237" s="206" t="s">
        <v>579</v>
      </c>
      <c r="C237" s="203" t="s">
        <v>580</v>
      </c>
      <c r="D237" s="203" t="s">
        <v>113</v>
      </c>
      <c r="E237" s="199">
        <v>1156</v>
      </c>
      <c r="F237" s="199">
        <v>766012</v>
      </c>
      <c r="G237" s="199">
        <v>0</v>
      </c>
      <c r="H237" s="199">
        <v>0</v>
      </c>
      <c r="I237" s="199">
        <v>1101</v>
      </c>
      <c r="J237" s="199">
        <v>732533</v>
      </c>
      <c r="K237" s="199">
        <v>0</v>
      </c>
      <c r="L237" s="199">
        <f>VLOOKUP(B237,[1]ЛП!$B$8:$I$408,8,0)+VLOOKUP(B237,[1]ЛП!$B$8:$J$408,9,0)+VLOOKUP(B237,[1]ЛП!$B$8:$K$408,10,0)</f>
        <v>0</v>
      </c>
    </row>
    <row r="238" spans="1:26" x14ac:dyDescent="0.2">
      <c r="A238" s="206" t="s">
        <v>576</v>
      </c>
      <c r="B238" s="206" t="s">
        <v>581</v>
      </c>
      <c r="C238" s="203" t="s">
        <v>582</v>
      </c>
      <c r="D238" s="203" t="s">
        <v>113</v>
      </c>
      <c r="E238" s="199">
        <v>1170</v>
      </c>
      <c r="F238" s="199">
        <v>671189</v>
      </c>
      <c r="G238" s="199">
        <v>0</v>
      </c>
      <c r="H238" s="199">
        <v>0</v>
      </c>
      <c r="I238" s="199">
        <v>1059</v>
      </c>
      <c r="J238" s="199">
        <v>595798</v>
      </c>
      <c r="K238" s="199">
        <v>0</v>
      </c>
      <c r="L238" s="199">
        <f>VLOOKUP(B238,[1]ЛП!$B$8:$I$408,8,0)+VLOOKUP(B238,[1]ЛП!$B$8:$J$408,9,0)+VLOOKUP(B238,[1]ЛП!$B$8:$K$408,10,0)</f>
        <v>0</v>
      </c>
    </row>
    <row r="239" spans="1:26" ht="12.75" customHeight="1" x14ac:dyDescent="0.2">
      <c r="A239" s="206" t="s">
        <v>576</v>
      </c>
      <c r="B239" s="206" t="s">
        <v>583</v>
      </c>
      <c r="C239" s="203" t="s">
        <v>584</v>
      </c>
      <c r="D239" s="203" t="s">
        <v>134</v>
      </c>
      <c r="E239" s="199"/>
      <c r="F239" s="199">
        <v>39403</v>
      </c>
      <c r="G239" s="199">
        <v>0</v>
      </c>
      <c r="H239" s="199">
        <v>0</v>
      </c>
      <c r="I239" s="199"/>
      <c r="J239" s="199">
        <v>39557</v>
      </c>
      <c r="K239" s="199">
        <v>0</v>
      </c>
      <c r="L239" s="199">
        <f>VLOOKUP(B239,[1]ЛП!$B$8:$I$408,8,0)+VLOOKUP(B239,[1]ЛП!$B$8:$J$408,9,0)+VLOOKUP(B239,[1]ЛП!$B$8:$K$408,10,0)</f>
        <v>0</v>
      </c>
    </row>
    <row r="240" spans="1:26" s="207" customFormat="1" x14ac:dyDescent="0.2">
      <c r="A240" s="200"/>
      <c r="B240" s="200"/>
      <c r="C240" s="200" t="s">
        <v>585</v>
      </c>
      <c r="D240" s="200"/>
      <c r="E240" s="194">
        <f t="shared" ref="E240:L240" si="18">SUM(E241:E248)</f>
        <v>18339</v>
      </c>
      <c r="F240" s="194">
        <f t="shared" si="18"/>
        <v>16649153.800000001</v>
      </c>
      <c r="G240" s="194">
        <f t="shared" si="18"/>
        <v>897215.61000000138</v>
      </c>
      <c r="H240" s="194">
        <f t="shared" si="18"/>
        <v>3675781.67</v>
      </c>
      <c r="I240" s="194">
        <f t="shared" si="18"/>
        <v>18385</v>
      </c>
      <c r="J240" s="194">
        <f t="shared" si="18"/>
        <v>17670997.399999999</v>
      </c>
      <c r="K240" s="194">
        <f t="shared" si="18"/>
        <v>1004624.1900000004</v>
      </c>
      <c r="L240" s="194">
        <f t="shared" si="18"/>
        <v>3774004.2399999993</v>
      </c>
      <c r="M240" s="204"/>
      <c r="N240" s="204"/>
      <c r="O240" s="204"/>
      <c r="P240" s="204"/>
      <c r="Q240" s="204"/>
      <c r="R240" s="204"/>
      <c r="S240" s="204"/>
      <c r="T240" s="204"/>
      <c r="U240" s="204"/>
      <c r="V240" s="204"/>
      <c r="W240" s="204"/>
      <c r="X240" s="204"/>
      <c r="Y240" s="204"/>
      <c r="Z240" s="204"/>
    </row>
    <row r="241" spans="1:26" ht="12.75" customHeight="1" x14ac:dyDescent="0.2">
      <c r="A241" s="206" t="s">
        <v>586</v>
      </c>
      <c r="B241" s="206" t="s">
        <v>587</v>
      </c>
      <c r="C241" s="203" t="s">
        <v>588</v>
      </c>
      <c r="D241" s="203" t="s">
        <v>124</v>
      </c>
      <c r="E241" s="199">
        <v>1016</v>
      </c>
      <c r="F241" s="199">
        <v>2284775</v>
      </c>
      <c r="G241" s="199">
        <v>599434.41000000143</v>
      </c>
      <c r="H241" s="199">
        <v>0</v>
      </c>
      <c r="I241" s="199">
        <v>938</v>
      </c>
      <c r="J241" s="199">
        <v>2265197</v>
      </c>
      <c r="K241" s="199">
        <v>642443.98000000068</v>
      </c>
      <c r="L241" s="199">
        <f>VLOOKUP(B241,[1]ЛП!$B$8:$I$408,8,0)+VLOOKUP(B241,[1]ЛП!$B$8:$J$408,9,0)+VLOOKUP(B241,[1]ЛП!$B$8:$K$408,10,0)</f>
        <v>0</v>
      </c>
    </row>
    <row r="242" spans="1:26" ht="12.75" customHeight="1" x14ac:dyDescent="0.2">
      <c r="A242" s="206" t="s">
        <v>586</v>
      </c>
      <c r="B242" s="206" t="s">
        <v>589</v>
      </c>
      <c r="C242" s="203" t="s">
        <v>590</v>
      </c>
      <c r="D242" s="203" t="s">
        <v>124</v>
      </c>
      <c r="E242" s="199">
        <v>1336</v>
      </c>
      <c r="F242" s="199">
        <v>303736</v>
      </c>
      <c r="G242" s="199">
        <v>0</v>
      </c>
      <c r="H242" s="199">
        <v>0</v>
      </c>
      <c r="I242" s="199">
        <v>1487</v>
      </c>
      <c r="J242" s="199">
        <v>321578</v>
      </c>
      <c r="K242" s="199">
        <v>0</v>
      </c>
      <c r="L242" s="199">
        <f>VLOOKUP(B242,[1]ЛП!$B$8:$I$408,8,0)+VLOOKUP(B242,[1]ЛП!$B$8:$J$408,9,0)+VLOOKUP(B242,[1]ЛП!$B$8:$K$408,10,0)</f>
        <v>0</v>
      </c>
    </row>
    <row r="243" spans="1:26" x14ac:dyDescent="0.2">
      <c r="A243" s="206" t="s">
        <v>586</v>
      </c>
      <c r="B243" s="206" t="s">
        <v>591</v>
      </c>
      <c r="C243" s="203" t="s">
        <v>592</v>
      </c>
      <c r="D243" s="203" t="s">
        <v>124</v>
      </c>
      <c r="E243" s="199">
        <v>832</v>
      </c>
      <c r="F243" s="199">
        <v>480806</v>
      </c>
      <c r="G243" s="199">
        <v>0</v>
      </c>
      <c r="H243" s="199">
        <v>0</v>
      </c>
      <c r="I243" s="199">
        <v>683</v>
      </c>
      <c r="J243" s="199">
        <v>398620</v>
      </c>
      <c r="K243" s="199">
        <v>0</v>
      </c>
      <c r="L243" s="199">
        <f>VLOOKUP(B243,[1]ЛП!$B$8:$I$408,8,0)+VLOOKUP(B243,[1]ЛП!$B$8:$J$408,9,0)+VLOOKUP(B243,[1]ЛП!$B$8:$K$408,10,0)</f>
        <v>0</v>
      </c>
    </row>
    <row r="244" spans="1:26" x14ac:dyDescent="0.2">
      <c r="A244" s="206" t="s">
        <v>586</v>
      </c>
      <c r="B244" s="206" t="s">
        <v>593</v>
      </c>
      <c r="C244" s="203" t="s">
        <v>594</v>
      </c>
      <c r="D244" s="203" t="s">
        <v>113</v>
      </c>
      <c r="E244" s="199">
        <v>1832</v>
      </c>
      <c r="F244" s="199">
        <v>1087187.6000000001</v>
      </c>
      <c r="G244" s="199">
        <v>0</v>
      </c>
      <c r="H244" s="199">
        <v>0</v>
      </c>
      <c r="I244" s="199">
        <v>1802</v>
      </c>
      <c r="J244" s="199">
        <v>1102341</v>
      </c>
      <c r="K244" s="199">
        <v>0</v>
      </c>
      <c r="L244" s="199">
        <f>VLOOKUP(B244,[1]ЛП!$B$8:$I$408,8,0)+VLOOKUP(B244,[1]ЛП!$B$8:$J$408,9,0)+VLOOKUP(B244,[1]ЛП!$B$8:$K$408,10,0)</f>
        <v>0</v>
      </c>
    </row>
    <row r="245" spans="1:26" x14ac:dyDescent="0.2">
      <c r="A245" s="206" t="s">
        <v>586</v>
      </c>
      <c r="B245" s="206" t="s">
        <v>595</v>
      </c>
      <c r="C245" s="203" t="s">
        <v>596</v>
      </c>
      <c r="D245" s="203" t="s">
        <v>113</v>
      </c>
      <c r="E245" s="199">
        <v>6051</v>
      </c>
      <c r="F245" s="199">
        <v>5584879.2000000002</v>
      </c>
      <c r="G245" s="199">
        <v>109456.73999999999</v>
      </c>
      <c r="H245" s="199">
        <v>0</v>
      </c>
      <c r="I245" s="199">
        <v>6135</v>
      </c>
      <c r="J245" s="199">
        <v>6129977.3999999994</v>
      </c>
      <c r="K245" s="199">
        <v>152523.54999999996</v>
      </c>
      <c r="L245" s="199">
        <f>VLOOKUP(B245,[1]ЛП!$B$8:$I$408,8,0)+VLOOKUP(B245,[1]ЛП!$B$8:$J$408,9,0)+VLOOKUP(B245,[1]ЛП!$B$8:$K$408,10,0)</f>
        <v>0</v>
      </c>
    </row>
    <row r="246" spans="1:26" x14ac:dyDescent="0.2">
      <c r="A246" s="206" t="s">
        <v>586</v>
      </c>
      <c r="B246" s="206" t="s">
        <v>597</v>
      </c>
      <c r="C246" s="203" t="s">
        <v>598</v>
      </c>
      <c r="D246" s="203" t="s">
        <v>175</v>
      </c>
      <c r="E246" s="199">
        <v>2531</v>
      </c>
      <c r="F246" s="199">
        <v>1805253</v>
      </c>
      <c r="G246" s="199">
        <v>0</v>
      </c>
      <c r="H246" s="199">
        <v>3675781.67</v>
      </c>
      <c r="I246" s="199">
        <v>2776</v>
      </c>
      <c r="J246" s="199">
        <v>2134965</v>
      </c>
      <c r="K246" s="199">
        <v>0</v>
      </c>
      <c r="L246" s="199">
        <f>VLOOKUP(B246,[1]ЛП!$B$8:$I$408,8,0)+VLOOKUP(B246,[1]ЛП!$B$8:$J$408,9,0)+VLOOKUP(B246,[1]ЛП!$B$8:$K$408,10,0)</f>
        <v>3774004.2399999993</v>
      </c>
    </row>
    <row r="247" spans="1:26" ht="12.75" customHeight="1" x14ac:dyDescent="0.2">
      <c r="A247" s="206" t="s">
        <v>586</v>
      </c>
      <c r="B247" s="206" t="s">
        <v>599</v>
      </c>
      <c r="C247" s="203" t="s">
        <v>600</v>
      </c>
      <c r="D247" s="203" t="s">
        <v>113</v>
      </c>
      <c r="E247" s="199">
        <v>4741</v>
      </c>
      <c r="F247" s="199">
        <v>5085813</v>
      </c>
      <c r="G247" s="199">
        <v>188324.45999999993</v>
      </c>
      <c r="H247" s="199">
        <v>0</v>
      </c>
      <c r="I247" s="199">
        <v>4564</v>
      </c>
      <c r="J247" s="199">
        <v>5305359</v>
      </c>
      <c r="K247" s="199">
        <v>209656.65999999986</v>
      </c>
      <c r="L247" s="199">
        <f>VLOOKUP(B247,[1]ЛП!$B$8:$I$408,8,0)+VLOOKUP(B247,[1]ЛП!$B$8:$J$408,9,0)+VLOOKUP(B247,[1]ЛП!$B$8:$K$408,10,0)</f>
        <v>0</v>
      </c>
    </row>
    <row r="248" spans="1:26" ht="12.75" customHeight="1" x14ac:dyDescent="0.2">
      <c r="A248" s="206" t="s">
        <v>586</v>
      </c>
      <c r="B248" s="206" t="s">
        <v>601</v>
      </c>
      <c r="C248" s="203" t="s">
        <v>602</v>
      </c>
      <c r="D248" s="203" t="s">
        <v>188</v>
      </c>
      <c r="E248" s="199"/>
      <c r="F248" s="199">
        <v>16704</v>
      </c>
      <c r="G248" s="199">
        <v>0</v>
      </c>
      <c r="H248" s="199">
        <v>0</v>
      </c>
      <c r="I248" s="199"/>
      <c r="J248" s="199">
        <v>12960</v>
      </c>
      <c r="K248" s="199">
        <v>0</v>
      </c>
      <c r="L248" s="199">
        <f>VLOOKUP(B248,[1]ЛП!$B$8:$I$408,8,0)+VLOOKUP(B248,[1]ЛП!$B$8:$J$408,9,0)+VLOOKUP(B248,[1]ЛП!$B$8:$K$408,10,0)</f>
        <v>0</v>
      </c>
    </row>
    <row r="249" spans="1:26" s="207" customFormat="1" x14ac:dyDescent="0.2">
      <c r="A249" s="200"/>
      <c r="B249" s="200"/>
      <c r="C249" s="200" t="s">
        <v>603</v>
      </c>
      <c r="D249" s="200"/>
      <c r="E249" s="194">
        <f t="shared" ref="E249:L249" si="19">SUM(E250:E252)</f>
        <v>5440</v>
      </c>
      <c r="F249" s="194">
        <f t="shared" si="19"/>
        <v>3820455</v>
      </c>
      <c r="G249" s="194">
        <f t="shared" si="19"/>
        <v>1080</v>
      </c>
      <c r="H249" s="194">
        <f t="shared" si="19"/>
        <v>0</v>
      </c>
      <c r="I249" s="194">
        <f t="shared" si="19"/>
        <v>5487</v>
      </c>
      <c r="J249" s="194">
        <f t="shared" si="19"/>
        <v>3829116</v>
      </c>
      <c r="K249" s="194">
        <f t="shared" si="19"/>
        <v>0</v>
      </c>
      <c r="L249" s="194">
        <f t="shared" si="19"/>
        <v>0</v>
      </c>
      <c r="M249" s="204"/>
      <c r="N249" s="204"/>
      <c r="O249" s="204"/>
      <c r="P249" s="204"/>
      <c r="Q249" s="204"/>
      <c r="R249" s="204"/>
      <c r="S249" s="204"/>
      <c r="T249" s="204"/>
      <c r="U249" s="204"/>
      <c r="V249" s="204"/>
      <c r="W249" s="204"/>
      <c r="X249" s="204"/>
      <c r="Y249" s="204"/>
      <c r="Z249" s="204"/>
    </row>
    <row r="250" spans="1:26" x14ac:dyDescent="0.2">
      <c r="A250" s="206" t="s">
        <v>604</v>
      </c>
      <c r="B250" s="206" t="s">
        <v>605</v>
      </c>
      <c r="C250" s="203" t="s">
        <v>606</v>
      </c>
      <c r="D250" s="203" t="s">
        <v>113</v>
      </c>
      <c r="E250" s="199">
        <v>3052</v>
      </c>
      <c r="F250" s="199">
        <v>2446469</v>
      </c>
      <c r="G250" s="199">
        <v>1080</v>
      </c>
      <c r="H250" s="199">
        <v>0</v>
      </c>
      <c r="I250" s="199">
        <v>3155</v>
      </c>
      <c r="J250" s="199">
        <v>2509202</v>
      </c>
      <c r="K250" s="199">
        <v>0</v>
      </c>
      <c r="L250" s="199">
        <f>VLOOKUP(B250,[1]ЛП!$B$8:$I$408,8,0)+VLOOKUP(B250,[1]ЛП!$B$8:$J$408,9,0)+VLOOKUP(B250,[1]ЛП!$B$8:$K$408,10,0)</f>
        <v>0</v>
      </c>
    </row>
    <row r="251" spans="1:26" x14ac:dyDescent="0.2">
      <c r="A251" s="206" t="s">
        <v>604</v>
      </c>
      <c r="B251" s="206" t="s">
        <v>607</v>
      </c>
      <c r="C251" s="203" t="s">
        <v>608</v>
      </c>
      <c r="D251" s="203" t="s">
        <v>113</v>
      </c>
      <c r="E251" s="199">
        <v>1233</v>
      </c>
      <c r="F251" s="199">
        <v>740372</v>
      </c>
      <c r="G251" s="199">
        <v>0</v>
      </c>
      <c r="H251" s="199">
        <v>0</v>
      </c>
      <c r="I251" s="199">
        <v>1283</v>
      </c>
      <c r="J251" s="199">
        <v>744780</v>
      </c>
      <c r="K251" s="199">
        <v>0</v>
      </c>
      <c r="L251" s="199">
        <f>VLOOKUP(B251,[1]ЛП!$B$8:$I$408,8,0)+VLOOKUP(B251,[1]ЛП!$B$8:$J$408,9,0)+VLOOKUP(B251,[1]ЛП!$B$8:$K$408,10,0)</f>
        <v>0</v>
      </c>
    </row>
    <row r="252" spans="1:26" x14ac:dyDescent="0.2">
      <c r="A252" s="206" t="s">
        <v>604</v>
      </c>
      <c r="B252" s="206" t="s">
        <v>609</v>
      </c>
      <c r="C252" s="203" t="s">
        <v>610</v>
      </c>
      <c r="D252" s="203" t="s">
        <v>113</v>
      </c>
      <c r="E252" s="199">
        <v>1155</v>
      </c>
      <c r="F252" s="199">
        <v>633614</v>
      </c>
      <c r="G252" s="199">
        <v>0</v>
      </c>
      <c r="H252" s="199">
        <v>0</v>
      </c>
      <c r="I252" s="199">
        <v>1049</v>
      </c>
      <c r="J252" s="199">
        <v>575134</v>
      </c>
      <c r="K252" s="199">
        <v>0</v>
      </c>
      <c r="L252" s="199">
        <f>VLOOKUP(B252,[1]ЛП!$B$8:$I$408,8,0)+VLOOKUP(B252,[1]ЛП!$B$8:$J$408,9,0)+VLOOKUP(B252,[1]ЛП!$B$8:$K$408,10,0)</f>
        <v>0</v>
      </c>
    </row>
    <row r="253" spans="1:26" s="207" customFormat="1" x14ac:dyDescent="0.2">
      <c r="A253" s="200"/>
      <c r="B253" s="200"/>
      <c r="C253" s="200" t="s">
        <v>611</v>
      </c>
      <c r="D253" s="200"/>
      <c r="E253" s="194">
        <f t="shared" ref="E253:L253" si="20">SUM(E254:E262)</f>
        <v>13458</v>
      </c>
      <c r="F253" s="194">
        <f t="shared" si="20"/>
        <v>9773629.1999999993</v>
      </c>
      <c r="G253" s="194">
        <f t="shared" si="20"/>
        <v>195778.92999999976</v>
      </c>
      <c r="H253" s="194">
        <f t="shared" si="20"/>
        <v>0</v>
      </c>
      <c r="I253" s="194">
        <f t="shared" si="20"/>
        <v>13321</v>
      </c>
      <c r="J253" s="194">
        <f t="shared" si="20"/>
        <v>9515850</v>
      </c>
      <c r="K253" s="194">
        <f t="shared" si="20"/>
        <v>199732.67999999976</v>
      </c>
      <c r="L253" s="194">
        <f t="shared" si="20"/>
        <v>0</v>
      </c>
      <c r="M253" s="204"/>
      <c r="N253" s="204"/>
      <c r="O253" s="204"/>
      <c r="P253" s="204"/>
      <c r="Q253" s="204"/>
      <c r="R253" s="204"/>
      <c r="S253" s="204"/>
      <c r="T253" s="204"/>
      <c r="U253" s="204"/>
      <c r="V253" s="204"/>
      <c r="W253" s="204"/>
      <c r="X253" s="204"/>
      <c r="Y253" s="204"/>
      <c r="Z253" s="204"/>
    </row>
    <row r="254" spans="1:26" x14ac:dyDescent="0.2">
      <c r="A254" s="206" t="s">
        <v>612</v>
      </c>
      <c r="B254" s="206" t="s">
        <v>613</v>
      </c>
      <c r="C254" s="203" t="s">
        <v>614</v>
      </c>
      <c r="D254" s="203" t="s">
        <v>285</v>
      </c>
      <c r="E254" s="199">
        <v>746</v>
      </c>
      <c r="F254" s="199">
        <v>124870</v>
      </c>
      <c r="G254" s="199">
        <v>0</v>
      </c>
      <c r="H254" s="199">
        <v>0</v>
      </c>
      <c r="I254" s="199">
        <v>1096</v>
      </c>
      <c r="J254" s="199">
        <v>182544</v>
      </c>
      <c r="K254" s="199">
        <v>0</v>
      </c>
      <c r="L254" s="199">
        <f>VLOOKUP(B254,[1]ЛП!$B$8:$I$408,8,0)+VLOOKUP(B254,[1]ЛП!$B$8:$J$408,9,0)+VLOOKUP(B254,[1]ЛП!$B$8:$K$408,10,0)</f>
        <v>0</v>
      </c>
    </row>
    <row r="255" spans="1:26" x14ac:dyDescent="0.2">
      <c r="A255" s="206" t="s">
        <v>612</v>
      </c>
      <c r="B255" s="206" t="s">
        <v>615</v>
      </c>
      <c r="C255" s="203" t="s">
        <v>616</v>
      </c>
      <c r="D255" s="203" t="s">
        <v>113</v>
      </c>
      <c r="E255" s="199">
        <v>783</v>
      </c>
      <c r="F255" s="199">
        <v>476039</v>
      </c>
      <c r="G255" s="199">
        <v>0</v>
      </c>
      <c r="H255" s="199">
        <v>0</v>
      </c>
      <c r="I255" s="199">
        <v>646</v>
      </c>
      <c r="J255" s="199">
        <v>418231</v>
      </c>
      <c r="K255" s="199">
        <v>0</v>
      </c>
      <c r="L255" s="199">
        <f>VLOOKUP(B255,[1]ЛП!$B$8:$I$408,8,0)+VLOOKUP(B255,[1]ЛП!$B$8:$J$408,9,0)+VLOOKUP(B255,[1]ЛП!$B$8:$K$408,10,0)</f>
        <v>0</v>
      </c>
    </row>
    <row r="256" spans="1:26" x14ac:dyDescent="0.2">
      <c r="A256" s="206" t="s">
        <v>612</v>
      </c>
      <c r="B256" s="206" t="s">
        <v>617</v>
      </c>
      <c r="C256" s="203" t="s">
        <v>618</v>
      </c>
      <c r="D256" s="203" t="s">
        <v>113</v>
      </c>
      <c r="E256" s="199">
        <v>5998</v>
      </c>
      <c r="F256" s="199">
        <v>4655367</v>
      </c>
      <c r="G256" s="199">
        <v>19500</v>
      </c>
      <c r="H256" s="199">
        <v>0</v>
      </c>
      <c r="I256" s="199">
        <v>5765</v>
      </c>
      <c r="J256" s="199">
        <v>4418966</v>
      </c>
      <c r="K256" s="199">
        <v>20340</v>
      </c>
      <c r="L256" s="199">
        <f>VLOOKUP(B256,[1]ЛП!$B$8:$I$408,8,0)+VLOOKUP(B256,[1]ЛП!$B$8:$J$408,9,0)+VLOOKUP(B256,[1]ЛП!$B$8:$K$408,10,0)</f>
        <v>0</v>
      </c>
    </row>
    <row r="257" spans="1:26" ht="12.75" customHeight="1" x14ac:dyDescent="0.2">
      <c r="A257" s="206" t="s">
        <v>612</v>
      </c>
      <c r="B257" s="206" t="s">
        <v>619</v>
      </c>
      <c r="C257" s="203" t="s">
        <v>620</v>
      </c>
      <c r="D257" s="203" t="s">
        <v>113</v>
      </c>
      <c r="E257" s="199">
        <v>583</v>
      </c>
      <c r="F257" s="199">
        <v>466625</v>
      </c>
      <c r="G257" s="199">
        <v>0</v>
      </c>
      <c r="H257" s="199">
        <v>0</v>
      </c>
      <c r="I257" s="199">
        <v>564</v>
      </c>
      <c r="J257" s="199">
        <v>476808</v>
      </c>
      <c r="K257" s="199">
        <v>0</v>
      </c>
      <c r="L257" s="199">
        <f>VLOOKUP(B257,[1]ЛП!$B$8:$I$408,8,0)+VLOOKUP(B257,[1]ЛП!$B$8:$J$408,9,0)+VLOOKUP(B257,[1]ЛП!$B$8:$K$408,10,0)</f>
        <v>0</v>
      </c>
    </row>
    <row r="258" spans="1:26" ht="12.75" customHeight="1" x14ac:dyDescent="0.2">
      <c r="A258" s="206" t="s">
        <v>612</v>
      </c>
      <c r="B258" s="206" t="s">
        <v>621</v>
      </c>
      <c r="C258" s="203" t="s">
        <v>622</v>
      </c>
      <c r="D258" s="203" t="s">
        <v>113</v>
      </c>
      <c r="E258" s="199">
        <v>3135</v>
      </c>
      <c r="F258" s="199">
        <v>2718756.2</v>
      </c>
      <c r="G258" s="199">
        <v>176278.92999999976</v>
      </c>
      <c r="H258" s="199">
        <v>0</v>
      </c>
      <c r="I258" s="199">
        <v>3056</v>
      </c>
      <c r="J258" s="199">
        <v>2695675</v>
      </c>
      <c r="K258" s="199">
        <v>179392.67999999976</v>
      </c>
      <c r="L258" s="199">
        <f>VLOOKUP(B258,[1]ЛП!$B$8:$I$408,8,0)+VLOOKUP(B258,[1]ЛП!$B$8:$J$408,9,0)+VLOOKUP(B258,[1]ЛП!$B$8:$K$408,10,0)</f>
        <v>0</v>
      </c>
    </row>
    <row r="259" spans="1:26" x14ac:dyDescent="0.2">
      <c r="A259" s="206" t="s">
        <v>612</v>
      </c>
      <c r="B259" s="206" t="s">
        <v>623</v>
      </c>
      <c r="C259" s="203" t="s">
        <v>624</v>
      </c>
      <c r="D259" s="203" t="s">
        <v>124</v>
      </c>
      <c r="E259" s="199">
        <v>271</v>
      </c>
      <c r="F259" s="199">
        <v>225450</v>
      </c>
      <c r="G259" s="199">
        <v>0</v>
      </c>
      <c r="H259" s="199">
        <v>0</v>
      </c>
      <c r="I259" s="199">
        <v>301</v>
      </c>
      <c r="J259" s="199">
        <v>236050</v>
      </c>
      <c r="K259" s="199">
        <v>0</v>
      </c>
      <c r="L259" s="199">
        <f>VLOOKUP(B259,[1]ЛП!$B$8:$I$408,8,0)+VLOOKUP(B259,[1]ЛП!$B$8:$J$408,9,0)+VLOOKUP(B259,[1]ЛП!$B$8:$K$408,10,0)</f>
        <v>0</v>
      </c>
    </row>
    <row r="260" spans="1:26" ht="12.75" customHeight="1" x14ac:dyDescent="0.2">
      <c r="A260" s="206" t="s">
        <v>612</v>
      </c>
      <c r="B260" s="206" t="s">
        <v>625</v>
      </c>
      <c r="C260" s="203" t="s">
        <v>626</v>
      </c>
      <c r="D260" s="203" t="s">
        <v>124</v>
      </c>
      <c r="E260" s="199">
        <v>1066</v>
      </c>
      <c r="F260" s="199">
        <v>566510</v>
      </c>
      <c r="G260" s="199">
        <v>0</v>
      </c>
      <c r="H260" s="199">
        <v>0</v>
      </c>
      <c r="I260" s="199">
        <v>1055</v>
      </c>
      <c r="J260" s="199">
        <v>570726</v>
      </c>
      <c r="K260" s="199">
        <v>0</v>
      </c>
      <c r="L260" s="199">
        <f>VLOOKUP(B260,[1]ЛП!$B$8:$I$408,8,0)+VLOOKUP(B260,[1]ЛП!$B$8:$J$408,9,0)+VLOOKUP(B260,[1]ЛП!$B$8:$K$408,10,0)</f>
        <v>0</v>
      </c>
    </row>
    <row r="261" spans="1:26" x14ac:dyDescent="0.2">
      <c r="A261" s="206" t="s">
        <v>612</v>
      </c>
      <c r="B261" s="206" t="s">
        <v>627</v>
      </c>
      <c r="C261" s="203" t="s">
        <v>628</v>
      </c>
      <c r="D261" s="203" t="s">
        <v>172</v>
      </c>
      <c r="E261" s="199">
        <v>87</v>
      </c>
      <c r="F261" s="199">
        <v>44340</v>
      </c>
      <c r="G261" s="199">
        <v>0</v>
      </c>
      <c r="H261" s="199">
        <v>0</v>
      </c>
      <c r="I261" s="199">
        <v>30</v>
      </c>
      <c r="J261" s="199">
        <v>14650</v>
      </c>
      <c r="K261" s="199">
        <v>0</v>
      </c>
      <c r="L261" s="199">
        <f>VLOOKUP(B261,[1]ЛП!$B$8:$I$408,8,0)+VLOOKUP(B261,[1]ЛП!$B$8:$J$408,9,0)+VLOOKUP(B261,[1]ЛП!$B$8:$K$408,10,0)</f>
        <v>0</v>
      </c>
    </row>
    <row r="262" spans="1:26" x14ac:dyDescent="0.2">
      <c r="A262" s="206" t="s">
        <v>612</v>
      </c>
      <c r="B262" s="206" t="s">
        <v>629</v>
      </c>
      <c r="C262" s="203" t="s">
        <v>630</v>
      </c>
      <c r="D262" s="203" t="s">
        <v>113</v>
      </c>
      <c r="E262" s="199">
        <v>789</v>
      </c>
      <c r="F262" s="199">
        <v>495672</v>
      </c>
      <c r="G262" s="199">
        <v>0</v>
      </c>
      <c r="H262" s="199">
        <v>0</v>
      </c>
      <c r="I262" s="199">
        <v>808</v>
      </c>
      <c r="J262" s="199">
        <v>502200</v>
      </c>
      <c r="K262" s="199">
        <v>0</v>
      </c>
      <c r="L262" s="199">
        <f>VLOOKUP(B262,[1]ЛП!$B$8:$I$408,8,0)+VLOOKUP(B262,[1]ЛП!$B$8:$J$408,9,0)+VLOOKUP(B262,[1]ЛП!$B$8:$K$408,10,0)</f>
        <v>0</v>
      </c>
    </row>
    <row r="263" spans="1:26" s="207" customFormat="1" x14ac:dyDescent="0.2">
      <c r="A263" s="200"/>
      <c r="B263" s="200"/>
      <c r="C263" s="200" t="s">
        <v>631</v>
      </c>
      <c r="D263" s="200"/>
      <c r="E263" s="194">
        <f t="shared" ref="E263:L263" si="21">SUM(E264:E270)</f>
        <v>8043</v>
      </c>
      <c r="F263" s="194">
        <f t="shared" si="21"/>
        <v>5106873.4000000004</v>
      </c>
      <c r="G263" s="194">
        <f t="shared" si="21"/>
        <v>203070</v>
      </c>
      <c r="H263" s="194">
        <f t="shared" si="21"/>
        <v>0</v>
      </c>
      <c r="I263" s="194">
        <f t="shared" si="21"/>
        <v>8432</v>
      </c>
      <c r="J263" s="194">
        <f t="shared" si="21"/>
        <v>5238459</v>
      </c>
      <c r="K263" s="194">
        <f t="shared" si="21"/>
        <v>276217.5</v>
      </c>
      <c r="L263" s="194">
        <f t="shared" si="21"/>
        <v>0</v>
      </c>
      <c r="M263" s="204"/>
      <c r="N263" s="204"/>
      <c r="O263" s="204"/>
      <c r="P263" s="204"/>
      <c r="Q263" s="204"/>
      <c r="R263" s="204"/>
      <c r="S263" s="204"/>
      <c r="T263" s="204"/>
      <c r="U263" s="204"/>
      <c r="V263" s="204"/>
      <c r="W263" s="204"/>
      <c r="X263" s="204"/>
      <c r="Y263" s="204"/>
      <c r="Z263" s="204"/>
    </row>
    <row r="264" spans="1:26" x14ac:dyDescent="0.2">
      <c r="A264" s="206" t="s">
        <v>632</v>
      </c>
      <c r="B264" s="206" t="s">
        <v>633</v>
      </c>
      <c r="C264" s="203" t="s">
        <v>634</v>
      </c>
      <c r="D264" s="203" t="s">
        <v>113</v>
      </c>
      <c r="E264" s="199">
        <v>3416</v>
      </c>
      <c r="F264" s="199">
        <v>3060743.4</v>
      </c>
      <c r="G264" s="199">
        <v>203070</v>
      </c>
      <c r="H264" s="199">
        <v>0</v>
      </c>
      <c r="I264" s="199">
        <v>3435</v>
      </c>
      <c r="J264" s="199">
        <v>3113448</v>
      </c>
      <c r="K264" s="199">
        <v>276217.5</v>
      </c>
      <c r="L264" s="199">
        <f>VLOOKUP(B264,[1]ЛП!$B$8:$I$408,8,0)+VLOOKUP(B264,[1]ЛП!$B$8:$J$408,9,0)+VLOOKUP(B264,[1]ЛП!$B$8:$K$408,10,0)</f>
        <v>0</v>
      </c>
    </row>
    <row r="265" spans="1:26" x14ac:dyDescent="0.2">
      <c r="A265" s="206" t="s">
        <v>632</v>
      </c>
      <c r="B265" s="206" t="s">
        <v>635</v>
      </c>
      <c r="C265" s="203" t="s">
        <v>636</v>
      </c>
      <c r="D265" s="203" t="s">
        <v>113</v>
      </c>
      <c r="E265" s="199">
        <v>1038</v>
      </c>
      <c r="F265" s="199">
        <v>586424</v>
      </c>
      <c r="G265" s="199">
        <v>0</v>
      </c>
      <c r="H265" s="199">
        <v>0</v>
      </c>
      <c r="I265" s="199">
        <v>1064</v>
      </c>
      <c r="J265" s="199">
        <v>603171</v>
      </c>
      <c r="K265" s="199">
        <v>0</v>
      </c>
      <c r="L265" s="199">
        <f>VLOOKUP(B265,[1]ЛП!$B$8:$I$408,8,0)+VLOOKUP(B265,[1]ЛП!$B$8:$J$408,9,0)+VLOOKUP(B265,[1]ЛП!$B$8:$K$408,10,0)</f>
        <v>0</v>
      </c>
    </row>
    <row r="266" spans="1:26" x14ac:dyDescent="0.2">
      <c r="A266" s="206" t="s">
        <v>632</v>
      </c>
      <c r="B266" s="206" t="s">
        <v>637</v>
      </c>
      <c r="C266" s="203" t="s">
        <v>638</v>
      </c>
      <c r="D266" s="203" t="s">
        <v>113</v>
      </c>
      <c r="E266" s="199">
        <v>779</v>
      </c>
      <c r="F266" s="199">
        <v>402950</v>
      </c>
      <c r="G266" s="199">
        <v>0</v>
      </c>
      <c r="H266" s="199">
        <v>0</v>
      </c>
      <c r="I266" s="199">
        <v>677</v>
      </c>
      <c r="J266" s="199">
        <v>346216</v>
      </c>
      <c r="K266" s="199">
        <v>0</v>
      </c>
      <c r="L266" s="199">
        <f>VLOOKUP(B266,[1]ЛП!$B$8:$I$408,8,0)+VLOOKUP(B266,[1]ЛП!$B$8:$J$408,9,0)+VLOOKUP(B266,[1]ЛП!$B$8:$K$408,10,0)</f>
        <v>0</v>
      </c>
    </row>
    <row r="267" spans="1:26" x14ac:dyDescent="0.2">
      <c r="A267" s="206" t="s">
        <v>632</v>
      </c>
      <c r="B267" s="206" t="s">
        <v>639</v>
      </c>
      <c r="C267" s="203" t="s">
        <v>640</v>
      </c>
      <c r="D267" s="203" t="s">
        <v>113</v>
      </c>
      <c r="E267" s="199">
        <v>438</v>
      </c>
      <c r="F267" s="199">
        <v>271914</v>
      </c>
      <c r="G267" s="199">
        <v>0</v>
      </c>
      <c r="H267" s="199">
        <v>0</v>
      </c>
      <c r="I267" s="199">
        <v>417</v>
      </c>
      <c r="J267" s="199">
        <v>241802</v>
      </c>
      <c r="K267" s="199">
        <v>0</v>
      </c>
      <c r="L267" s="199">
        <f>VLOOKUP(B267,[1]ЛП!$B$8:$I$408,8,0)+VLOOKUP(B267,[1]ЛП!$B$8:$J$408,9,0)+VLOOKUP(B267,[1]ЛП!$B$8:$K$408,10,0)</f>
        <v>0</v>
      </c>
    </row>
    <row r="268" spans="1:26" x14ac:dyDescent="0.2">
      <c r="A268" s="206" t="s">
        <v>632</v>
      </c>
      <c r="B268" s="206" t="s">
        <v>641</v>
      </c>
      <c r="C268" s="203" t="s">
        <v>642</v>
      </c>
      <c r="D268" s="203" t="s">
        <v>129</v>
      </c>
      <c r="E268" s="199">
        <v>988</v>
      </c>
      <c r="F268" s="199">
        <v>327256</v>
      </c>
      <c r="G268" s="199">
        <v>0</v>
      </c>
      <c r="H268" s="199">
        <v>0</v>
      </c>
      <c r="I268" s="199">
        <v>1122</v>
      </c>
      <c r="J268" s="199">
        <v>371628</v>
      </c>
      <c r="K268" s="199">
        <v>0</v>
      </c>
      <c r="L268" s="199">
        <f>VLOOKUP(B268,[1]ЛП!$B$8:$I$408,8,0)+VLOOKUP(B268,[1]ЛП!$B$8:$J$408,9,0)+VLOOKUP(B268,[1]ЛП!$B$8:$K$408,10,0)</f>
        <v>0</v>
      </c>
    </row>
    <row r="269" spans="1:26" ht="12.75" customHeight="1" x14ac:dyDescent="0.2">
      <c r="A269" s="206" t="s">
        <v>632</v>
      </c>
      <c r="B269" s="206" t="s">
        <v>643</v>
      </c>
      <c r="C269" s="203" t="s">
        <v>644</v>
      </c>
      <c r="D269" s="203" t="s">
        <v>129</v>
      </c>
      <c r="E269" s="199">
        <v>979</v>
      </c>
      <c r="F269" s="199">
        <v>323936</v>
      </c>
      <c r="G269" s="199">
        <v>0</v>
      </c>
      <c r="H269" s="199">
        <v>0</v>
      </c>
      <c r="I269" s="199">
        <v>1226</v>
      </c>
      <c r="J269" s="199">
        <v>400164</v>
      </c>
      <c r="K269" s="199">
        <v>0</v>
      </c>
      <c r="L269" s="199">
        <f>VLOOKUP(B269,[1]ЛП!$B$8:$I$408,8,0)+VLOOKUP(B269,[1]ЛП!$B$8:$J$408,9,0)+VLOOKUP(B269,[1]ЛП!$B$8:$K$408,10,0)</f>
        <v>0</v>
      </c>
    </row>
    <row r="270" spans="1:26" ht="12.75" customHeight="1" x14ac:dyDescent="0.2">
      <c r="A270" s="206" t="s">
        <v>632</v>
      </c>
      <c r="B270" s="206" t="s">
        <v>645</v>
      </c>
      <c r="C270" s="203" t="s">
        <v>646</v>
      </c>
      <c r="D270" s="203" t="s">
        <v>129</v>
      </c>
      <c r="E270" s="199">
        <v>405</v>
      </c>
      <c r="F270" s="199">
        <v>133650</v>
      </c>
      <c r="G270" s="199">
        <v>0</v>
      </c>
      <c r="H270" s="199">
        <v>0</v>
      </c>
      <c r="I270" s="199">
        <v>491</v>
      </c>
      <c r="J270" s="199">
        <v>162030</v>
      </c>
      <c r="K270" s="199">
        <v>0</v>
      </c>
      <c r="L270" s="199">
        <f>VLOOKUP(B270,[1]ЛП!$B$8:$I$408,8,0)+VLOOKUP(B270,[1]ЛП!$B$8:$J$408,9,0)+VLOOKUP(B270,[1]ЛП!$B$8:$K$408,10,0)</f>
        <v>0</v>
      </c>
    </row>
    <row r="271" spans="1:26" s="207" customFormat="1" x14ac:dyDescent="0.2">
      <c r="A271" s="200"/>
      <c r="B271" s="200"/>
      <c r="C271" s="200" t="s">
        <v>647</v>
      </c>
      <c r="D271" s="200"/>
      <c r="E271" s="194">
        <f t="shared" ref="E271:L271" si="22">SUM(E272:E352)</f>
        <v>136973</v>
      </c>
      <c r="F271" s="194">
        <f t="shared" si="22"/>
        <v>148500379.40000004</v>
      </c>
      <c r="G271" s="194">
        <f t="shared" si="22"/>
        <v>11242775.749999993</v>
      </c>
      <c r="H271" s="194">
        <f t="shared" si="22"/>
        <v>46767167.550000019</v>
      </c>
      <c r="I271" s="194">
        <f t="shared" si="22"/>
        <v>147397</v>
      </c>
      <c r="J271" s="194">
        <f t="shared" si="22"/>
        <v>162639558.80000001</v>
      </c>
      <c r="K271" s="194">
        <f t="shared" si="22"/>
        <v>12921278.77999999</v>
      </c>
      <c r="L271" s="194">
        <f t="shared" si="22"/>
        <v>52449844.690000013</v>
      </c>
      <c r="M271" s="204"/>
      <c r="N271" s="204"/>
      <c r="O271" s="204"/>
      <c r="P271" s="204"/>
      <c r="Q271" s="204"/>
      <c r="R271" s="204"/>
      <c r="S271" s="204"/>
      <c r="T271" s="204"/>
      <c r="U271" s="204"/>
      <c r="V271" s="204"/>
      <c r="W271" s="204"/>
      <c r="X271" s="204"/>
      <c r="Y271" s="204"/>
      <c r="Z271" s="204"/>
    </row>
    <row r="272" spans="1:26" x14ac:dyDescent="0.2">
      <c r="A272" s="206" t="s">
        <v>648</v>
      </c>
      <c r="B272" s="206" t="s">
        <v>649</v>
      </c>
      <c r="C272" s="203" t="s">
        <v>650</v>
      </c>
      <c r="D272" s="203" t="s">
        <v>113</v>
      </c>
      <c r="E272" s="199">
        <v>6899</v>
      </c>
      <c r="F272" s="199">
        <v>9714448.5999999996</v>
      </c>
      <c r="G272" s="199">
        <v>1138889.4300000002</v>
      </c>
      <c r="H272" s="199">
        <v>0</v>
      </c>
      <c r="I272" s="199">
        <v>7391</v>
      </c>
      <c r="J272" s="199">
        <v>7056807.5999999996</v>
      </c>
      <c r="K272" s="199">
        <v>1461625.67</v>
      </c>
      <c r="L272" s="199">
        <f>VLOOKUP(B272,[1]ЛП!$B$8:$I$408,8,0)+VLOOKUP(B272,[1]ЛП!$B$8:$J$408,9,0)+VLOOKUP(B272,[1]ЛП!$B$8:$K$408,10,0)</f>
        <v>0</v>
      </c>
    </row>
    <row r="273" spans="1:35" s="183" customFormat="1" x14ac:dyDescent="0.2">
      <c r="A273" s="206" t="s">
        <v>648</v>
      </c>
      <c r="B273" s="206" t="s">
        <v>651</v>
      </c>
      <c r="C273" s="203" t="s">
        <v>652</v>
      </c>
      <c r="D273" s="203" t="s">
        <v>113</v>
      </c>
      <c r="E273" s="199">
        <v>5116</v>
      </c>
      <c r="F273" s="199">
        <v>6233209</v>
      </c>
      <c r="G273" s="199">
        <v>362468.28</v>
      </c>
      <c r="H273" s="199">
        <v>2269237.0900000003</v>
      </c>
      <c r="I273" s="199">
        <v>5509</v>
      </c>
      <c r="J273" s="199">
        <v>6272590.4000000004</v>
      </c>
      <c r="K273" s="199">
        <v>343893.2</v>
      </c>
      <c r="L273" s="199">
        <f>VLOOKUP(B273,[1]ЛП!$B$8:$I$408,8,0)+VLOOKUP(B273,[1]ЛП!$B$8:$J$408,9,0)+VLOOKUP(B273,[1]ЛП!$B$8:$K$408,10,0)</f>
        <v>2410083.44</v>
      </c>
      <c r="AA273" s="184"/>
      <c r="AB273" s="184"/>
      <c r="AC273" s="184"/>
      <c r="AD273" s="184"/>
      <c r="AE273" s="184"/>
      <c r="AF273" s="184"/>
      <c r="AG273" s="184"/>
      <c r="AH273" s="184"/>
      <c r="AI273" s="184"/>
    </row>
    <row r="274" spans="1:35" s="183" customFormat="1" x14ac:dyDescent="0.2">
      <c r="A274" s="206" t="s">
        <v>648</v>
      </c>
      <c r="B274" s="206" t="s">
        <v>653</v>
      </c>
      <c r="C274" s="203" t="s">
        <v>654</v>
      </c>
      <c r="D274" s="203" t="s">
        <v>113</v>
      </c>
      <c r="E274" s="199">
        <v>10518</v>
      </c>
      <c r="F274" s="199">
        <v>15050159</v>
      </c>
      <c r="G274" s="199">
        <v>554229.19999999984</v>
      </c>
      <c r="H274" s="199">
        <v>0</v>
      </c>
      <c r="I274" s="199">
        <v>10848</v>
      </c>
      <c r="J274" s="199">
        <v>15104455</v>
      </c>
      <c r="K274" s="199">
        <v>538959.08999999973</v>
      </c>
      <c r="L274" s="199">
        <f>VLOOKUP(B274,[1]ЛП!$B$8:$I$408,8,0)+VLOOKUP(B274,[1]ЛП!$B$8:$J$408,9,0)+VLOOKUP(B274,[1]ЛП!$B$8:$K$408,10,0)</f>
        <v>0</v>
      </c>
    </row>
    <row r="275" spans="1:35" s="183" customFormat="1" x14ac:dyDescent="0.2">
      <c r="A275" s="206" t="s">
        <v>648</v>
      </c>
      <c r="B275" s="206" t="s">
        <v>655</v>
      </c>
      <c r="C275" s="203" t="s">
        <v>656</v>
      </c>
      <c r="D275" s="203" t="s">
        <v>113</v>
      </c>
      <c r="E275" s="199">
        <v>7285</v>
      </c>
      <c r="F275" s="199">
        <v>7768249</v>
      </c>
      <c r="G275" s="199">
        <v>339400.08999999997</v>
      </c>
      <c r="H275" s="199">
        <v>4997215.5999999922</v>
      </c>
      <c r="I275" s="199">
        <v>7722</v>
      </c>
      <c r="J275" s="199">
        <v>8388814</v>
      </c>
      <c r="K275" s="199">
        <v>838894.48</v>
      </c>
      <c r="L275" s="199">
        <f>VLOOKUP(B275,[1]ЛП!$B$8:$I$408,8,0)+VLOOKUP(B275,[1]ЛП!$B$8:$J$408,9,0)+VLOOKUP(B275,[1]ЛП!$B$8:$K$408,10,0)</f>
        <v>5418700.9899999984</v>
      </c>
    </row>
    <row r="276" spans="1:35" s="183" customFormat="1" x14ac:dyDescent="0.2">
      <c r="A276" s="206" t="s">
        <v>648</v>
      </c>
      <c r="B276" s="206" t="s">
        <v>657</v>
      </c>
      <c r="C276" s="203" t="s">
        <v>658</v>
      </c>
      <c r="D276" s="203" t="s">
        <v>113</v>
      </c>
      <c r="E276" s="199">
        <v>1894</v>
      </c>
      <c r="F276" s="199">
        <v>5918948</v>
      </c>
      <c r="G276" s="199">
        <v>1924197.6900000013</v>
      </c>
      <c r="H276" s="199">
        <v>0</v>
      </c>
      <c r="I276" s="199">
        <v>1935</v>
      </c>
      <c r="J276" s="199">
        <v>6008433.2000000002</v>
      </c>
      <c r="K276" s="199">
        <v>1923267.33</v>
      </c>
      <c r="L276" s="199">
        <f>VLOOKUP(B276,[1]ЛП!$B$8:$I$408,8,0)+VLOOKUP(B276,[1]ЛП!$B$8:$J$408,9,0)+VLOOKUP(B276,[1]ЛП!$B$8:$K$408,10,0)</f>
        <v>0</v>
      </c>
    </row>
    <row r="277" spans="1:35" s="183" customFormat="1" x14ac:dyDescent="0.2">
      <c r="A277" s="206" t="s">
        <v>648</v>
      </c>
      <c r="B277" s="206" t="s">
        <v>659</v>
      </c>
      <c r="C277" s="203" t="s">
        <v>660</v>
      </c>
      <c r="D277" s="203" t="s">
        <v>113</v>
      </c>
      <c r="E277" s="199">
        <v>3250</v>
      </c>
      <c r="F277" s="199">
        <v>2237324</v>
      </c>
      <c r="G277" s="199">
        <v>0</v>
      </c>
      <c r="H277" s="199">
        <v>0</v>
      </c>
      <c r="I277" s="199">
        <v>3254</v>
      </c>
      <c r="J277" s="199">
        <v>2249894</v>
      </c>
      <c r="K277" s="199">
        <v>0</v>
      </c>
      <c r="L277" s="199">
        <f>VLOOKUP(B277,[1]ЛП!$B$8:$I$408,8,0)+VLOOKUP(B277,[1]ЛП!$B$8:$J$408,9,0)+VLOOKUP(B277,[1]ЛП!$B$8:$K$408,10,0)</f>
        <v>0</v>
      </c>
    </row>
    <row r="278" spans="1:35" s="183" customFormat="1" x14ac:dyDescent="0.2">
      <c r="A278" s="206" t="s">
        <v>648</v>
      </c>
      <c r="B278" s="206" t="s">
        <v>661</v>
      </c>
      <c r="C278" s="203" t="s">
        <v>662</v>
      </c>
      <c r="D278" s="203" t="s">
        <v>113</v>
      </c>
      <c r="E278" s="199">
        <v>2092</v>
      </c>
      <c r="F278" s="199">
        <v>1593185</v>
      </c>
      <c r="G278" s="199">
        <v>57503.57999999998</v>
      </c>
      <c r="H278" s="199">
        <v>0</v>
      </c>
      <c r="I278" s="199">
        <v>2133</v>
      </c>
      <c r="J278" s="199">
        <v>1613809</v>
      </c>
      <c r="K278" s="199">
        <v>67995.879999999946</v>
      </c>
      <c r="L278" s="199">
        <f>VLOOKUP(B278,[1]ЛП!$B$8:$I$408,8,0)+VLOOKUP(B278,[1]ЛП!$B$8:$J$408,9,0)+VLOOKUP(B278,[1]ЛП!$B$8:$K$408,10,0)</f>
        <v>0</v>
      </c>
    </row>
    <row r="279" spans="1:35" s="183" customFormat="1" x14ac:dyDescent="0.2">
      <c r="A279" s="206" t="s">
        <v>648</v>
      </c>
      <c r="B279" s="206" t="s">
        <v>663</v>
      </c>
      <c r="C279" s="203" t="s">
        <v>664</v>
      </c>
      <c r="D279" s="203" t="s">
        <v>113</v>
      </c>
      <c r="E279" s="199">
        <v>755</v>
      </c>
      <c r="F279" s="199">
        <v>473928</v>
      </c>
      <c r="G279" s="199">
        <v>0</v>
      </c>
      <c r="H279" s="199">
        <v>0</v>
      </c>
      <c r="I279" s="199">
        <v>895</v>
      </c>
      <c r="J279" s="199">
        <v>530362</v>
      </c>
      <c r="K279" s="199">
        <v>0</v>
      </c>
      <c r="L279" s="199">
        <f>VLOOKUP(B279,[1]ЛП!$B$8:$I$408,8,0)+VLOOKUP(B279,[1]ЛП!$B$8:$J$408,9,0)+VLOOKUP(B279,[1]ЛП!$B$8:$K$408,10,0)</f>
        <v>0</v>
      </c>
    </row>
    <row r="280" spans="1:35" s="183" customFormat="1" x14ac:dyDescent="0.2">
      <c r="A280" s="206" t="s">
        <v>648</v>
      </c>
      <c r="B280" s="206" t="s">
        <v>665</v>
      </c>
      <c r="C280" s="203" t="s">
        <v>666</v>
      </c>
      <c r="D280" s="203" t="s">
        <v>113</v>
      </c>
      <c r="E280" s="199">
        <v>3278</v>
      </c>
      <c r="F280" s="199">
        <v>2777087</v>
      </c>
      <c r="G280" s="199">
        <v>0</v>
      </c>
      <c r="H280" s="199">
        <v>0</v>
      </c>
      <c r="I280" s="199">
        <v>3294</v>
      </c>
      <c r="J280" s="199">
        <v>2634953</v>
      </c>
      <c r="K280" s="199">
        <v>0</v>
      </c>
      <c r="L280" s="199">
        <f>VLOOKUP(B280,[1]ЛП!$B$8:$I$408,8,0)+VLOOKUP(B280,[1]ЛП!$B$8:$J$408,9,0)+VLOOKUP(B280,[1]ЛП!$B$8:$K$408,10,0)</f>
        <v>0</v>
      </c>
    </row>
    <row r="281" spans="1:35" s="183" customFormat="1" x14ac:dyDescent="0.2">
      <c r="A281" s="206" t="s">
        <v>648</v>
      </c>
      <c r="B281" s="206" t="s">
        <v>667</v>
      </c>
      <c r="C281" s="203" t="s">
        <v>668</v>
      </c>
      <c r="D281" s="203" t="s">
        <v>113</v>
      </c>
      <c r="E281" s="199">
        <v>6587</v>
      </c>
      <c r="F281" s="199">
        <v>8224841.2000000002</v>
      </c>
      <c r="G281" s="199">
        <v>431767.80000000022</v>
      </c>
      <c r="H281" s="199">
        <v>1448563.8699999999</v>
      </c>
      <c r="I281" s="199">
        <v>7340</v>
      </c>
      <c r="J281" s="199">
        <v>9720647.1999999937</v>
      </c>
      <c r="K281" s="199">
        <v>460716.24999999953</v>
      </c>
      <c r="L281" s="199">
        <f>VLOOKUP(B281,[1]ЛП!$B$8:$I$408,8,0)+VLOOKUP(B281,[1]ЛП!$B$8:$J$408,9,0)+VLOOKUP(B281,[1]ЛП!$B$8:$K$408,10,0)</f>
        <v>1390018.76</v>
      </c>
    </row>
    <row r="282" spans="1:35" s="183" customFormat="1" ht="12.75" customHeight="1" x14ac:dyDescent="0.2">
      <c r="A282" s="206" t="s">
        <v>648</v>
      </c>
      <c r="B282" s="206" t="s">
        <v>669</v>
      </c>
      <c r="C282" s="203" t="s">
        <v>670</v>
      </c>
      <c r="D282" s="203" t="s">
        <v>113</v>
      </c>
      <c r="E282" s="199">
        <v>920</v>
      </c>
      <c r="F282" s="199">
        <v>701738</v>
      </c>
      <c r="G282" s="199">
        <v>3839.6</v>
      </c>
      <c r="H282" s="199">
        <v>0</v>
      </c>
      <c r="I282" s="199">
        <v>878</v>
      </c>
      <c r="J282" s="199">
        <v>711973</v>
      </c>
      <c r="K282" s="199">
        <v>14067.28</v>
      </c>
      <c r="L282" s="199">
        <f>VLOOKUP(B282,[1]ЛП!$B$8:$I$408,8,0)+VLOOKUP(B282,[1]ЛП!$B$8:$J$408,9,0)+VLOOKUP(B282,[1]ЛП!$B$8:$K$408,10,0)</f>
        <v>0</v>
      </c>
    </row>
    <row r="283" spans="1:35" s="183" customFormat="1" ht="12.75" customHeight="1" x14ac:dyDescent="0.2">
      <c r="A283" s="206" t="s">
        <v>648</v>
      </c>
      <c r="B283" s="206" t="s">
        <v>671</v>
      </c>
      <c r="C283" s="203" t="s">
        <v>672</v>
      </c>
      <c r="D283" s="203" t="s">
        <v>113</v>
      </c>
      <c r="E283" s="199">
        <v>1507</v>
      </c>
      <c r="F283" s="199">
        <v>1919186</v>
      </c>
      <c r="G283" s="199">
        <v>65820</v>
      </c>
      <c r="H283" s="199">
        <v>0</v>
      </c>
      <c r="I283" s="199">
        <v>1551</v>
      </c>
      <c r="J283" s="199">
        <v>1874663</v>
      </c>
      <c r="K283" s="199">
        <v>82200</v>
      </c>
      <c r="L283" s="199">
        <f>VLOOKUP(B283,[1]ЛП!$B$8:$I$408,8,0)+VLOOKUP(B283,[1]ЛП!$B$8:$J$408,9,0)+VLOOKUP(B283,[1]ЛП!$B$8:$K$408,10,0)</f>
        <v>0</v>
      </c>
    </row>
    <row r="284" spans="1:35" s="183" customFormat="1" ht="12.75" customHeight="1" x14ac:dyDescent="0.2">
      <c r="A284" s="206" t="s">
        <v>648</v>
      </c>
      <c r="B284" s="206" t="s">
        <v>673</v>
      </c>
      <c r="C284" s="203" t="s">
        <v>674</v>
      </c>
      <c r="D284" s="203" t="s">
        <v>113</v>
      </c>
      <c r="E284" s="199">
        <v>2837</v>
      </c>
      <c r="F284" s="199">
        <v>1744682</v>
      </c>
      <c r="G284" s="199">
        <v>71140</v>
      </c>
      <c r="H284" s="199">
        <v>25845.420000000002</v>
      </c>
      <c r="I284" s="199">
        <v>2793</v>
      </c>
      <c r="J284" s="199">
        <v>1931017</v>
      </c>
      <c r="K284" s="199">
        <v>55416</v>
      </c>
      <c r="L284" s="199">
        <f>VLOOKUP(B284,[1]ЛП!$B$8:$I$408,8,0)+VLOOKUP(B284,[1]ЛП!$B$8:$J$408,9,0)+VLOOKUP(B284,[1]ЛП!$B$8:$K$408,10,0)</f>
        <v>15990.580000000002</v>
      </c>
    </row>
    <row r="285" spans="1:35" s="183" customFormat="1" ht="12.75" customHeight="1" x14ac:dyDescent="0.2">
      <c r="A285" s="206" t="s">
        <v>648</v>
      </c>
      <c r="B285" s="206" t="s">
        <v>675</v>
      </c>
      <c r="C285" s="203" t="s">
        <v>676</v>
      </c>
      <c r="D285" s="203" t="s">
        <v>113</v>
      </c>
      <c r="E285" s="199">
        <v>9386</v>
      </c>
      <c r="F285" s="199">
        <v>14349983.799999999</v>
      </c>
      <c r="G285" s="199">
        <v>1440996.6699999957</v>
      </c>
      <c r="H285" s="199">
        <v>4257004.5599999996</v>
      </c>
      <c r="I285" s="199">
        <v>9932</v>
      </c>
      <c r="J285" s="199">
        <v>15378323.400000002</v>
      </c>
      <c r="K285" s="199">
        <v>1586742.4899999949</v>
      </c>
      <c r="L285" s="199">
        <f>VLOOKUP(B285,[1]ЛП!$B$8:$I$408,8,0)+VLOOKUP(B285,[1]ЛП!$B$8:$J$408,9,0)+VLOOKUP(B285,[1]ЛП!$B$8:$K$408,10,0)</f>
        <v>4757221.66</v>
      </c>
    </row>
    <row r="286" spans="1:35" s="183" customFormat="1" ht="12.75" customHeight="1" x14ac:dyDescent="0.2">
      <c r="A286" s="206" t="s">
        <v>648</v>
      </c>
      <c r="B286" s="206" t="s">
        <v>677</v>
      </c>
      <c r="C286" s="203" t="s">
        <v>678</v>
      </c>
      <c r="D286" s="203" t="s">
        <v>113</v>
      </c>
      <c r="E286" s="199">
        <v>978</v>
      </c>
      <c r="F286" s="199">
        <v>836133</v>
      </c>
      <c r="G286" s="199">
        <v>75108</v>
      </c>
      <c r="H286" s="199">
        <v>0</v>
      </c>
      <c r="I286" s="199">
        <v>1030</v>
      </c>
      <c r="J286" s="199">
        <v>929023</v>
      </c>
      <c r="K286" s="199">
        <v>87648</v>
      </c>
      <c r="L286" s="199">
        <f>VLOOKUP(B286,[1]ЛП!$B$8:$I$408,8,0)+VLOOKUP(B286,[1]ЛП!$B$8:$J$408,9,0)+VLOOKUP(B286,[1]ЛП!$B$8:$K$408,10,0)</f>
        <v>0</v>
      </c>
    </row>
    <row r="287" spans="1:35" s="183" customFormat="1" ht="12.75" customHeight="1" x14ac:dyDescent="0.2">
      <c r="A287" s="206" t="s">
        <v>648</v>
      </c>
      <c r="B287" s="206" t="s">
        <v>679</v>
      </c>
      <c r="C287" s="203" t="s">
        <v>680</v>
      </c>
      <c r="D287" s="203" t="s">
        <v>113</v>
      </c>
      <c r="E287" s="199">
        <v>3979</v>
      </c>
      <c r="F287" s="199">
        <v>2558918</v>
      </c>
      <c r="G287" s="199">
        <v>312400</v>
      </c>
      <c r="H287" s="199">
        <v>6146158.2100000009</v>
      </c>
      <c r="I287" s="199">
        <v>4319</v>
      </c>
      <c r="J287" s="199">
        <v>2734171</v>
      </c>
      <c r="K287" s="199">
        <v>319626</v>
      </c>
      <c r="L287" s="199">
        <f>VLOOKUP(B287,[1]ЛП!$B$8:$I$408,8,0)+VLOOKUP(B287,[1]ЛП!$B$8:$J$408,9,0)+VLOOKUP(B287,[1]ЛП!$B$8:$K$408,10,0)</f>
        <v>6455492.1800000155</v>
      </c>
    </row>
    <row r="288" spans="1:35" s="183" customFormat="1" x14ac:dyDescent="0.2">
      <c r="A288" s="206" t="s">
        <v>648</v>
      </c>
      <c r="B288" s="206" t="s">
        <v>681</v>
      </c>
      <c r="C288" s="203" t="s">
        <v>682</v>
      </c>
      <c r="D288" s="203" t="s">
        <v>113</v>
      </c>
      <c r="E288" s="199">
        <v>3277</v>
      </c>
      <c r="F288" s="199">
        <v>5921163</v>
      </c>
      <c r="G288" s="199">
        <v>923343.62000000151</v>
      </c>
      <c r="H288" s="199">
        <v>0</v>
      </c>
      <c r="I288" s="199">
        <v>3908</v>
      </c>
      <c r="J288" s="199">
        <v>7197547</v>
      </c>
      <c r="K288" s="199">
        <v>1052861.1900000023</v>
      </c>
      <c r="L288" s="199">
        <f>VLOOKUP(B288,[1]ЛП!$B$8:$I$408,8,0)+VLOOKUP(B288,[1]ЛП!$B$8:$J$408,9,0)+VLOOKUP(B288,[1]ЛП!$B$8:$K$408,10,0)</f>
        <v>0</v>
      </c>
    </row>
    <row r="289" spans="1:12" s="183" customFormat="1" ht="12.75" customHeight="1" x14ac:dyDescent="0.2">
      <c r="A289" s="206" t="s">
        <v>648</v>
      </c>
      <c r="B289" s="206" t="s">
        <v>683</v>
      </c>
      <c r="C289" s="203" t="s">
        <v>684</v>
      </c>
      <c r="D289" s="203" t="s">
        <v>113</v>
      </c>
      <c r="E289" s="199">
        <v>259</v>
      </c>
      <c r="F289" s="199">
        <v>269580</v>
      </c>
      <c r="G289" s="199">
        <v>0</v>
      </c>
      <c r="H289" s="199">
        <v>0</v>
      </c>
      <c r="I289" s="199">
        <v>251</v>
      </c>
      <c r="J289" s="199">
        <v>272130</v>
      </c>
      <c r="K289" s="199">
        <v>0</v>
      </c>
      <c r="L289" s="199">
        <f>VLOOKUP(B289,[1]ЛП!$B$8:$I$408,8,0)+VLOOKUP(B289,[1]ЛП!$B$8:$J$408,9,0)+VLOOKUP(B289,[1]ЛП!$B$8:$K$408,10,0)</f>
        <v>0</v>
      </c>
    </row>
    <row r="290" spans="1:12" s="183" customFormat="1" ht="12.75" customHeight="1" x14ac:dyDescent="0.2">
      <c r="A290" s="206" t="s">
        <v>648</v>
      </c>
      <c r="B290" s="206" t="s">
        <v>685</v>
      </c>
      <c r="C290" s="203" t="s">
        <v>686</v>
      </c>
      <c r="D290" s="203" t="s">
        <v>113</v>
      </c>
      <c r="E290" s="199">
        <v>397</v>
      </c>
      <c r="F290" s="199">
        <v>458822</v>
      </c>
      <c r="G290" s="199">
        <v>0</v>
      </c>
      <c r="H290" s="199">
        <v>0</v>
      </c>
      <c r="I290" s="199">
        <v>421</v>
      </c>
      <c r="J290" s="199">
        <v>472506</v>
      </c>
      <c r="K290" s="199">
        <v>0</v>
      </c>
      <c r="L290" s="199">
        <f>VLOOKUP(B290,[1]ЛП!$B$8:$I$408,8,0)+VLOOKUP(B290,[1]ЛП!$B$8:$J$408,9,0)+VLOOKUP(B290,[1]ЛП!$B$8:$K$408,10,0)</f>
        <v>0</v>
      </c>
    </row>
    <row r="291" spans="1:12" s="183" customFormat="1" ht="12.75" customHeight="1" x14ac:dyDescent="0.2">
      <c r="A291" s="206" t="s">
        <v>648</v>
      </c>
      <c r="B291" s="206" t="s">
        <v>687</v>
      </c>
      <c r="C291" s="203" t="s">
        <v>688</v>
      </c>
      <c r="D291" s="203" t="s">
        <v>113</v>
      </c>
      <c r="E291" s="199">
        <v>8664</v>
      </c>
      <c r="F291" s="199">
        <v>10480943</v>
      </c>
      <c r="G291" s="199">
        <v>448331.56999999972</v>
      </c>
      <c r="H291" s="199">
        <v>3293750.67</v>
      </c>
      <c r="I291" s="199">
        <v>9281</v>
      </c>
      <c r="J291" s="199">
        <v>11458832.199999999</v>
      </c>
      <c r="K291" s="199">
        <v>526542.31999999983</v>
      </c>
      <c r="L291" s="199">
        <f>VLOOKUP(B291,[1]ЛП!$B$8:$I$408,8,0)+VLOOKUP(B291,[1]ЛП!$B$8:$J$408,9,0)+VLOOKUP(B291,[1]ЛП!$B$8:$K$408,10,0)</f>
        <v>3289114.16</v>
      </c>
    </row>
    <row r="292" spans="1:12" s="183" customFormat="1" ht="12.75" customHeight="1" x14ac:dyDescent="0.2">
      <c r="A292" s="206" t="s">
        <v>648</v>
      </c>
      <c r="B292" s="206" t="s">
        <v>689</v>
      </c>
      <c r="C292" s="203" t="s">
        <v>690</v>
      </c>
      <c r="D292" s="203" t="s">
        <v>113</v>
      </c>
      <c r="E292" s="199">
        <v>4346</v>
      </c>
      <c r="F292" s="199">
        <v>6319697</v>
      </c>
      <c r="G292" s="199">
        <v>1440998.989999997</v>
      </c>
      <c r="H292" s="199">
        <v>3589506.5400000173</v>
      </c>
      <c r="I292" s="199">
        <v>4409</v>
      </c>
      <c r="J292" s="199">
        <v>14088188</v>
      </c>
      <c r="K292" s="199">
        <v>1591996.5599999949</v>
      </c>
      <c r="L292" s="199">
        <f>VLOOKUP(B292,[1]ЛП!$B$8:$I$408,8,0)+VLOOKUP(B292,[1]ЛП!$B$8:$J$408,9,0)+VLOOKUP(B292,[1]ЛП!$B$8:$K$408,10,0)</f>
        <v>7257586.879999998</v>
      </c>
    </row>
    <row r="293" spans="1:12" s="183" customFormat="1" ht="12.75" customHeight="1" x14ac:dyDescent="0.2">
      <c r="A293" s="206" t="s">
        <v>648</v>
      </c>
      <c r="B293" s="206" t="s">
        <v>691</v>
      </c>
      <c r="C293" s="203" t="s">
        <v>692</v>
      </c>
      <c r="D293" s="203" t="s">
        <v>113</v>
      </c>
      <c r="E293" s="199">
        <v>2499</v>
      </c>
      <c r="F293" s="199">
        <v>1809867</v>
      </c>
      <c r="G293" s="199">
        <v>3661.32</v>
      </c>
      <c r="H293" s="199">
        <v>4121268.9499999988</v>
      </c>
      <c r="I293" s="199">
        <v>2628</v>
      </c>
      <c r="J293" s="199">
        <v>1762139</v>
      </c>
      <c r="K293" s="199">
        <v>2381.7600000000002</v>
      </c>
      <c r="L293" s="199">
        <f>VLOOKUP(B293,[1]ЛП!$B$8:$I$408,8,0)+VLOOKUP(B293,[1]ЛП!$B$8:$J$408,9,0)+VLOOKUP(B293,[1]ЛП!$B$8:$K$408,10,0)</f>
        <v>4589863.67</v>
      </c>
    </row>
    <row r="294" spans="1:12" s="183" customFormat="1" ht="12.75" customHeight="1" x14ac:dyDescent="0.2">
      <c r="A294" s="206" t="s">
        <v>648</v>
      </c>
      <c r="B294" s="206" t="s">
        <v>693</v>
      </c>
      <c r="C294" s="203" t="s">
        <v>694</v>
      </c>
      <c r="D294" s="203" t="s">
        <v>113</v>
      </c>
      <c r="E294" s="199">
        <v>132</v>
      </c>
      <c r="F294" s="199">
        <v>207768</v>
      </c>
      <c r="G294" s="199">
        <v>0</v>
      </c>
      <c r="H294" s="199">
        <v>0</v>
      </c>
      <c r="I294" s="199"/>
      <c r="J294" s="199">
        <v>0</v>
      </c>
      <c r="K294" s="199">
        <v>0</v>
      </c>
      <c r="L294" s="199">
        <f>VLOOKUP(B294,[1]ЛП!$B$8:$I$408,8,0)+VLOOKUP(B294,[1]ЛП!$B$8:$J$408,9,0)+VLOOKUP(B294,[1]ЛП!$B$8:$K$408,10,0)</f>
        <v>0</v>
      </c>
    </row>
    <row r="295" spans="1:12" s="183" customFormat="1" ht="12.75" customHeight="1" x14ac:dyDescent="0.2">
      <c r="A295" s="206" t="s">
        <v>648</v>
      </c>
      <c r="B295" s="206" t="s">
        <v>695</v>
      </c>
      <c r="C295" s="203" t="s">
        <v>696</v>
      </c>
      <c r="D295" s="203" t="s">
        <v>113</v>
      </c>
      <c r="E295" s="199">
        <v>924</v>
      </c>
      <c r="F295" s="199">
        <v>666920</v>
      </c>
      <c r="G295" s="199">
        <v>0</v>
      </c>
      <c r="H295" s="199">
        <v>0</v>
      </c>
      <c r="I295" s="199">
        <v>997</v>
      </c>
      <c r="J295" s="199">
        <v>696360</v>
      </c>
      <c r="K295" s="199">
        <v>0</v>
      </c>
      <c r="L295" s="199">
        <f>VLOOKUP(B295,[1]ЛП!$B$8:$I$408,8,0)+VLOOKUP(B295,[1]ЛП!$B$8:$J$408,9,0)+VLOOKUP(B295,[1]ЛП!$B$8:$K$408,10,0)</f>
        <v>0</v>
      </c>
    </row>
    <row r="296" spans="1:12" s="183" customFormat="1" x14ac:dyDescent="0.2">
      <c r="A296" s="206" t="s">
        <v>648</v>
      </c>
      <c r="B296" s="206" t="s">
        <v>697</v>
      </c>
      <c r="C296" s="203" t="s">
        <v>698</v>
      </c>
      <c r="D296" s="203" t="s">
        <v>124</v>
      </c>
      <c r="E296" s="199">
        <v>3100</v>
      </c>
      <c r="F296" s="199">
        <v>2507129</v>
      </c>
      <c r="G296" s="199">
        <v>0</v>
      </c>
      <c r="H296" s="199">
        <v>0</v>
      </c>
      <c r="I296" s="199">
        <v>3300</v>
      </c>
      <c r="J296" s="199">
        <v>2711192</v>
      </c>
      <c r="K296" s="199">
        <v>0</v>
      </c>
      <c r="L296" s="199">
        <f>VLOOKUP(B296,[1]ЛП!$B$8:$I$408,8,0)+VLOOKUP(B296,[1]ЛП!$B$8:$J$408,9,0)+VLOOKUP(B296,[1]ЛП!$B$8:$K$408,10,0)</f>
        <v>0</v>
      </c>
    </row>
    <row r="297" spans="1:12" s="183" customFormat="1" x14ac:dyDescent="0.2">
      <c r="A297" s="206" t="s">
        <v>648</v>
      </c>
      <c r="B297" s="206" t="s">
        <v>699</v>
      </c>
      <c r="C297" s="203" t="s">
        <v>700</v>
      </c>
      <c r="D297" s="203" t="s">
        <v>124</v>
      </c>
      <c r="E297" s="199">
        <v>2008</v>
      </c>
      <c r="F297" s="199">
        <v>1407376</v>
      </c>
      <c r="G297" s="199">
        <v>0</v>
      </c>
      <c r="H297" s="199">
        <v>0</v>
      </c>
      <c r="I297" s="199">
        <v>2051</v>
      </c>
      <c r="J297" s="199">
        <v>1423886</v>
      </c>
      <c r="K297" s="199">
        <v>0</v>
      </c>
      <c r="L297" s="199">
        <f>VLOOKUP(B297,[1]ЛП!$B$8:$I$408,8,0)+VLOOKUP(B297,[1]ЛП!$B$8:$J$408,9,0)+VLOOKUP(B297,[1]ЛП!$B$8:$K$408,10,0)</f>
        <v>0</v>
      </c>
    </row>
    <row r="298" spans="1:12" s="183" customFormat="1" x14ac:dyDescent="0.2">
      <c r="A298" s="206" t="s">
        <v>648</v>
      </c>
      <c r="B298" s="206" t="s">
        <v>701</v>
      </c>
      <c r="C298" s="203" t="s">
        <v>702</v>
      </c>
      <c r="D298" s="203" t="s">
        <v>124</v>
      </c>
      <c r="E298" s="199">
        <v>1682</v>
      </c>
      <c r="F298" s="199">
        <v>1101612</v>
      </c>
      <c r="G298" s="199">
        <v>0</v>
      </c>
      <c r="H298" s="199">
        <v>0</v>
      </c>
      <c r="I298" s="199">
        <v>1826</v>
      </c>
      <c r="J298" s="199">
        <v>1184248</v>
      </c>
      <c r="K298" s="199">
        <v>0</v>
      </c>
      <c r="L298" s="199">
        <f>VLOOKUP(B298,[1]ЛП!$B$8:$I$408,8,0)+VLOOKUP(B298,[1]ЛП!$B$8:$J$408,9,0)+VLOOKUP(B298,[1]ЛП!$B$8:$K$408,10,0)</f>
        <v>0</v>
      </c>
    </row>
    <row r="299" spans="1:12" s="183" customFormat="1" x14ac:dyDescent="0.2">
      <c r="A299" s="206" t="s">
        <v>648</v>
      </c>
      <c r="B299" s="206" t="s">
        <v>703</v>
      </c>
      <c r="C299" s="203" t="s">
        <v>704</v>
      </c>
      <c r="D299" s="203" t="s">
        <v>124</v>
      </c>
      <c r="E299" s="199">
        <v>1850</v>
      </c>
      <c r="F299" s="199">
        <v>1004466</v>
      </c>
      <c r="G299" s="199">
        <v>0</v>
      </c>
      <c r="H299" s="199">
        <v>0</v>
      </c>
      <c r="I299" s="199">
        <v>2112</v>
      </c>
      <c r="J299" s="199">
        <v>1163205</v>
      </c>
      <c r="K299" s="199">
        <v>0</v>
      </c>
      <c r="L299" s="199">
        <f>VLOOKUP(B299,[1]ЛП!$B$8:$I$408,8,0)+VLOOKUP(B299,[1]ЛП!$B$8:$J$408,9,0)+VLOOKUP(B299,[1]ЛП!$B$8:$K$408,10,0)</f>
        <v>0</v>
      </c>
    </row>
    <row r="300" spans="1:12" s="183" customFormat="1" x14ac:dyDescent="0.2">
      <c r="A300" s="206" t="s">
        <v>648</v>
      </c>
      <c r="B300" s="206" t="s">
        <v>705</v>
      </c>
      <c r="C300" s="203" t="s">
        <v>706</v>
      </c>
      <c r="D300" s="203" t="s">
        <v>124</v>
      </c>
      <c r="E300" s="199">
        <v>557</v>
      </c>
      <c r="F300" s="199">
        <v>556215</v>
      </c>
      <c r="G300" s="199">
        <v>202230</v>
      </c>
      <c r="H300" s="199">
        <v>0</v>
      </c>
      <c r="I300" s="199">
        <v>562</v>
      </c>
      <c r="J300" s="199">
        <v>677255</v>
      </c>
      <c r="K300" s="199">
        <v>221320</v>
      </c>
      <c r="L300" s="199">
        <f>VLOOKUP(B300,[1]ЛП!$B$8:$I$408,8,0)+VLOOKUP(B300,[1]ЛП!$B$8:$J$408,9,0)+VLOOKUP(B300,[1]ЛП!$B$8:$K$408,10,0)</f>
        <v>0</v>
      </c>
    </row>
    <row r="301" spans="1:12" s="183" customFormat="1" x14ac:dyDescent="0.2">
      <c r="A301" s="206" t="s">
        <v>648</v>
      </c>
      <c r="B301" s="206" t="s">
        <v>707</v>
      </c>
      <c r="C301" s="203" t="s">
        <v>708</v>
      </c>
      <c r="D301" s="203" t="s">
        <v>124</v>
      </c>
      <c r="E301" s="199">
        <v>1301</v>
      </c>
      <c r="F301" s="199">
        <v>858193.8</v>
      </c>
      <c r="G301" s="199">
        <v>0</v>
      </c>
      <c r="H301" s="199">
        <v>0</v>
      </c>
      <c r="I301" s="199">
        <v>1308</v>
      </c>
      <c r="J301" s="199">
        <v>908436.8</v>
      </c>
      <c r="K301" s="199">
        <v>0</v>
      </c>
      <c r="L301" s="199">
        <f>VLOOKUP(B301,[1]ЛП!$B$8:$I$408,8,0)+VLOOKUP(B301,[1]ЛП!$B$8:$J$408,9,0)+VLOOKUP(B301,[1]ЛП!$B$8:$K$408,10,0)</f>
        <v>0</v>
      </c>
    </row>
    <row r="302" spans="1:12" s="183" customFormat="1" x14ac:dyDescent="0.2">
      <c r="A302" s="206" t="s">
        <v>648</v>
      </c>
      <c r="B302" s="206" t="s">
        <v>709</v>
      </c>
      <c r="C302" s="203" t="s">
        <v>710</v>
      </c>
      <c r="D302" s="203" t="s">
        <v>124</v>
      </c>
      <c r="E302" s="199">
        <v>1356</v>
      </c>
      <c r="F302" s="199">
        <v>1287313</v>
      </c>
      <c r="G302" s="199">
        <v>0</v>
      </c>
      <c r="H302" s="199">
        <v>0</v>
      </c>
      <c r="I302" s="199">
        <v>1335</v>
      </c>
      <c r="J302" s="199">
        <v>1270720</v>
      </c>
      <c r="K302" s="199">
        <v>0</v>
      </c>
      <c r="L302" s="199">
        <f>VLOOKUP(B302,[1]ЛП!$B$8:$I$408,8,0)+VLOOKUP(B302,[1]ЛП!$B$8:$J$408,9,0)+VLOOKUP(B302,[1]ЛП!$B$8:$K$408,10,0)</f>
        <v>0</v>
      </c>
    </row>
    <row r="303" spans="1:12" s="183" customFormat="1" x14ac:dyDescent="0.2">
      <c r="A303" s="206" t="s">
        <v>648</v>
      </c>
      <c r="B303" s="206" t="s">
        <v>711</v>
      </c>
      <c r="C303" s="203" t="s">
        <v>712</v>
      </c>
      <c r="D303" s="203" t="s">
        <v>124</v>
      </c>
      <c r="E303" s="199">
        <v>1198</v>
      </c>
      <c r="F303" s="199">
        <v>1359261</v>
      </c>
      <c r="G303" s="199">
        <v>0</v>
      </c>
      <c r="H303" s="199">
        <v>0</v>
      </c>
      <c r="I303" s="199">
        <v>1250</v>
      </c>
      <c r="J303" s="199">
        <v>1318622</v>
      </c>
      <c r="K303" s="199">
        <v>0</v>
      </c>
      <c r="L303" s="199">
        <f>VLOOKUP(B303,[1]ЛП!$B$8:$I$408,8,0)+VLOOKUP(B303,[1]ЛП!$B$8:$J$408,9,0)+VLOOKUP(B303,[1]ЛП!$B$8:$K$408,10,0)</f>
        <v>0</v>
      </c>
    </row>
    <row r="304" spans="1:12" s="183" customFormat="1" x14ac:dyDescent="0.2">
      <c r="A304" s="206" t="s">
        <v>648</v>
      </c>
      <c r="B304" s="206" t="s">
        <v>713</v>
      </c>
      <c r="C304" s="203" t="s">
        <v>714</v>
      </c>
      <c r="D304" s="203" t="s">
        <v>124</v>
      </c>
      <c r="E304" s="199">
        <v>850</v>
      </c>
      <c r="F304" s="199">
        <v>672287</v>
      </c>
      <c r="G304" s="199">
        <v>0</v>
      </c>
      <c r="H304" s="199">
        <v>0</v>
      </c>
      <c r="I304" s="199">
        <v>1041</v>
      </c>
      <c r="J304" s="199">
        <v>675150</v>
      </c>
      <c r="K304" s="199">
        <v>0</v>
      </c>
      <c r="L304" s="199">
        <f>VLOOKUP(B304,[1]ЛП!$B$8:$I$408,8,0)+VLOOKUP(B304,[1]ЛП!$B$8:$J$408,9,0)+VLOOKUP(B304,[1]ЛП!$B$8:$K$408,10,0)</f>
        <v>0</v>
      </c>
    </row>
    <row r="305" spans="1:12" s="183" customFormat="1" x14ac:dyDescent="0.2">
      <c r="A305" s="206" t="s">
        <v>648</v>
      </c>
      <c r="B305" s="206" t="s">
        <v>715</v>
      </c>
      <c r="C305" s="203" t="s">
        <v>716</v>
      </c>
      <c r="D305" s="203" t="s">
        <v>124</v>
      </c>
      <c r="E305" s="199">
        <v>324</v>
      </c>
      <c r="F305" s="199">
        <v>273985</v>
      </c>
      <c r="G305" s="199">
        <v>0</v>
      </c>
      <c r="H305" s="199">
        <v>0</v>
      </c>
      <c r="I305" s="199">
        <v>331</v>
      </c>
      <c r="J305" s="199">
        <v>285744</v>
      </c>
      <c r="K305" s="199">
        <v>0</v>
      </c>
      <c r="L305" s="199">
        <f>VLOOKUP(B305,[1]ЛП!$B$8:$I$408,8,0)+VLOOKUP(B305,[1]ЛП!$B$8:$J$408,9,0)+VLOOKUP(B305,[1]ЛП!$B$8:$K$408,10,0)</f>
        <v>0</v>
      </c>
    </row>
    <row r="306" spans="1:12" s="183" customFormat="1" x14ac:dyDescent="0.2">
      <c r="A306" s="206" t="s">
        <v>648</v>
      </c>
      <c r="B306" s="206" t="s">
        <v>717</v>
      </c>
      <c r="C306" s="203" t="s">
        <v>718</v>
      </c>
      <c r="D306" s="203" t="s">
        <v>124</v>
      </c>
      <c r="E306" s="199">
        <v>197</v>
      </c>
      <c r="F306" s="199">
        <v>179573</v>
      </c>
      <c r="G306" s="199">
        <v>0</v>
      </c>
      <c r="H306" s="199">
        <v>0</v>
      </c>
      <c r="I306" s="199">
        <v>189</v>
      </c>
      <c r="J306" s="199">
        <v>177292</v>
      </c>
      <c r="K306" s="199">
        <v>0</v>
      </c>
      <c r="L306" s="199">
        <f>VLOOKUP(B306,[1]ЛП!$B$8:$I$408,8,0)+VLOOKUP(B306,[1]ЛП!$B$8:$J$408,9,0)+VLOOKUP(B306,[1]ЛП!$B$8:$K$408,10,0)</f>
        <v>0</v>
      </c>
    </row>
    <row r="307" spans="1:12" s="183" customFormat="1" ht="12.75" customHeight="1" x14ac:dyDescent="0.2">
      <c r="A307" s="206" t="s">
        <v>648</v>
      </c>
      <c r="B307" s="206" t="s">
        <v>719</v>
      </c>
      <c r="C307" s="203" t="s">
        <v>720</v>
      </c>
      <c r="D307" s="203" t="s">
        <v>124</v>
      </c>
      <c r="E307" s="199">
        <v>150</v>
      </c>
      <c r="F307" s="199">
        <v>90030</v>
      </c>
      <c r="G307" s="199">
        <v>0</v>
      </c>
      <c r="H307" s="199">
        <v>0</v>
      </c>
      <c r="I307" s="199">
        <v>186</v>
      </c>
      <c r="J307" s="199">
        <v>108700</v>
      </c>
      <c r="K307" s="199">
        <v>0</v>
      </c>
      <c r="L307" s="199">
        <f>VLOOKUP(B307,[1]ЛП!$B$8:$I$408,8,0)+VLOOKUP(B307,[1]ЛП!$B$8:$J$408,9,0)+VLOOKUP(B307,[1]ЛП!$B$8:$K$408,10,0)</f>
        <v>0</v>
      </c>
    </row>
    <row r="308" spans="1:12" s="183" customFormat="1" ht="12.75" customHeight="1" x14ac:dyDescent="0.2">
      <c r="A308" s="206" t="s">
        <v>648</v>
      </c>
      <c r="B308" s="206" t="s">
        <v>721</v>
      </c>
      <c r="C308" s="203" t="s">
        <v>722</v>
      </c>
      <c r="D308" s="203" t="s">
        <v>124</v>
      </c>
      <c r="E308" s="199">
        <v>116</v>
      </c>
      <c r="F308" s="199">
        <v>152068</v>
      </c>
      <c r="G308" s="199">
        <v>58260</v>
      </c>
      <c r="H308" s="199">
        <v>0</v>
      </c>
      <c r="I308" s="199">
        <v>119</v>
      </c>
      <c r="J308" s="199">
        <v>150744</v>
      </c>
      <c r="K308" s="199">
        <v>68700</v>
      </c>
      <c r="L308" s="199">
        <f>VLOOKUP(B308,[1]ЛП!$B$8:$I$408,8,0)+VLOOKUP(B308,[1]ЛП!$B$8:$J$408,9,0)+VLOOKUP(B308,[1]ЛП!$B$8:$K$408,10,0)</f>
        <v>0</v>
      </c>
    </row>
    <row r="309" spans="1:12" s="183" customFormat="1" ht="12.75" customHeight="1" x14ac:dyDescent="0.2">
      <c r="A309" s="206">
        <v>22</v>
      </c>
      <c r="B309" s="206" t="s">
        <v>723</v>
      </c>
      <c r="C309" s="203" t="s">
        <v>724</v>
      </c>
      <c r="D309" s="203" t="s">
        <v>124</v>
      </c>
      <c r="E309" s="199">
        <v>2</v>
      </c>
      <c r="F309" s="199">
        <v>970</v>
      </c>
      <c r="G309" s="199">
        <v>0</v>
      </c>
      <c r="H309" s="199">
        <v>0</v>
      </c>
      <c r="I309" s="199">
        <v>13</v>
      </c>
      <c r="J309" s="199">
        <v>6040</v>
      </c>
      <c r="K309" s="199">
        <v>0</v>
      </c>
      <c r="L309" s="199">
        <f>VLOOKUP(B309,[1]ЛП!$B$8:$I$408,8,0)+VLOOKUP(B309,[1]ЛП!$B$8:$J$408,9,0)+VLOOKUP(B309,[1]ЛП!$B$8:$K$408,10,0)</f>
        <v>0</v>
      </c>
    </row>
    <row r="310" spans="1:12" s="183" customFormat="1" ht="12.75" customHeight="1" x14ac:dyDescent="0.2">
      <c r="A310" s="206" t="s">
        <v>648</v>
      </c>
      <c r="B310" s="206" t="s">
        <v>725</v>
      </c>
      <c r="C310" s="203" t="s">
        <v>726</v>
      </c>
      <c r="D310" s="203" t="s">
        <v>124</v>
      </c>
      <c r="E310" s="199">
        <v>735</v>
      </c>
      <c r="F310" s="199">
        <v>380928</v>
      </c>
      <c r="G310" s="199">
        <v>0</v>
      </c>
      <c r="H310" s="199">
        <v>0</v>
      </c>
      <c r="I310" s="199">
        <v>840</v>
      </c>
      <c r="J310" s="199">
        <v>448324</v>
      </c>
      <c r="K310" s="199">
        <v>0</v>
      </c>
      <c r="L310" s="199">
        <f>VLOOKUP(B310,[1]ЛП!$B$8:$I$408,8,0)+VLOOKUP(B310,[1]ЛП!$B$8:$J$408,9,0)+VLOOKUP(B310,[1]ЛП!$B$8:$K$408,10,0)</f>
        <v>0</v>
      </c>
    </row>
    <row r="311" spans="1:12" s="183" customFormat="1" ht="12.75" customHeight="1" x14ac:dyDescent="0.2">
      <c r="A311" s="206" t="s">
        <v>648</v>
      </c>
      <c r="B311" s="206" t="s">
        <v>727</v>
      </c>
      <c r="C311" s="203" t="s">
        <v>728</v>
      </c>
      <c r="D311" s="203" t="s">
        <v>124</v>
      </c>
      <c r="E311" s="199">
        <v>247</v>
      </c>
      <c r="F311" s="199">
        <v>163750</v>
      </c>
      <c r="G311" s="199">
        <v>0</v>
      </c>
      <c r="H311" s="199">
        <v>103119.98000000004</v>
      </c>
      <c r="I311" s="199">
        <v>271</v>
      </c>
      <c r="J311" s="199">
        <v>175985</v>
      </c>
      <c r="K311" s="199">
        <v>0</v>
      </c>
      <c r="L311" s="199">
        <f>VLOOKUP(B311,[1]ЛП!$B$8:$I$408,8,0)+VLOOKUP(B311,[1]ЛП!$B$8:$J$408,9,0)+VLOOKUP(B311,[1]ЛП!$B$8:$K$408,10,0)</f>
        <v>57939.54</v>
      </c>
    </row>
    <row r="312" spans="1:12" s="183" customFormat="1" ht="12.75" customHeight="1" x14ac:dyDescent="0.2">
      <c r="A312" s="206" t="s">
        <v>648</v>
      </c>
      <c r="B312" s="206" t="s">
        <v>729</v>
      </c>
      <c r="C312" s="203" t="s">
        <v>730</v>
      </c>
      <c r="D312" s="203" t="s">
        <v>124</v>
      </c>
      <c r="E312" s="199">
        <v>298</v>
      </c>
      <c r="F312" s="199">
        <v>204532.8</v>
      </c>
      <c r="G312" s="199">
        <v>0</v>
      </c>
      <c r="H312" s="199">
        <v>0</v>
      </c>
      <c r="I312" s="199">
        <v>331</v>
      </c>
      <c r="J312" s="199">
        <v>220725.19999999998</v>
      </c>
      <c r="K312" s="199">
        <v>0</v>
      </c>
      <c r="L312" s="199">
        <f>VLOOKUP(B312,[1]ЛП!$B$8:$I$408,8,0)+VLOOKUP(B312,[1]ЛП!$B$8:$J$408,9,0)+VLOOKUP(B312,[1]ЛП!$B$8:$K$408,10,0)</f>
        <v>0</v>
      </c>
    </row>
    <row r="313" spans="1:12" s="183" customFormat="1" ht="12.75" customHeight="1" x14ac:dyDescent="0.2">
      <c r="A313" s="206" t="s">
        <v>648</v>
      </c>
      <c r="B313" s="206" t="s">
        <v>731</v>
      </c>
      <c r="C313" s="203" t="s">
        <v>732</v>
      </c>
      <c r="D313" s="203" t="s">
        <v>124</v>
      </c>
      <c r="E313" s="199">
        <v>299</v>
      </c>
      <c r="F313" s="199">
        <v>80724.400000000009</v>
      </c>
      <c r="G313" s="199">
        <v>0</v>
      </c>
      <c r="H313" s="199">
        <v>0</v>
      </c>
      <c r="I313" s="199">
        <v>297</v>
      </c>
      <c r="J313" s="199">
        <v>83292.200000000012</v>
      </c>
      <c r="K313" s="199">
        <v>0</v>
      </c>
      <c r="L313" s="199">
        <f>VLOOKUP(B313,[1]ЛП!$B$8:$I$408,8,0)+VLOOKUP(B313,[1]ЛП!$B$8:$J$408,9,0)+VLOOKUP(B313,[1]ЛП!$B$8:$K$408,10,0)</f>
        <v>0</v>
      </c>
    </row>
    <row r="314" spans="1:12" s="183" customFormat="1" ht="12.75" customHeight="1" x14ac:dyDescent="0.2">
      <c r="A314" s="206" t="s">
        <v>648</v>
      </c>
      <c r="B314" s="206" t="s">
        <v>733</v>
      </c>
      <c r="C314" s="203" t="s">
        <v>734</v>
      </c>
      <c r="D314" s="203" t="s">
        <v>124</v>
      </c>
      <c r="E314" s="199">
        <v>219</v>
      </c>
      <c r="F314" s="199">
        <v>328955</v>
      </c>
      <c r="G314" s="199">
        <v>0</v>
      </c>
      <c r="H314" s="199">
        <v>0</v>
      </c>
      <c r="I314" s="199">
        <v>221</v>
      </c>
      <c r="J314" s="199">
        <v>336929</v>
      </c>
      <c r="K314" s="199">
        <v>0</v>
      </c>
      <c r="L314" s="199">
        <f>VLOOKUP(B314,[1]ЛП!$B$8:$I$408,8,0)+VLOOKUP(B314,[1]ЛП!$B$8:$J$408,9,0)+VLOOKUP(B314,[1]ЛП!$B$8:$K$408,10,0)</f>
        <v>0</v>
      </c>
    </row>
    <row r="315" spans="1:12" s="183" customFormat="1" ht="12.75" customHeight="1" x14ac:dyDescent="0.2">
      <c r="A315" s="206" t="s">
        <v>648</v>
      </c>
      <c r="B315" s="206" t="s">
        <v>735</v>
      </c>
      <c r="C315" s="203" t="s">
        <v>736</v>
      </c>
      <c r="D315" s="203" t="s">
        <v>124</v>
      </c>
      <c r="E315" s="199">
        <v>388</v>
      </c>
      <c r="F315" s="199">
        <v>365957</v>
      </c>
      <c r="G315" s="199">
        <v>0</v>
      </c>
      <c r="H315" s="199">
        <v>0</v>
      </c>
      <c r="I315" s="199">
        <v>413</v>
      </c>
      <c r="J315" s="199">
        <v>416939</v>
      </c>
      <c r="K315" s="199">
        <v>0</v>
      </c>
      <c r="L315" s="199">
        <f>VLOOKUP(B315,[1]ЛП!$B$8:$I$408,8,0)+VLOOKUP(B315,[1]ЛП!$B$8:$J$408,9,0)+VLOOKUP(B315,[1]ЛП!$B$8:$K$408,10,0)</f>
        <v>0</v>
      </c>
    </row>
    <row r="316" spans="1:12" s="183" customFormat="1" x14ac:dyDescent="0.2">
      <c r="A316" s="206" t="s">
        <v>648</v>
      </c>
      <c r="B316" s="206" t="s">
        <v>737</v>
      </c>
      <c r="C316" s="203" t="s">
        <v>738</v>
      </c>
      <c r="D316" s="203" t="s">
        <v>124</v>
      </c>
      <c r="E316" s="199">
        <v>2624</v>
      </c>
      <c r="F316" s="199">
        <v>2113767</v>
      </c>
      <c r="G316" s="199">
        <v>0</v>
      </c>
      <c r="H316" s="199">
        <v>5968747.3100000042</v>
      </c>
      <c r="I316" s="199">
        <v>2375</v>
      </c>
      <c r="J316" s="199">
        <v>1964529</v>
      </c>
      <c r="K316" s="199">
        <v>0</v>
      </c>
      <c r="L316" s="199">
        <f>VLOOKUP(B316,[1]ЛП!$B$8:$I$408,8,0)+VLOOKUP(B316,[1]ЛП!$B$8:$J$408,9,0)+VLOOKUP(B316,[1]ЛП!$B$8:$K$408,10,0)</f>
        <v>6088284.2800000012</v>
      </c>
    </row>
    <row r="317" spans="1:12" s="183" customFormat="1" ht="12.75" customHeight="1" x14ac:dyDescent="0.2">
      <c r="A317" s="206" t="s">
        <v>648</v>
      </c>
      <c r="B317" s="206" t="s">
        <v>739</v>
      </c>
      <c r="C317" s="203" t="s">
        <v>740</v>
      </c>
      <c r="D317" s="203" t="s">
        <v>124</v>
      </c>
      <c r="E317" s="199">
        <v>31</v>
      </c>
      <c r="F317" s="199">
        <v>71036</v>
      </c>
      <c r="G317" s="199">
        <v>0</v>
      </c>
      <c r="H317" s="199">
        <v>0</v>
      </c>
      <c r="I317" s="199">
        <v>21</v>
      </c>
      <c r="J317" s="199">
        <v>71264</v>
      </c>
      <c r="K317" s="199">
        <v>0</v>
      </c>
      <c r="L317" s="199">
        <f>VLOOKUP(B317,[1]ЛП!$B$8:$I$408,8,0)+VLOOKUP(B317,[1]ЛП!$B$8:$J$408,9,0)+VLOOKUP(B317,[1]ЛП!$B$8:$K$408,10,0)</f>
        <v>0</v>
      </c>
    </row>
    <row r="318" spans="1:12" s="183" customFormat="1" ht="12.75" customHeight="1" x14ac:dyDescent="0.2">
      <c r="A318" s="206" t="s">
        <v>648</v>
      </c>
      <c r="B318" s="206" t="s">
        <v>741</v>
      </c>
      <c r="C318" s="203" t="s">
        <v>742</v>
      </c>
      <c r="D318" s="203" t="s">
        <v>113</v>
      </c>
      <c r="E318" s="199">
        <v>163</v>
      </c>
      <c r="F318" s="199">
        <v>248796</v>
      </c>
      <c r="G318" s="199">
        <v>278640</v>
      </c>
      <c r="H318" s="199">
        <v>0</v>
      </c>
      <c r="I318" s="199">
        <v>194</v>
      </c>
      <c r="J318" s="199">
        <v>278132</v>
      </c>
      <c r="K318" s="199">
        <v>318025</v>
      </c>
      <c r="L318" s="199">
        <f>VLOOKUP(B318,[1]ЛП!$B$8:$I$408,8,0)+VLOOKUP(B318,[1]ЛП!$B$8:$J$408,9,0)+VLOOKUP(B318,[1]ЛП!$B$8:$K$408,10,0)</f>
        <v>0</v>
      </c>
    </row>
    <row r="319" spans="1:12" s="183" customFormat="1" ht="12.75" customHeight="1" x14ac:dyDescent="0.2">
      <c r="A319" s="206" t="s">
        <v>648</v>
      </c>
      <c r="B319" s="206" t="s">
        <v>743</v>
      </c>
      <c r="C319" s="203" t="s">
        <v>744</v>
      </c>
      <c r="D319" s="203" t="s">
        <v>124</v>
      </c>
      <c r="E319" s="199">
        <v>174</v>
      </c>
      <c r="F319" s="199">
        <v>280309</v>
      </c>
      <c r="G319" s="199">
        <v>29751</v>
      </c>
      <c r="H319" s="199">
        <v>0</v>
      </c>
      <c r="I319" s="199">
        <v>227</v>
      </c>
      <c r="J319" s="199">
        <v>348825</v>
      </c>
      <c r="K319" s="199">
        <v>41820</v>
      </c>
      <c r="L319" s="199">
        <f>VLOOKUP(B319,[1]ЛП!$B$8:$I$408,8,0)+VLOOKUP(B319,[1]ЛП!$B$8:$J$408,9,0)+VLOOKUP(B319,[1]ЛП!$B$8:$K$408,10,0)</f>
        <v>0</v>
      </c>
    </row>
    <row r="320" spans="1:12" s="183" customFormat="1" x14ac:dyDescent="0.2">
      <c r="A320" s="206" t="s">
        <v>648</v>
      </c>
      <c r="B320" s="206" t="s">
        <v>745</v>
      </c>
      <c r="C320" s="203" t="s">
        <v>746</v>
      </c>
      <c r="D320" s="203" t="s">
        <v>124</v>
      </c>
      <c r="E320" s="199">
        <v>586</v>
      </c>
      <c r="F320" s="199">
        <v>933791</v>
      </c>
      <c r="G320" s="199">
        <v>585</v>
      </c>
      <c r="H320" s="199">
        <v>3855152.4799999995</v>
      </c>
      <c r="I320" s="199">
        <v>635</v>
      </c>
      <c r="J320" s="199">
        <v>993280</v>
      </c>
      <c r="K320" s="199">
        <v>0</v>
      </c>
      <c r="L320" s="199">
        <f>VLOOKUP(B320,[1]ЛП!$B$8:$I$408,8,0)+VLOOKUP(B320,[1]ЛП!$B$8:$J$408,9,0)+VLOOKUP(B320,[1]ЛП!$B$8:$K$408,10,0)</f>
        <v>3691684.12</v>
      </c>
    </row>
    <row r="321" spans="1:12" s="183" customFormat="1" ht="12.75" customHeight="1" x14ac:dyDescent="0.2">
      <c r="A321" s="206" t="s">
        <v>648</v>
      </c>
      <c r="B321" s="206" t="s">
        <v>747</v>
      </c>
      <c r="C321" s="203" t="s">
        <v>748</v>
      </c>
      <c r="D321" s="203" t="s">
        <v>124</v>
      </c>
      <c r="E321" s="199">
        <v>180</v>
      </c>
      <c r="F321" s="199">
        <v>143925</v>
      </c>
      <c r="G321" s="199">
        <v>0</v>
      </c>
      <c r="H321" s="199">
        <v>0</v>
      </c>
      <c r="I321" s="199">
        <v>208</v>
      </c>
      <c r="J321" s="199">
        <v>172924</v>
      </c>
      <c r="K321" s="199">
        <v>0</v>
      </c>
      <c r="L321" s="199">
        <f>VLOOKUP(B321,[1]ЛП!$B$8:$I$408,8,0)+VLOOKUP(B321,[1]ЛП!$B$8:$J$408,9,0)+VLOOKUP(B321,[1]ЛП!$B$8:$K$408,10,0)</f>
        <v>0</v>
      </c>
    </row>
    <row r="322" spans="1:12" s="183" customFormat="1" ht="12.75" customHeight="1" x14ac:dyDescent="0.2">
      <c r="A322" s="206" t="s">
        <v>648</v>
      </c>
      <c r="B322" s="206" t="s">
        <v>749</v>
      </c>
      <c r="C322" s="203" t="s">
        <v>750</v>
      </c>
      <c r="D322" s="203" t="s">
        <v>124</v>
      </c>
      <c r="E322" s="199">
        <v>83</v>
      </c>
      <c r="F322" s="199">
        <v>284230</v>
      </c>
      <c r="G322" s="199">
        <v>0</v>
      </c>
      <c r="H322" s="199">
        <v>0</v>
      </c>
      <c r="I322" s="199">
        <v>58</v>
      </c>
      <c r="J322" s="199">
        <v>255856</v>
      </c>
      <c r="K322" s="199">
        <v>0</v>
      </c>
      <c r="L322" s="199">
        <f>VLOOKUP(B322,[1]ЛП!$B$8:$I$408,8,0)+VLOOKUP(B322,[1]ЛП!$B$8:$J$408,9,0)+VLOOKUP(B322,[1]ЛП!$B$8:$K$408,10,0)</f>
        <v>0</v>
      </c>
    </row>
    <row r="323" spans="1:12" s="183" customFormat="1" ht="12.75" customHeight="1" x14ac:dyDescent="0.2">
      <c r="A323" s="206" t="s">
        <v>648</v>
      </c>
      <c r="B323" s="206" t="s">
        <v>751</v>
      </c>
      <c r="C323" s="203" t="s">
        <v>752</v>
      </c>
      <c r="D323" s="203" t="s">
        <v>124</v>
      </c>
      <c r="E323" s="199"/>
      <c r="F323" s="199">
        <v>15640</v>
      </c>
      <c r="G323" s="199">
        <v>0</v>
      </c>
      <c r="H323" s="199">
        <v>0</v>
      </c>
      <c r="I323" s="199"/>
      <c r="J323" s="199">
        <v>17380</v>
      </c>
      <c r="K323" s="199">
        <v>0</v>
      </c>
      <c r="L323" s="199">
        <f>VLOOKUP(B323,[1]ЛП!$B$8:$I$408,8,0)+VLOOKUP(B323,[1]ЛП!$B$8:$J$408,9,0)+VLOOKUP(B323,[1]ЛП!$B$8:$K$408,10,0)</f>
        <v>0</v>
      </c>
    </row>
    <row r="324" spans="1:12" s="183" customFormat="1" x14ac:dyDescent="0.2">
      <c r="A324" s="206" t="s">
        <v>648</v>
      </c>
      <c r="B324" s="206" t="s">
        <v>753</v>
      </c>
      <c r="C324" s="203" t="s">
        <v>50</v>
      </c>
      <c r="D324" s="203" t="s">
        <v>124</v>
      </c>
      <c r="E324" s="199">
        <v>2909</v>
      </c>
      <c r="F324" s="199">
        <v>4042394</v>
      </c>
      <c r="G324" s="199">
        <v>2257.1999999999998</v>
      </c>
      <c r="H324" s="199">
        <v>3768636.169999999</v>
      </c>
      <c r="I324" s="199">
        <v>3048</v>
      </c>
      <c r="J324" s="199">
        <v>4455846.4000000004</v>
      </c>
      <c r="K324" s="199">
        <v>2708.64</v>
      </c>
      <c r="L324" s="199">
        <f>VLOOKUP(B324,[1]ЛП!$B$8:$I$408,8,0)+VLOOKUP(B324,[1]ЛП!$B$8:$J$408,9,0)+VLOOKUP(B324,[1]ЛП!$B$8:$K$408,10,0)</f>
        <v>4156393.6799999988</v>
      </c>
    </row>
    <row r="325" spans="1:12" s="183" customFormat="1" x14ac:dyDescent="0.2">
      <c r="A325" s="206" t="s">
        <v>648</v>
      </c>
      <c r="B325" s="206" t="s">
        <v>754</v>
      </c>
      <c r="C325" s="203" t="s">
        <v>755</v>
      </c>
      <c r="D325" s="203" t="s">
        <v>285</v>
      </c>
      <c r="E325" s="199">
        <v>89</v>
      </c>
      <c r="F325" s="199">
        <v>30586</v>
      </c>
      <c r="G325" s="199">
        <v>0</v>
      </c>
      <c r="H325" s="199">
        <v>0</v>
      </c>
      <c r="I325" s="199">
        <v>83</v>
      </c>
      <c r="J325" s="199">
        <v>29670</v>
      </c>
      <c r="K325" s="199">
        <v>0</v>
      </c>
      <c r="L325" s="199">
        <f>VLOOKUP(B325,[1]ЛП!$B$8:$I$408,8,0)+VLOOKUP(B325,[1]ЛП!$B$8:$J$408,9,0)+VLOOKUP(B325,[1]ЛП!$B$8:$K$408,10,0)</f>
        <v>0</v>
      </c>
    </row>
    <row r="326" spans="1:12" s="183" customFormat="1" x14ac:dyDescent="0.2">
      <c r="A326" s="206" t="s">
        <v>648</v>
      </c>
      <c r="B326" s="206" t="s">
        <v>756</v>
      </c>
      <c r="C326" s="203" t="s">
        <v>757</v>
      </c>
      <c r="D326" s="203" t="s">
        <v>285</v>
      </c>
      <c r="E326" s="199">
        <v>29</v>
      </c>
      <c r="F326" s="199">
        <v>10416</v>
      </c>
      <c r="G326" s="199">
        <v>0</v>
      </c>
      <c r="H326" s="199">
        <v>0</v>
      </c>
      <c r="I326" s="199">
        <v>36</v>
      </c>
      <c r="J326" s="199">
        <v>12640</v>
      </c>
      <c r="K326" s="199">
        <v>0</v>
      </c>
      <c r="L326" s="199">
        <f>VLOOKUP(B326,[1]ЛП!$B$8:$I$408,8,0)+VLOOKUP(B326,[1]ЛП!$B$8:$J$408,9,0)+VLOOKUP(B326,[1]ЛП!$B$8:$K$408,10,0)</f>
        <v>0</v>
      </c>
    </row>
    <row r="327" spans="1:12" s="183" customFormat="1" x14ac:dyDescent="0.2">
      <c r="A327" s="206" t="s">
        <v>648</v>
      </c>
      <c r="B327" s="206" t="s">
        <v>758</v>
      </c>
      <c r="C327" s="203" t="s">
        <v>759</v>
      </c>
      <c r="D327" s="203" t="s">
        <v>285</v>
      </c>
      <c r="E327" s="199">
        <v>83</v>
      </c>
      <c r="F327" s="199">
        <v>32254</v>
      </c>
      <c r="G327" s="199">
        <v>0</v>
      </c>
      <c r="H327" s="199">
        <v>0</v>
      </c>
      <c r="I327" s="199">
        <v>156</v>
      </c>
      <c r="J327" s="199">
        <v>61208</v>
      </c>
      <c r="K327" s="199">
        <v>0</v>
      </c>
      <c r="L327" s="199">
        <f>VLOOKUP(B327,[1]ЛП!$B$8:$I$408,8,0)+VLOOKUP(B327,[1]ЛП!$B$8:$J$408,9,0)+VLOOKUP(B327,[1]ЛП!$B$8:$K$408,10,0)</f>
        <v>0</v>
      </c>
    </row>
    <row r="328" spans="1:12" s="183" customFormat="1" x14ac:dyDescent="0.2">
      <c r="A328" s="206" t="s">
        <v>648</v>
      </c>
      <c r="B328" s="206" t="s">
        <v>760</v>
      </c>
      <c r="C328" s="203" t="s">
        <v>761</v>
      </c>
      <c r="D328" s="203" t="s">
        <v>285</v>
      </c>
      <c r="E328" s="199">
        <v>3587</v>
      </c>
      <c r="F328" s="199">
        <v>198400</v>
      </c>
      <c r="G328" s="199">
        <v>0</v>
      </c>
      <c r="H328" s="199">
        <v>0</v>
      </c>
      <c r="I328" s="199">
        <v>5427</v>
      </c>
      <c r="J328" s="199">
        <v>294140</v>
      </c>
      <c r="K328" s="199">
        <v>0</v>
      </c>
      <c r="L328" s="199">
        <f>VLOOKUP(B328,[1]ЛП!$B$8:$I$408,8,0)+VLOOKUP(B328,[1]ЛП!$B$8:$J$408,9,0)+VLOOKUP(B328,[1]ЛП!$B$8:$K$408,10,0)</f>
        <v>0</v>
      </c>
    </row>
    <row r="329" spans="1:12" s="183" customFormat="1" x14ac:dyDescent="0.2">
      <c r="A329" s="206" t="s">
        <v>648</v>
      </c>
      <c r="B329" s="206" t="s">
        <v>762</v>
      </c>
      <c r="C329" s="203" t="s">
        <v>763</v>
      </c>
      <c r="D329" s="203" t="s">
        <v>129</v>
      </c>
      <c r="E329" s="199">
        <v>2783</v>
      </c>
      <c r="F329" s="199">
        <v>772246</v>
      </c>
      <c r="G329" s="199">
        <v>0</v>
      </c>
      <c r="H329" s="199">
        <v>0</v>
      </c>
      <c r="I329" s="199">
        <v>3043</v>
      </c>
      <c r="J329" s="199">
        <v>767780</v>
      </c>
      <c r="K329" s="199">
        <v>0</v>
      </c>
      <c r="L329" s="199">
        <f>VLOOKUP(B329,[1]ЛП!$B$8:$I$408,8,0)+VLOOKUP(B329,[1]ЛП!$B$8:$J$408,9,0)+VLOOKUP(B329,[1]ЛП!$B$8:$K$408,10,0)</f>
        <v>0</v>
      </c>
    </row>
    <row r="330" spans="1:12" s="183" customFormat="1" x14ac:dyDescent="0.2">
      <c r="A330" s="206" t="s">
        <v>648</v>
      </c>
      <c r="B330" s="206" t="s">
        <v>764</v>
      </c>
      <c r="C330" s="203" t="s">
        <v>765</v>
      </c>
      <c r="D330" s="203" t="s">
        <v>129</v>
      </c>
      <c r="E330" s="199">
        <v>265</v>
      </c>
      <c r="F330" s="199">
        <v>97026</v>
      </c>
      <c r="G330" s="199">
        <v>0</v>
      </c>
      <c r="H330" s="199">
        <v>0</v>
      </c>
      <c r="I330" s="199">
        <v>360</v>
      </c>
      <c r="J330" s="199">
        <v>127920</v>
      </c>
      <c r="K330" s="199">
        <v>0</v>
      </c>
      <c r="L330" s="199">
        <f>VLOOKUP(B330,[1]ЛП!$B$8:$I$408,8,0)+VLOOKUP(B330,[1]ЛП!$B$8:$J$408,9,0)+VLOOKUP(B330,[1]ЛП!$B$8:$K$408,10,0)</f>
        <v>0</v>
      </c>
    </row>
    <row r="331" spans="1:12" s="183" customFormat="1" ht="12.75" customHeight="1" x14ac:dyDescent="0.2">
      <c r="A331" s="206" t="s">
        <v>648</v>
      </c>
      <c r="B331" s="206" t="s">
        <v>766</v>
      </c>
      <c r="C331" s="203" t="s">
        <v>767</v>
      </c>
      <c r="D331" s="203" t="s">
        <v>129</v>
      </c>
      <c r="E331" s="199">
        <v>1754</v>
      </c>
      <c r="F331" s="199">
        <v>602860</v>
      </c>
      <c r="G331" s="199">
        <v>0</v>
      </c>
      <c r="H331" s="199">
        <v>0</v>
      </c>
      <c r="I331" s="199">
        <v>1764</v>
      </c>
      <c r="J331" s="199">
        <v>606852</v>
      </c>
      <c r="K331" s="199">
        <v>0</v>
      </c>
      <c r="L331" s="199">
        <f>VLOOKUP(B331,[1]ЛП!$B$8:$I$408,8,0)+VLOOKUP(B331,[1]ЛП!$B$8:$J$408,9,0)+VLOOKUP(B331,[1]ЛП!$B$8:$K$408,10,0)</f>
        <v>0</v>
      </c>
    </row>
    <row r="332" spans="1:12" s="183" customFormat="1" x14ac:dyDescent="0.2">
      <c r="A332" s="206" t="s">
        <v>648</v>
      </c>
      <c r="B332" s="206" t="s">
        <v>768</v>
      </c>
      <c r="C332" s="203" t="s">
        <v>769</v>
      </c>
      <c r="D332" s="203" t="s">
        <v>129</v>
      </c>
      <c r="E332" s="199">
        <v>567</v>
      </c>
      <c r="F332" s="199">
        <v>188538</v>
      </c>
      <c r="G332" s="199">
        <v>0</v>
      </c>
      <c r="H332" s="199">
        <v>0</v>
      </c>
      <c r="I332" s="199">
        <v>833</v>
      </c>
      <c r="J332" s="199">
        <v>283426</v>
      </c>
      <c r="K332" s="199">
        <v>0</v>
      </c>
      <c r="L332" s="199">
        <f>VLOOKUP(B332,[1]ЛП!$B$8:$I$408,8,0)+VLOOKUP(B332,[1]ЛП!$B$8:$J$408,9,0)+VLOOKUP(B332,[1]ЛП!$B$8:$K$408,10,0)</f>
        <v>0</v>
      </c>
    </row>
    <row r="333" spans="1:12" s="183" customFormat="1" ht="12.75" customHeight="1" x14ac:dyDescent="0.2">
      <c r="A333" s="206" t="s">
        <v>648</v>
      </c>
      <c r="B333" s="206" t="s">
        <v>770</v>
      </c>
      <c r="C333" s="203" t="s">
        <v>771</v>
      </c>
      <c r="D333" s="203" t="s">
        <v>414</v>
      </c>
      <c r="E333" s="199">
        <v>184</v>
      </c>
      <c r="F333" s="199">
        <v>66040</v>
      </c>
      <c r="G333" s="199">
        <v>0</v>
      </c>
      <c r="H333" s="199">
        <v>0</v>
      </c>
      <c r="I333" s="199">
        <v>213</v>
      </c>
      <c r="J333" s="199">
        <v>76218</v>
      </c>
      <c r="K333" s="199">
        <v>0</v>
      </c>
      <c r="L333" s="199">
        <f>VLOOKUP(B333,[1]ЛП!$B$8:$I$408,8,0)+VLOOKUP(B333,[1]ЛП!$B$8:$J$408,9,0)+VLOOKUP(B333,[1]ЛП!$B$8:$K$408,10,0)</f>
        <v>0</v>
      </c>
    </row>
    <row r="334" spans="1:12" s="183" customFormat="1" x14ac:dyDescent="0.2">
      <c r="A334" s="206" t="s">
        <v>648</v>
      </c>
      <c r="B334" s="206" t="s">
        <v>772</v>
      </c>
      <c r="C334" s="203" t="s">
        <v>773</v>
      </c>
      <c r="D334" s="203" t="s">
        <v>252</v>
      </c>
      <c r="E334" s="199">
        <v>137</v>
      </c>
      <c r="F334" s="199">
        <v>47642</v>
      </c>
      <c r="G334" s="199">
        <v>0</v>
      </c>
      <c r="H334" s="199">
        <v>0</v>
      </c>
      <c r="I334" s="199">
        <v>289</v>
      </c>
      <c r="J334" s="199">
        <v>97650</v>
      </c>
      <c r="K334" s="199">
        <v>0</v>
      </c>
      <c r="L334" s="199">
        <f>VLOOKUP(B334,[1]ЛП!$B$8:$I$408,8,0)+VLOOKUP(B334,[1]ЛП!$B$8:$J$408,9,0)+VLOOKUP(B334,[1]ЛП!$B$8:$K$408,10,0)</f>
        <v>0</v>
      </c>
    </row>
    <row r="335" spans="1:12" s="183" customFormat="1" ht="12.75" customHeight="1" x14ac:dyDescent="0.2">
      <c r="A335" s="206" t="s">
        <v>648</v>
      </c>
      <c r="B335" s="206" t="s">
        <v>774</v>
      </c>
      <c r="C335" s="203" t="s">
        <v>775</v>
      </c>
      <c r="D335" s="203" t="s">
        <v>188</v>
      </c>
      <c r="E335" s="199"/>
      <c r="F335" s="199">
        <v>647039</v>
      </c>
      <c r="G335" s="199">
        <v>0</v>
      </c>
      <c r="H335" s="199">
        <v>0</v>
      </c>
      <c r="I335" s="199"/>
      <c r="J335" s="199">
        <v>735215</v>
      </c>
      <c r="K335" s="199">
        <v>0</v>
      </c>
      <c r="L335" s="199">
        <f>VLOOKUP(B335,[1]ЛП!$B$8:$I$408,8,0)+VLOOKUP(B335,[1]ЛП!$B$8:$J$408,9,0)+VLOOKUP(B335,[1]ЛП!$B$8:$K$408,10,0)</f>
        <v>0</v>
      </c>
    </row>
    <row r="336" spans="1:12" s="183" customFormat="1" ht="12.75" customHeight="1" x14ac:dyDescent="0.2">
      <c r="A336" s="206" t="s">
        <v>648</v>
      </c>
      <c r="B336" s="206" t="s">
        <v>776</v>
      </c>
      <c r="C336" s="203" t="s">
        <v>777</v>
      </c>
      <c r="D336" s="203" t="s">
        <v>188</v>
      </c>
      <c r="E336" s="199"/>
      <c r="F336" s="199">
        <v>594432</v>
      </c>
      <c r="G336" s="199">
        <v>0</v>
      </c>
      <c r="H336" s="199">
        <v>0</v>
      </c>
      <c r="I336" s="199"/>
      <c r="J336" s="199">
        <v>656640</v>
      </c>
      <c r="K336" s="199">
        <v>0</v>
      </c>
      <c r="L336" s="199">
        <f>VLOOKUP(B336,[1]ЛП!$B$8:$I$408,8,0)+VLOOKUP(B336,[1]ЛП!$B$8:$J$408,9,0)+VLOOKUP(B336,[1]ЛП!$B$8:$K$408,10,0)</f>
        <v>0</v>
      </c>
    </row>
    <row r="337" spans="1:35" s="183" customFormat="1" x14ac:dyDescent="0.2">
      <c r="A337" s="206" t="s">
        <v>648</v>
      </c>
      <c r="B337" s="206" t="s">
        <v>778</v>
      </c>
      <c r="C337" s="203" t="s">
        <v>779</v>
      </c>
      <c r="D337" s="203" t="s">
        <v>113</v>
      </c>
      <c r="E337" s="199">
        <v>1191</v>
      </c>
      <c r="F337" s="199">
        <v>1628646</v>
      </c>
      <c r="G337" s="199">
        <v>205249.12</v>
      </c>
      <c r="H337" s="199">
        <v>0</v>
      </c>
      <c r="I337" s="199">
        <v>1379</v>
      </c>
      <c r="J337" s="199">
        <v>1948079.4</v>
      </c>
      <c r="K337" s="199">
        <v>247349.43999999983</v>
      </c>
      <c r="L337" s="199">
        <f>VLOOKUP(B337,[1]ЛП!$B$8:$I$408,8,0)+VLOOKUP(B337,[1]ЛП!$B$8:$J$408,9,0)+VLOOKUP(B337,[1]ЛП!$B$8:$K$408,10,0)</f>
        <v>0</v>
      </c>
    </row>
    <row r="338" spans="1:35" s="183" customFormat="1" x14ac:dyDescent="0.2">
      <c r="A338" s="206" t="s">
        <v>648</v>
      </c>
      <c r="B338" s="206" t="s">
        <v>780</v>
      </c>
      <c r="C338" s="203" t="s">
        <v>781</v>
      </c>
      <c r="D338" s="203" t="s">
        <v>113</v>
      </c>
      <c r="E338" s="199">
        <v>3396</v>
      </c>
      <c r="F338" s="199">
        <v>2704168</v>
      </c>
      <c r="G338" s="199">
        <v>80251</v>
      </c>
      <c r="H338" s="199">
        <v>0</v>
      </c>
      <c r="I338" s="199">
        <v>3461</v>
      </c>
      <c r="J338" s="199">
        <v>2797989</v>
      </c>
      <c r="K338" s="199">
        <v>67243</v>
      </c>
      <c r="L338" s="199">
        <f>VLOOKUP(B338,[1]ЛП!$B$8:$I$408,8,0)+VLOOKUP(B338,[1]ЛП!$B$8:$J$408,9,0)+VLOOKUP(B338,[1]ЛП!$B$8:$K$408,10,0)</f>
        <v>0</v>
      </c>
      <c r="AA338" s="184"/>
      <c r="AB338" s="184"/>
      <c r="AC338" s="184"/>
      <c r="AD338" s="184"/>
      <c r="AE338" s="184"/>
      <c r="AF338" s="184"/>
      <c r="AG338" s="184"/>
      <c r="AH338" s="184"/>
      <c r="AI338" s="184"/>
    </row>
    <row r="339" spans="1:35" s="183" customFormat="1" x14ac:dyDescent="0.2">
      <c r="A339" s="206" t="s">
        <v>648</v>
      </c>
      <c r="B339" s="206" t="s">
        <v>782</v>
      </c>
      <c r="C339" s="203" t="s">
        <v>783</v>
      </c>
      <c r="D339" s="203" t="s">
        <v>113</v>
      </c>
      <c r="E339" s="199">
        <v>9940</v>
      </c>
      <c r="F339" s="199">
        <v>10477122</v>
      </c>
      <c r="G339" s="199">
        <v>791456.59</v>
      </c>
      <c r="H339" s="199">
        <v>2922960.7</v>
      </c>
      <c r="I339" s="199">
        <v>11198</v>
      </c>
      <c r="J339" s="199">
        <v>11638973</v>
      </c>
      <c r="K339" s="199">
        <v>999279.20000000019</v>
      </c>
      <c r="L339" s="199">
        <f>VLOOKUP(B339,[1]ЛП!$B$8:$I$408,8,0)+VLOOKUP(B339,[1]ЛП!$B$8:$J$408,9,0)+VLOOKUP(B339,[1]ЛП!$B$8:$K$408,10,0)</f>
        <v>2871470.75</v>
      </c>
      <c r="AA339" s="184"/>
      <c r="AB339" s="184"/>
      <c r="AC339" s="184"/>
      <c r="AD339" s="184"/>
      <c r="AE339" s="184"/>
      <c r="AF339" s="184"/>
      <c r="AG339" s="184"/>
      <c r="AH339" s="184"/>
      <c r="AI339" s="184"/>
    </row>
    <row r="340" spans="1:35" s="183" customFormat="1" x14ac:dyDescent="0.2">
      <c r="A340" s="206" t="s">
        <v>648</v>
      </c>
      <c r="B340" s="206" t="s">
        <v>784</v>
      </c>
      <c r="C340" s="203" t="s">
        <v>785</v>
      </c>
      <c r="D340" s="203" t="s">
        <v>113</v>
      </c>
      <c r="E340" s="199">
        <v>1156</v>
      </c>
      <c r="F340" s="199">
        <v>627133</v>
      </c>
      <c r="G340" s="199">
        <v>0</v>
      </c>
      <c r="H340" s="199">
        <v>0</v>
      </c>
      <c r="I340" s="199">
        <v>1211</v>
      </c>
      <c r="J340" s="199">
        <v>670096</v>
      </c>
      <c r="K340" s="199">
        <v>0</v>
      </c>
      <c r="L340" s="199">
        <f>VLOOKUP(B340,[1]ЛП!$B$8:$I$408,8,0)+VLOOKUP(B340,[1]ЛП!$B$8:$J$408,9,0)+VLOOKUP(B340,[1]ЛП!$B$8:$K$408,10,0)</f>
        <v>0</v>
      </c>
      <c r="AA340" s="184"/>
      <c r="AB340" s="184"/>
      <c r="AC340" s="184"/>
      <c r="AD340" s="184"/>
      <c r="AE340" s="184"/>
      <c r="AF340" s="184"/>
      <c r="AG340" s="184"/>
      <c r="AH340" s="184"/>
      <c r="AI340" s="184"/>
    </row>
    <row r="341" spans="1:35" s="183" customFormat="1" ht="12.75" customHeight="1" x14ac:dyDescent="0.2">
      <c r="A341" s="206" t="s">
        <v>648</v>
      </c>
      <c r="B341" s="206" t="s">
        <v>786</v>
      </c>
      <c r="C341" s="203" t="s">
        <v>787</v>
      </c>
      <c r="D341" s="203" t="s">
        <v>134</v>
      </c>
      <c r="E341" s="199"/>
      <c r="F341" s="199">
        <v>4002</v>
      </c>
      <c r="G341" s="199">
        <v>0</v>
      </c>
      <c r="H341" s="199">
        <v>0</v>
      </c>
      <c r="I341" s="199"/>
      <c r="J341" s="199">
        <v>5344</v>
      </c>
      <c r="K341" s="199">
        <v>0</v>
      </c>
      <c r="L341" s="199">
        <f>VLOOKUP(B341,[1]ЛП!$B$8:$I$408,8,0)+VLOOKUP(B341,[1]ЛП!$B$8:$J$408,9,0)+VLOOKUP(B341,[1]ЛП!$B$8:$K$408,10,0)</f>
        <v>0</v>
      </c>
      <c r="AA341" s="184"/>
      <c r="AB341" s="184"/>
      <c r="AC341" s="184"/>
      <c r="AD341" s="184"/>
      <c r="AE341" s="184"/>
      <c r="AF341" s="184"/>
      <c r="AG341" s="184"/>
      <c r="AH341" s="184"/>
      <c r="AI341" s="184"/>
    </row>
    <row r="342" spans="1:35" s="183" customFormat="1" ht="12.75" customHeight="1" x14ac:dyDescent="0.2">
      <c r="A342" s="206" t="s">
        <v>648</v>
      </c>
      <c r="B342" s="206" t="s">
        <v>788</v>
      </c>
      <c r="C342" s="203" t="s">
        <v>789</v>
      </c>
      <c r="D342" s="203" t="s">
        <v>134</v>
      </c>
      <c r="E342" s="199"/>
      <c r="F342" s="199">
        <v>87310</v>
      </c>
      <c r="G342" s="199">
        <v>0</v>
      </c>
      <c r="H342" s="199">
        <v>0</v>
      </c>
      <c r="I342" s="199"/>
      <c r="J342" s="199">
        <v>87532</v>
      </c>
      <c r="K342" s="199">
        <v>0</v>
      </c>
      <c r="L342" s="199">
        <f>VLOOKUP(B342,[1]ЛП!$B$8:$I$408,8,0)+VLOOKUP(B342,[1]ЛП!$B$8:$J$408,9,0)+VLOOKUP(B342,[1]ЛП!$B$8:$K$408,10,0)</f>
        <v>0</v>
      </c>
      <c r="AA342" s="184"/>
      <c r="AB342" s="184"/>
      <c r="AC342" s="184"/>
      <c r="AD342" s="184"/>
      <c r="AE342" s="184"/>
      <c r="AF342" s="184"/>
      <c r="AG342" s="184"/>
      <c r="AH342" s="184"/>
      <c r="AI342" s="184"/>
    </row>
    <row r="343" spans="1:35" s="183" customFormat="1" ht="12.75" customHeight="1" x14ac:dyDescent="0.2">
      <c r="A343" s="206" t="s">
        <v>648</v>
      </c>
      <c r="B343" s="206" t="s">
        <v>790</v>
      </c>
      <c r="C343" s="203" t="s">
        <v>791</v>
      </c>
      <c r="D343" s="203" t="s">
        <v>134</v>
      </c>
      <c r="E343" s="199"/>
      <c r="F343" s="199">
        <v>26570</v>
      </c>
      <c r="G343" s="199">
        <v>0</v>
      </c>
      <c r="H343" s="199">
        <v>0</v>
      </c>
      <c r="I343" s="199"/>
      <c r="J343" s="199">
        <v>43580</v>
      </c>
      <c r="K343" s="199">
        <v>0</v>
      </c>
      <c r="L343" s="199">
        <f>VLOOKUP(B343,[1]ЛП!$B$8:$I$408,8,0)+VLOOKUP(B343,[1]ЛП!$B$8:$J$408,9,0)+VLOOKUP(B343,[1]ЛП!$B$8:$K$408,10,0)</f>
        <v>0</v>
      </c>
      <c r="AA343" s="184"/>
      <c r="AB343" s="184"/>
      <c r="AC343" s="184"/>
      <c r="AD343" s="184"/>
      <c r="AE343" s="184"/>
      <c r="AF343" s="184"/>
      <c r="AG343" s="184"/>
      <c r="AH343" s="184"/>
      <c r="AI343" s="184"/>
    </row>
    <row r="344" spans="1:35" s="183" customFormat="1" ht="12.75" customHeight="1" x14ac:dyDescent="0.2">
      <c r="A344" s="206" t="s">
        <v>648</v>
      </c>
      <c r="B344" s="206" t="s">
        <v>792</v>
      </c>
      <c r="C344" s="203" t="s">
        <v>793</v>
      </c>
      <c r="D344" s="203" t="s">
        <v>134</v>
      </c>
      <c r="E344" s="199"/>
      <c r="F344" s="199">
        <v>35644</v>
      </c>
      <c r="G344" s="199">
        <v>0</v>
      </c>
      <c r="H344" s="199">
        <v>0</v>
      </c>
      <c r="I344" s="199"/>
      <c r="J344" s="199">
        <v>38304</v>
      </c>
      <c r="K344" s="199">
        <v>0</v>
      </c>
      <c r="L344" s="199">
        <f>VLOOKUP(B344,[1]ЛП!$B$8:$I$408,8,0)+VLOOKUP(B344,[1]ЛП!$B$8:$J$408,9,0)+VLOOKUP(B344,[1]ЛП!$B$8:$K$408,10,0)</f>
        <v>0</v>
      </c>
      <c r="AA344" s="184"/>
      <c r="AB344" s="184"/>
      <c r="AC344" s="184"/>
      <c r="AD344" s="184"/>
      <c r="AE344" s="184"/>
      <c r="AF344" s="184"/>
      <c r="AG344" s="184"/>
      <c r="AH344" s="184"/>
      <c r="AI344" s="184"/>
    </row>
    <row r="345" spans="1:35" s="183" customFormat="1" ht="12.75" customHeight="1" x14ac:dyDescent="0.2">
      <c r="A345" s="206" t="s">
        <v>648</v>
      </c>
      <c r="B345" s="206" t="s">
        <v>794</v>
      </c>
      <c r="C345" s="203" t="s">
        <v>795</v>
      </c>
      <c r="D345" s="203" t="s">
        <v>134</v>
      </c>
      <c r="E345" s="199"/>
      <c r="F345" s="199">
        <v>116210</v>
      </c>
      <c r="G345" s="199">
        <v>0</v>
      </c>
      <c r="H345" s="199">
        <v>0</v>
      </c>
      <c r="I345" s="199"/>
      <c r="J345" s="199">
        <v>119100</v>
      </c>
      <c r="K345" s="199">
        <v>0</v>
      </c>
      <c r="L345" s="199">
        <f>VLOOKUP(B345,[1]ЛП!$B$8:$I$408,8,0)+VLOOKUP(B345,[1]ЛП!$B$8:$J$408,9,0)+VLOOKUP(B345,[1]ЛП!$B$8:$K$408,10,0)</f>
        <v>0</v>
      </c>
      <c r="AA345" s="184"/>
      <c r="AB345" s="184"/>
      <c r="AC345" s="184"/>
      <c r="AD345" s="184"/>
      <c r="AE345" s="184"/>
      <c r="AF345" s="184"/>
      <c r="AG345" s="184"/>
      <c r="AH345" s="184"/>
      <c r="AI345" s="184"/>
    </row>
    <row r="346" spans="1:35" s="183" customFormat="1" x14ac:dyDescent="0.2">
      <c r="A346" s="206" t="s">
        <v>648</v>
      </c>
      <c r="B346" s="206" t="s">
        <v>796</v>
      </c>
      <c r="C346" s="203" t="s">
        <v>797</v>
      </c>
      <c r="D346" s="203" t="s">
        <v>134</v>
      </c>
      <c r="E346" s="199"/>
      <c r="F346" s="199">
        <v>2800</v>
      </c>
      <c r="G346" s="199">
        <v>0</v>
      </c>
      <c r="H346" s="199">
        <v>0</v>
      </c>
      <c r="I346" s="199"/>
      <c r="J346" s="199">
        <v>3400</v>
      </c>
      <c r="K346" s="199">
        <v>0</v>
      </c>
      <c r="L346" s="199">
        <f>VLOOKUP(B346,[1]ЛП!$B$8:$I$408,8,0)+VLOOKUP(B346,[1]ЛП!$B$8:$J$408,9,0)+VLOOKUP(B346,[1]ЛП!$B$8:$K$408,10,0)</f>
        <v>0</v>
      </c>
      <c r="AA346" s="184"/>
      <c r="AB346" s="184"/>
      <c r="AC346" s="184"/>
      <c r="AD346" s="184"/>
      <c r="AE346" s="184"/>
      <c r="AF346" s="184"/>
      <c r="AG346" s="184"/>
      <c r="AH346" s="184"/>
      <c r="AI346" s="184"/>
    </row>
    <row r="347" spans="1:35" s="183" customFormat="1" ht="12.75" customHeight="1" x14ac:dyDescent="0.2">
      <c r="A347" s="206" t="s">
        <v>648</v>
      </c>
      <c r="B347" s="206" t="s">
        <v>798</v>
      </c>
      <c r="C347" s="203" t="s">
        <v>799</v>
      </c>
      <c r="D347" s="203" t="s">
        <v>199</v>
      </c>
      <c r="E347" s="199"/>
      <c r="F347" s="199">
        <v>2790</v>
      </c>
      <c r="G347" s="199">
        <v>0</v>
      </c>
      <c r="H347" s="199">
        <v>0</v>
      </c>
      <c r="I347" s="199"/>
      <c r="J347" s="199">
        <v>3000</v>
      </c>
      <c r="K347" s="199">
        <v>0</v>
      </c>
      <c r="L347" s="199">
        <f>VLOOKUP(B347,[1]ЛП!$B$8:$I$408,8,0)+VLOOKUP(B347,[1]ЛП!$B$8:$J$408,9,0)+VLOOKUP(B347,[1]ЛП!$B$8:$K$408,10,0)</f>
        <v>0</v>
      </c>
      <c r="AA347" s="184"/>
      <c r="AB347" s="184"/>
      <c r="AC347" s="184"/>
      <c r="AD347" s="184"/>
      <c r="AE347" s="184"/>
      <c r="AF347" s="184"/>
      <c r="AG347" s="184"/>
      <c r="AH347" s="184"/>
      <c r="AI347" s="184"/>
    </row>
    <row r="348" spans="1:35" s="183" customFormat="1" x14ac:dyDescent="0.2">
      <c r="A348" s="206" t="s">
        <v>648</v>
      </c>
      <c r="B348" s="206" t="s">
        <v>800</v>
      </c>
      <c r="C348" s="203" t="s">
        <v>801</v>
      </c>
      <c r="D348" s="203" t="s">
        <v>129</v>
      </c>
      <c r="E348" s="199">
        <v>356</v>
      </c>
      <c r="F348" s="199">
        <v>94904</v>
      </c>
      <c r="G348" s="199">
        <v>0</v>
      </c>
      <c r="H348" s="199">
        <v>0</v>
      </c>
      <c r="I348" s="199">
        <v>425</v>
      </c>
      <c r="J348" s="199">
        <v>90436</v>
      </c>
      <c r="K348" s="199">
        <v>0</v>
      </c>
      <c r="L348" s="199">
        <f>VLOOKUP(B348,[1]ЛП!$B$8:$I$408,8,0)+VLOOKUP(B348,[1]ЛП!$B$8:$J$408,9,0)+VLOOKUP(B348,[1]ЛП!$B$8:$K$408,10,0)</f>
        <v>0</v>
      </c>
      <c r="AA348" s="184"/>
      <c r="AB348" s="184"/>
      <c r="AC348" s="184"/>
      <c r="AD348" s="184"/>
      <c r="AE348" s="184"/>
      <c r="AF348" s="184"/>
      <c r="AG348" s="184"/>
      <c r="AH348" s="184"/>
      <c r="AI348" s="184"/>
    </row>
    <row r="349" spans="1:35" s="183" customFormat="1" ht="12.75" customHeight="1" x14ac:dyDescent="0.2">
      <c r="A349" s="206" t="s">
        <v>648</v>
      </c>
      <c r="B349" s="206" t="s">
        <v>802</v>
      </c>
      <c r="C349" s="203" t="s">
        <v>803</v>
      </c>
      <c r="D349" s="203" t="s">
        <v>124</v>
      </c>
      <c r="E349" s="199">
        <v>39</v>
      </c>
      <c r="F349" s="199">
        <v>30068.799999999999</v>
      </c>
      <c r="G349" s="199">
        <v>0</v>
      </c>
      <c r="H349" s="199">
        <v>0</v>
      </c>
      <c r="I349" s="199">
        <v>38</v>
      </c>
      <c r="J349" s="199">
        <v>30520.800000000003</v>
      </c>
      <c r="K349" s="199">
        <v>0</v>
      </c>
      <c r="L349" s="199">
        <f>VLOOKUP(B349,[1]ЛП!$B$8:$I$408,8,0)+VLOOKUP(B349,[1]ЛП!$B$8:$J$408,9,0)+VLOOKUP(B349,[1]ЛП!$B$8:$K$408,10,0)</f>
        <v>0</v>
      </c>
      <c r="AA349" s="184"/>
      <c r="AB349" s="184"/>
      <c r="AC349" s="184"/>
      <c r="AD349" s="184"/>
      <c r="AE349" s="184"/>
      <c r="AF349" s="184"/>
      <c r="AG349" s="184"/>
      <c r="AH349" s="184"/>
      <c r="AI349" s="184"/>
    </row>
    <row r="350" spans="1:35" s="183" customFormat="1" ht="12.75" customHeight="1" x14ac:dyDescent="0.2">
      <c r="A350" s="206" t="s">
        <v>648</v>
      </c>
      <c r="B350" s="206" t="s">
        <v>804</v>
      </c>
      <c r="C350" s="203" t="s">
        <v>805</v>
      </c>
      <c r="D350" s="203" t="s">
        <v>134</v>
      </c>
      <c r="E350" s="199"/>
      <c r="F350" s="199">
        <v>23863</v>
      </c>
      <c r="G350" s="199">
        <v>0</v>
      </c>
      <c r="H350" s="199">
        <v>0</v>
      </c>
      <c r="I350" s="199"/>
      <c r="J350" s="199">
        <v>24654</v>
      </c>
      <c r="K350" s="199">
        <v>0</v>
      </c>
      <c r="L350" s="199">
        <f>VLOOKUP(B350,[1]ЛП!$B$8:$I$408,8,0)+VLOOKUP(B350,[1]ЛП!$B$8:$J$408,9,0)+VLOOKUP(B350,[1]ЛП!$B$8:$K$408,10,0)</f>
        <v>0</v>
      </c>
      <c r="AA350" s="184"/>
      <c r="AB350" s="184"/>
      <c r="AC350" s="184"/>
      <c r="AD350" s="184"/>
      <c r="AE350" s="184"/>
      <c r="AF350" s="184"/>
      <c r="AG350" s="184"/>
      <c r="AH350" s="184"/>
      <c r="AI350" s="184"/>
    </row>
    <row r="351" spans="1:35" s="183" customFormat="1" ht="12.75" customHeight="1" x14ac:dyDescent="0.2">
      <c r="A351" s="206" t="s">
        <v>648</v>
      </c>
      <c r="B351" s="206" t="s">
        <v>806</v>
      </c>
      <c r="C351" s="203" t="s">
        <v>807</v>
      </c>
      <c r="D351" s="203" t="s">
        <v>172</v>
      </c>
      <c r="E351" s="199"/>
      <c r="F351" s="199">
        <v>286</v>
      </c>
      <c r="G351" s="199">
        <v>0</v>
      </c>
      <c r="H351" s="199">
        <v>0</v>
      </c>
      <c r="I351" s="199"/>
      <c r="J351" s="199">
        <v>88</v>
      </c>
      <c r="K351" s="199">
        <v>0</v>
      </c>
      <c r="L351" s="199">
        <f>VLOOKUP(B351,[1]ЛП!$B$8:$I$408,8,0)+VLOOKUP(B351,[1]ЛП!$B$8:$J$408,9,0)+VLOOKUP(B351,[1]ЛП!$B$8:$K$408,10,0)</f>
        <v>0</v>
      </c>
      <c r="AA351" s="184"/>
      <c r="AB351" s="184"/>
      <c r="AC351" s="184"/>
      <c r="AD351" s="184"/>
      <c r="AE351" s="184"/>
      <c r="AF351" s="184"/>
      <c r="AG351" s="184"/>
      <c r="AH351" s="184"/>
      <c r="AI351" s="184"/>
    </row>
    <row r="352" spans="1:35" s="183" customFormat="1" x14ac:dyDescent="0.2">
      <c r="A352" s="206" t="s">
        <v>648</v>
      </c>
      <c r="B352" s="206" t="s">
        <v>808</v>
      </c>
      <c r="C352" s="203" t="s">
        <v>809</v>
      </c>
      <c r="D352" s="203" t="s">
        <v>113</v>
      </c>
      <c r="E352" s="199">
        <v>11</v>
      </c>
      <c r="F352" s="199">
        <v>5390</v>
      </c>
      <c r="G352" s="199">
        <v>0</v>
      </c>
      <c r="H352" s="199">
        <v>0</v>
      </c>
      <c r="I352" s="199"/>
      <c r="J352" s="199">
        <v>0</v>
      </c>
      <c r="K352" s="199">
        <v>0</v>
      </c>
      <c r="L352" s="199">
        <f>VLOOKUP(B352,[1]ЛП!$B$8:$I$408,8,0)+VLOOKUP(B352,[1]ЛП!$B$8:$J$408,9,0)+VLOOKUP(B352,[1]ЛП!$B$8:$K$408,10,0)</f>
        <v>0</v>
      </c>
      <c r="AA352" s="184"/>
      <c r="AB352" s="184"/>
      <c r="AC352" s="184"/>
      <c r="AD352" s="184"/>
      <c r="AE352" s="184"/>
      <c r="AF352" s="184"/>
      <c r="AG352" s="184"/>
      <c r="AH352" s="184"/>
      <c r="AI352" s="184"/>
    </row>
    <row r="353" spans="1:26" s="207" customFormat="1" x14ac:dyDescent="0.2">
      <c r="A353" s="200"/>
      <c r="B353" s="200"/>
      <c r="C353" s="200" t="s">
        <v>810</v>
      </c>
      <c r="D353" s="200"/>
      <c r="E353" s="194">
        <f t="shared" ref="E353:L353" si="23">SUM(E354:E366)</f>
        <v>10274</v>
      </c>
      <c r="F353" s="194">
        <f t="shared" si="23"/>
        <v>6404330</v>
      </c>
      <c r="G353" s="194">
        <f t="shared" si="23"/>
        <v>11880</v>
      </c>
      <c r="H353" s="194">
        <f t="shared" si="23"/>
        <v>1325581.76</v>
      </c>
      <c r="I353" s="194">
        <f t="shared" si="23"/>
        <v>10878</v>
      </c>
      <c r="J353" s="194">
        <f t="shared" si="23"/>
        <v>6581111</v>
      </c>
      <c r="K353" s="194">
        <f t="shared" si="23"/>
        <v>22380</v>
      </c>
      <c r="L353" s="194">
        <f t="shared" si="23"/>
        <v>1693260.2200000002</v>
      </c>
      <c r="M353" s="204"/>
      <c r="N353" s="204"/>
      <c r="O353" s="204"/>
      <c r="P353" s="204"/>
      <c r="Q353" s="204"/>
      <c r="R353" s="204"/>
      <c r="S353" s="204"/>
      <c r="T353" s="204"/>
      <c r="U353" s="204"/>
      <c r="V353" s="204"/>
      <c r="W353" s="204"/>
      <c r="X353" s="204"/>
      <c r="Y353" s="204"/>
      <c r="Z353" s="204"/>
    </row>
    <row r="354" spans="1:26" x14ac:dyDescent="0.2">
      <c r="A354" s="206" t="s">
        <v>811</v>
      </c>
      <c r="B354" s="206" t="s">
        <v>812</v>
      </c>
      <c r="C354" s="203" t="s">
        <v>813</v>
      </c>
      <c r="D354" s="203" t="s">
        <v>124</v>
      </c>
      <c r="E354" s="199">
        <v>699</v>
      </c>
      <c r="F354" s="199">
        <v>540860</v>
      </c>
      <c r="G354" s="199">
        <v>0</v>
      </c>
      <c r="H354" s="199">
        <v>1325581.76</v>
      </c>
      <c r="I354" s="199">
        <v>842</v>
      </c>
      <c r="J354" s="199">
        <v>664357</v>
      </c>
      <c r="K354" s="199">
        <v>0</v>
      </c>
      <c r="L354" s="199">
        <f>VLOOKUP(B354,[1]ЛП!$B$8:$I$408,8,0)+VLOOKUP(B354,[1]ЛП!$B$8:$J$408,9,0)+VLOOKUP(B354,[1]ЛП!$B$8:$K$408,10,0)</f>
        <v>1693260.2200000002</v>
      </c>
    </row>
    <row r="355" spans="1:26" x14ac:dyDescent="0.2">
      <c r="A355" s="206" t="s">
        <v>811</v>
      </c>
      <c r="B355" s="206" t="s">
        <v>814</v>
      </c>
      <c r="C355" s="203" t="s">
        <v>815</v>
      </c>
      <c r="D355" s="203" t="s">
        <v>124</v>
      </c>
      <c r="E355" s="199">
        <v>304</v>
      </c>
      <c r="F355" s="199">
        <v>201240</v>
      </c>
      <c r="G355" s="199">
        <v>0</v>
      </c>
      <c r="H355" s="199">
        <v>0</v>
      </c>
      <c r="I355" s="199">
        <v>286</v>
      </c>
      <c r="J355" s="199">
        <v>192200</v>
      </c>
      <c r="K355" s="199">
        <v>0</v>
      </c>
      <c r="L355" s="199">
        <f>VLOOKUP(B355,[1]ЛП!$B$8:$I$408,8,0)+VLOOKUP(B355,[1]ЛП!$B$8:$J$408,9,0)+VLOOKUP(B355,[1]ЛП!$B$8:$K$408,10,0)</f>
        <v>0</v>
      </c>
    </row>
    <row r="356" spans="1:26" x14ac:dyDescent="0.2">
      <c r="A356" s="206" t="s">
        <v>811</v>
      </c>
      <c r="B356" s="206" t="s">
        <v>816</v>
      </c>
      <c r="C356" s="203" t="s">
        <v>817</v>
      </c>
      <c r="D356" s="203" t="s">
        <v>113</v>
      </c>
      <c r="E356" s="199">
        <v>1386</v>
      </c>
      <c r="F356" s="199">
        <v>901904</v>
      </c>
      <c r="G356" s="199">
        <v>0</v>
      </c>
      <c r="H356" s="199">
        <v>0</v>
      </c>
      <c r="I356" s="199">
        <v>1236</v>
      </c>
      <c r="J356" s="199">
        <v>849828</v>
      </c>
      <c r="K356" s="199">
        <v>0</v>
      </c>
      <c r="L356" s="199">
        <f>VLOOKUP(B356,[1]ЛП!$B$8:$I$408,8,0)+VLOOKUP(B356,[1]ЛП!$B$8:$J$408,9,0)+VLOOKUP(B356,[1]ЛП!$B$8:$K$408,10,0)</f>
        <v>0</v>
      </c>
    </row>
    <row r="357" spans="1:26" x14ac:dyDescent="0.2">
      <c r="A357" s="206" t="s">
        <v>811</v>
      </c>
      <c r="B357" s="206" t="s">
        <v>818</v>
      </c>
      <c r="C357" s="203" t="s">
        <v>819</v>
      </c>
      <c r="D357" s="203" t="s">
        <v>113</v>
      </c>
      <c r="E357" s="199">
        <v>774</v>
      </c>
      <c r="F357" s="199">
        <v>411295</v>
      </c>
      <c r="G357" s="199">
        <v>0</v>
      </c>
      <c r="H357" s="199">
        <v>0</v>
      </c>
      <c r="I357" s="199">
        <v>728</v>
      </c>
      <c r="J357" s="199">
        <v>406360</v>
      </c>
      <c r="K357" s="199">
        <v>0</v>
      </c>
      <c r="L357" s="199">
        <f>VLOOKUP(B357,[1]ЛП!$B$8:$I$408,8,0)+VLOOKUP(B357,[1]ЛП!$B$8:$J$408,9,0)+VLOOKUP(B357,[1]ЛП!$B$8:$K$408,10,0)</f>
        <v>0</v>
      </c>
    </row>
    <row r="358" spans="1:26" ht="12.75" customHeight="1" x14ac:dyDescent="0.2">
      <c r="A358" s="206" t="s">
        <v>811</v>
      </c>
      <c r="B358" s="206" t="s">
        <v>820</v>
      </c>
      <c r="C358" s="203" t="s">
        <v>821</v>
      </c>
      <c r="D358" s="203" t="s">
        <v>113</v>
      </c>
      <c r="E358" s="199">
        <v>584</v>
      </c>
      <c r="F358" s="199">
        <v>980843</v>
      </c>
      <c r="G358" s="199">
        <v>0</v>
      </c>
      <c r="H358" s="199">
        <v>0</v>
      </c>
      <c r="I358" s="199">
        <v>674</v>
      </c>
      <c r="J358" s="199">
        <v>976671</v>
      </c>
      <c r="K358" s="199">
        <v>2160</v>
      </c>
      <c r="L358" s="199">
        <f>VLOOKUP(B358,[1]ЛП!$B$8:$I$408,8,0)+VLOOKUP(B358,[1]ЛП!$B$8:$J$408,9,0)+VLOOKUP(B358,[1]ЛП!$B$8:$K$408,10,0)</f>
        <v>0</v>
      </c>
    </row>
    <row r="359" spans="1:26" x14ac:dyDescent="0.2">
      <c r="A359" s="206" t="s">
        <v>811</v>
      </c>
      <c r="B359" s="206" t="s">
        <v>822</v>
      </c>
      <c r="C359" s="203" t="s">
        <v>823</v>
      </c>
      <c r="D359" s="203" t="s">
        <v>113</v>
      </c>
      <c r="E359" s="199">
        <v>909</v>
      </c>
      <c r="F359" s="199">
        <v>477255</v>
      </c>
      <c r="G359" s="199">
        <v>11880</v>
      </c>
      <c r="H359" s="199">
        <v>0</v>
      </c>
      <c r="I359" s="199">
        <v>950</v>
      </c>
      <c r="J359" s="199">
        <v>473647</v>
      </c>
      <c r="K359" s="199">
        <v>20220</v>
      </c>
      <c r="L359" s="199">
        <f>VLOOKUP(B359,[1]ЛП!$B$8:$I$408,8,0)+VLOOKUP(B359,[1]ЛП!$B$8:$J$408,9,0)+VLOOKUP(B359,[1]ЛП!$B$8:$K$408,10,0)</f>
        <v>0</v>
      </c>
    </row>
    <row r="360" spans="1:26" x14ac:dyDescent="0.2">
      <c r="A360" s="206" t="s">
        <v>811</v>
      </c>
      <c r="B360" s="206" t="s">
        <v>824</v>
      </c>
      <c r="C360" s="203" t="s">
        <v>825</v>
      </c>
      <c r="D360" s="203" t="s">
        <v>113</v>
      </c>
      <c r="E360" s="199">
        <v>891</v>
      </c>
      <c r="F360" s="199">
        <v>503846</v>
      </c>
      <c r="G360" s="199">
        <v>0</v>
      </c>
      <c r="H360" s="199">
        <v>0</v>
      </c>
      <c r="I360" s="199">
        <v>873</v>
      </c>
      <c r="J360" s="199">
        <v>480386</v>
      </c>
      <c r="K360" s="199">
        <v>0</v>
      </c>
      <c r="L360" s="199">
        <f>VLOOKUP(B360,[1]ЛП!$B$8:$I$408,8,0)+VLOOKUP(B360,[1]ЛП!$B$8:$J$408,9,0)+VLOOKUP(B360,[1]ЛП!$B$8:$K$408,10,0)</f>
        <v>0</v>
      </c>
    </row>
    <row r="361" spans="1:26" x14ac:dyDescent="0.2">
      <c r="A361" s="206" t="s">
        <v>811</v>
      </c>
      <c r="B361" s="206" t="s">
        <v>826</v>
      </c>
      <c r="C361" s="203" t="s">
        <v>827</v>
      </c>
      <c r="D361" s="203" t="s">
        <v>285</v>
      </c>
      <c r="E361" s="199">
        <v>90</v>
      </c>
      <c r="F361" s="199">
        <v>30004</v>
      </c>
      <c r="G361" s="199">
        <v>0</v>
      </c>
      <c r="H361" s="199">
        <v>0</v>
      </c>
      <c r="I361" s="199">
        <v>91</v>
      </c>
      <c r="J361" s="199">
        <v>30334</v>
      </c>
      <c r="K361" s="199">
        <v>0</v>
      </c>
      <c r="L361" s="199">
        <f>VLOOKUP(B361,[1]ЛП!$B$8:$I$408,8,0)+VLOOKUP(B361,[1]ЛП!$B$8:$J$408,9,0)+VLOOKUP(B361,[1]ЛП!$B$8:$K$408,10,0)</f>
        <v>0</v>
      </c>
    </row>
    <row r="362" spans="1:26" x14ac:dyDescent="0.2">
      <c r="A362" s="206" t="s">
        <v>811</v>
      </c>
      <c r="B362" s="206" t="s">
        <v>828</v>
      </c>
      <c r="C362" s="203" t="s">
        <v>829</v>
      </c>
      <c r="D362" s="203" t="s">
        <v>129</v>
      </c>
      <c r="E362" s="199">
        <v>868</v>
      </c>
      <c r="F362" s="199">
        <v>157872</v>
      </c>
      <c r="G362" s="199">
        <v>0</v>
      </c>
      <c r="H362" s="199">
        <v>0</v>
      </c>
      <c r="I362" s="199">
        <v>1317</v>
      </c>
      <c r="J362" s="199">
        <v>219088</v>
      </c>
      <c r="K362" s="199">
        <v>0</v>
      </c>
      <c r="L362" s="199">
        <f>VLOOKUP(B362,[1]ЛП!$B$8:$I$408,8,0)+VLOOKUP(B362,[1]ЛП!$B$8:$J$408,9,0)+VLOOKUP(B362,[1]ЛП!$B$8:$K$408,10,0)</f>
        <v>0</v>
      </c>
    </row>
    <row r="363" spans="1:26" x14ac:dyDescent="0.2">
      <c r="A363" s="206" t="s">
        <v>811</v>
      </c>
      <c r="B363" s="206" t="s">
        <v>830</v>
      </c>
      <c r="C363" s="203" t="s">
        <v>831</v>
      </c>
      <c r="D363" s="203" t="s">
        <v>113</v>
      </c>
      <c r="E363" s="199">
        <v>1992</v>
      </c>
      <c r="F363" s="199">
        <v>1162495</v>
      </c>
      <c r="G363" s="199">
        <v>0</v>
      </c>
      <c r="H363" s="199">
        <v>0</v>
      </c>
      <c r="I363" s="199">
        <v>2171</v>
      </c>
      <c r="J363" s="199">
        <v>1278110</v>
      </c>
      <c r="K363" s="199">
        <v>0</v>
      </c>
      <c r="L363" s="199">
        <f>VLOOKUP(B363,[1]ЛП!$B$8:$I$408,8,0)+VLOOKUP(B363,[1]ЛП!$B$8:$J$408,9,0)+VLOOKUP(B363,[1]ЛП!$B$8:$K$408,10,0)</f>
        <v>0</v>
      </c>
    </row>
    <row r="364" spans="1:26" x14ac:dyDescent="0.2">
      <c r="A364" s="206" t="s">
        <v>811</v>
      </c>
      <c r="B364" s="206" t="s">
        <v>832</v>
      </c>
      <c r="C364" s="203" t="s">
        <v>833</v>
      </c>
      <c r="D364" s="203" t="s">
        <v>113</v>
      </c>
      <c r="E364" s="199">
        <v>856</v>
      </c>
      <c r="F364" s="199">
        <v>477080</v>
      </c>
      <c r="G364" s="199">
        <v>0</v>
      </c>
      <c r="H364" s="199">
        <v>0</v>
      </c>
      <c r="I364" s="199">
        <v>854</v>
      </c>
      <c r="J364" s="199">
        <v>481780</v>
      </c>
      <c r="K364" s="199">
        <v>0</v>
      </c>
      <c r="L364" s="199">
        <f>VLOOKUP(B364,[1]ЛП!$B$8:$I$408,8,0)+VLOOKUP(B364,[1]ЛП!$B$8:$J$408,9,0)+VLOOKUP(B364,[1]ЛП!$B$8:$K$408,10,0)</f>
        <v>0</v>
      </c>
    </row>
    <row r="365" spans="1:26" x14ac:dyDescent="0.2">
      <c r="A365" s="206" t="s">
        <v>811</v>
      </c>
      <c r="B365" s="206" t="s">
        <v>834</v>
      </c>
      <c r="C365" s="203" t="s">
        <v>835</v>
      </c>
      <c r="D365" s="203" t="s">
        <v>285</v>
      </c>
      <c r="E365" s="199">
        <v>378</v>
      </c>
      <c r="F365" s="199">
        <v>270364</v>
      </c>
      <c r="G365" s="199">
        <v>0</v>
      </c>
      <c r="H365" s="199">
        <v>0</v>
      </c>
      <c r="I365" s="199">
        <v>380</v>
      </c>
      <c r="J365" s="199">
        <v>271520</v>
      </c>
      <c r="K365" s="199">
        <v>0</v>
      </c>
      <c r="L365" s="199">
        <f>VLOOKUP(B365,[1]ЛП!$B$8:$I$408,8,0)+VLOOKUP(B365,[1]ЛП!$B$8:$J$408,9,0)+VLOOKUP(B365,[1]ЛП!$B$8:$K$408,10,0)</f>
        <v>0</v>
      </c>
    </row>
    <row r="366" spans="1:26" x14ac:dyDescent="0.2">
      <c r="A366" s="206" t="s">
        <v>811</v>
      </c>
      <c r="B366" s="206" t="s">
        <v>836</v>
      </c>
      <c r="C366" s="203" t="s">
        <v>837</v>
      </c>
      <c r="D366" s="203" t="s">
        <v>113</v>
      </c>
      <c r="E366" s="199">
        <v>543</v>
      </c>
      <c r="F366" s="199">
        <v>289272</v>
      </c>
      <c r="G366" s="199">
        <v>0</v>
      </c>
      <c r="H366" s="199">
        <v>0</v>
      </c>
      <c r="I366" s="199">
        <v>476</v>
      </c>
      <c r="J366" s="199">
        <v>256830</v>
      </c>
      <c r="K366" s="199">
        <v>0</v>
      </c>
      <c r="L366" s="199">
        <f>VLOOKUP(B366,[1]ЛП!$B$8:$I$408,8,0)+VLOOKUP(B366,[1]ЛП!$B$8:$J$408,9,0)+VLOOKUP(B366,[1]ЛП!$B$8:$K$408,10,0)</f>
        <v>0</v>
      </c>
    </row>
    <row r="367" spans="1:26" s="207" customFormat="1" x14ac:dyDescent="0.2">
      <c r="A367" s="200"/>
      <c r="B367" s="200"/>
      <c r="C367" s="200" t="s">
        <v>838</v>
      </c>
      <c r="D367" s="200"/>
      <c r="E367" s="194">
        <f t="shared" ref="E367:L367" si="24">SUM(E368:E382)</f>
        <v>19958</v>
      </c>
      <c r="F367" s="194">
        <f t="shared" si="24"/>
        <v>17300447.199999999</v>
      </c>
      <c r="G367" s="194">
        <f t="shared" si="24"/>
        <v>824983.86999999976</v>
      </c>
      <c r="H367" s="194">
        <f t="shared" si="24"/>
        <v>3586501.8299999991</v>
      </c>
      <c r="I367" s="194">
        <f t="shared" si="24"/>
        <v>20943</v>
      </c>
      <c r="J367" s="194">
        <f t="shared" si="24"/>
        <v>17836566.199999999</v>
      </c>
      <c r="K367" s="194">
        <f t="shared" si="24"/>
        <v>984481.19</v>
      </c>
      <c r="L367" s="194">
        <f t="shared" si="24"/>
        <v>3960263.5899999985</v>
      </c>
      <c r="M367" s="204"/>
      <c r="N367" s="204"/>
      <c r="O367" s="204"/>
      <c r="P367" s="204"/>
      <c r="Q367" s="204"/>
      <c r="R367" s="204"/>
      <c r="S367" s="204"/>
      <c r="T367" s="204"/>
      <c r="U367" s="204"/>
      <c r="V367" s="204"/>
      <c r="W367" s="204"/>
      <c r="X367" s="204"/>
      <c r="Y367" s="204"/>
      <c r="Z367" s="204"/>
    </row>
    <row r="368" spans="1:26" x14ac:dyDescent="0.2">
      <c r="A368" s="206" t="s">
        <v>839</v>
      </c>
      <c r="B368" s="202" t="s">
        <v>840</v>
      </c>
      <c r="C368" s="203" t="s">
        <v>841</v>
      </c>
      <c r="D368" s="203" t="s">
        <v>113</v>
      </c>
      <c r="E368" s="199">
        <v>571</v>
      </c>
      <c r="F368" s="199">
        <v>317322</v>
      </c>
      <c r="G368" s="199">
        <v>0</v>
      </c>
      <c r="H368" s="199">
        <v>0</v>
      </c>
      <c r="I368" s="199">
        <v>585</v>
      </c>
      <c r="J368" s="199">
        <v>329714</v>
      </c>
      <c r="K368" s="199">
        <v>0</v>
      </c>
      <c r="L368" s="199">
        <f>VLOOKUP(B368,[1]ЛП!$B$8:$I$408,8,0)+VLOOKUP(B368,[1]ЛП!$B$8:$J$408,9,0)+VLOOKUP(B368,[1]ЛП!$B$8:$K$408,10,0)</f>
        <v>0</v>
      </c>
    </row>
    <row r="369" spans="1:26" x14ac:dyDescent="0.2">
      <c r="A369" s="206" t="s">
        <v>839</v>
      </c>
      <c r="B369" s="202" t="s">
        <v>842</v>
      </c>
      <c r="C369" s="203" t="s">
        <v>843</v>
      </c>
      <c r="D369" s="203" t="s">
        <v>113</v>
      </c>
      <c r="E369" s="199">
        <v>2382</v>
      </c>
      <c r="F369" s="199">
        <v>1727382</v>
      </c>
      <c r="G369" s="199">
        <v>0</v>
      </c>
      <c r="H369" s="199">
        <v>0</v>
      </c>
      <c r="I369" s="199">
        <v>2423</v>
      </c>
      <c r="J369" s="199">
        <v>1725863.4</v>
      </c>
      <c r="K369" s="199">
        <v>0</v>
      </c>
      <c r="L369" s="199">
        <f>VLOOKUP(B369,[1]ЛП!$B$8:$I$408,8,0)+VLOOKUP(B369,[1]ЛП!$B$8:$J$408,9,0)+VLOOKUP(B369,[1]ЛП!$B$8:$K$408,10,0)</f>
        <v>208.44</v>
      </c>
    </row>
    <row r="370" spans="1:26" ht="12.75" customHeight="1" x14ac:dyDescent="0.2">
      <c r="A370" s="206" t="s">
        <v>839</v>
      </c>
      <c r="B370" s="202" t="s">
        <v>844</v>
      </c>
      <c r="C370" s="203" t="s">
        <v>845</v>
      </c>
      <c r="D370" s="203" t="s">
        <v>124</v>
      </c>
      <c r="E370" s="199">
        <v>202</v>
      </c>
      <c r="F370" s="199">
        <v>107660</v>
      </c>
      <c r="G370" s="199">
        <v>0</v>
      </c>
      <c r="H370" s="199">
        <v>0</v>
      </c>
      <c r="I370" s="199">
        <v>300</v>
      </c>
      <c r="J370" s="199">
        <v>163330</v>
      </c>
      <c r="K370" s="199">
        <v>0</v>
      </c>
      <c r="L370" s="199">
        <f>VLOOKUP(B370,[1]ЛП!$B$8:$I$408,8,0)+VLOOKUP(B370,[1]ЛП!$B$8:$J$408,9,0)+VLOOKUP(B370,[1]ЛП!$B$8:$K$408,10,0)</f>
        <v>0</v>
      </c>
    </row>
    <row r="371" spans="1:26" x14ac:dyDescent="0.2">
      <c r="A371" s="206" t="s">
        <v>839</v>
      </c>
      <c r="B371" s="202" t="s">
        <v>846</v>
      </c>
      <c r="C371" s="203" t="s">
        <v>847</v>
      </c>
      <c r="D371" s="203" t="s">
        <v>129</v>
      </c>
      <c r="E371" s="199">
        <v>1062</v>
      </c>
      <c r="F371" s="199">
        <v>350460</v>
      </c>
      <c r="G371" s="199">
        <v>0</v>
      </c>
      <c r="H371" s="199">
        <v>0</v>
      </c>
      <c r="I371" s="199">
        <v>1199</v>
      </c>
      <c r="J371" s="199">
        <v>395670</v>
      </c>
      <c r="K371" s="199">
        <v>0</v>
      </c>
      <c r="L371" s="199">
        <f>VLOOKUP(B371,[1]ЛП!$B$8:$I$408,8,0)+VLOOKUP(B371,[1]ЛП!$B$8:$J$408,9,0)+VLOOKUP(B371,[1]ЛП!$B$8:$K$408,10,0)</f>
        <v>0</v>
      </c>
    </row>
    <row r="372" spans="1:26" x14ac:dyDescent="0.2">
      <c r="A372" s="206" t="s">
        <v>839</v>
      </c>
      <c r="B372" s="202" t="s">
        <v>848</v>
      </c>
      <c r="C372" s="203" t="s">
        <v>849</v>
      </c>
      <c r="D372" s="203" t="s">
        <v>113</v>
      </c>
      <c r="E372" s="199">
        <v>605</v>
      </c>
      <c r="F372" s="199">
        <v>341676</v>
      </c>
      <c r="G372" s="199">
        <v>0</v>
      </c>
      <c r="H372" s="199">
        <v>0</v>
      </c>
      <c r="I372" s="199">
        <v>793</v>
      </c>
      <c r="J372" s="199">
        <v>444265</v>
      </c>
      <c r="K372" s="199">
        <v>0</v>
      </c>
      <c r="L372" s="199">
        <f>VLOOKUP(B372,[1]ЛП!$B$8:$I$408,8,0)+VLOOKUP(B372,[1]ЛП!$B$8:$J$408,9,0)+VLOOKUP(B372,[1]ЛП!$B$8:$K$408,10,0)</f>
        <v>0</v>
      </c>
    </row>
    <row r="373" spans="1:26" ht="12.75" customHeight="1" x14ac:dyDescent="0.2">
      <c r="A373" s="206" t="s">
        <v>839</v>
      </c>
      <c r="B373" s="202" t="s">
        <v>850</v>
      </c>
      <c r="C373" s="203" t="s">
        <v>851</v>
      </c>
      <c r="D373" s="203" t="s">
        <v>134</v>
      </c>
      <c r="E373" s="199"/>
      <c r="F373" s="199">
        <v>94650</v>
      </c>
      <c r="G373" s="199">
        <v>0</v>
      </c>
      <c r="H373" s="199">
        <v>0</v>
      </c>
      <c r="I373" s="199"/>
      <c r="J373" s="199">
        <v>103650</v>
      </c>
      <c r="K373" s="199">
        <v>0</v>
      </c>
      <c r="L373" s="199">
        <f>VLOOKUP(B373,[1]ЛП!$B$8:$I$408,8,0)+VLOOKUP(B373,[1]ЛП!$B$8:$J$408,9,0)+VLOOKUP(B373,[1]ЛП!$B$8:$K$408,10,0)</f>
        <v>0</v>
      </c>
    </row>
    <row r="374" spans="1:26" ht="12.75" customHeight="1" x14ac:dyDescent="0.2">
      <c r="A374" s="206" t="s">
        <v>839</v>
      </c>
      <c r="B374" s="202" t="s">
        <v>852</v>
      </c>
      <c r="C374" s="203" t="s">
        <v>853</v>
      </c>
      <c r="D374" s="203" t="s">
        <v>134</v>
      </c>
      <c r="E374" s="199"/>
      <c r="F374" s="199">
        <v>187980</v>
      </c>
      <c r="G374" s="199">
        <v>0</v>
      </c>
      <c r="H374" s="199">
        <v>0</v>
      </c>
      <c r="I374" s="199"/>
      <c r="J374" s="199">
        <v>194190</v>
      </c>
      <c r="K374" s="199">
        <v>0</v>
      </c>
      <c r="L374" s="199">
        <f>VLOOKUP(B374,[1]ЛП!$B$8:$I$408,8,0)+VLOOKUP(B374,[1]ЛП!$B$8:$J$408,9,0)+VLOOKUP(B374,[1]ЛП!$B$8:$K$408,10,0)</f>
        <v>0</v>
      </c>
    </row>
    <row r="375" spans="1:26" x14ac:dyDescent="0.2">
      <c r="A375" s="206" t="s">
        <v>839</v>
      </c>
      <c r="B375" s="202" t="s">
        <v>854</v>
      </c>
      <c r="C375" s="203" t="s">
        <v>855</v>
      </c>
      <c r="D375" s="203" t="s">
        <v>113</v>
      </c>
      <c r="E375" s="199">
        <v>6374</v>
      </c>
      <c r="F375" s="199">
        <v>5590435.5999999996</v>
      </c>
      <c r="G375" s="199">
        <v>149606.29999999996</v>
      </c>
      <c r="H375" s="199">
        <v>55050.999999999985</v>
      </c>
      <c r="I375" s="199">
        <v>6537</v>
      </c>
      <c r="J375" s="199">
        <v>5488706.7999999998</v>
      </c>
      <c r="K375" s="199">
        <v>172528.67999999993</v>
      </c>
      <c r="L375" s="199">
        <f>VLOOKUP(B375,[1]ЛП!$B$8:$I$408,8,0)+VLOOKUP(B375,[1]ЛП!$B$8:$J$408,9,0)+VLOOKUP(B375,[1]ЛП!$B$8:$K$408,10,0)</f>
        <v>42201.130000000005</v>
      </c>
    </row>
    <row r="376" spans="1:26" ht="12.75" customHeight="1" x14ac:dyDescent="0.2">
      <c r="A376" s="206" t="s">
        <v>839</v>
      </c>
      <c r="B376" s="202" t="s">
        <v>856</v>
      </c>
      <c r="C376" s="203" t="s">
        <v>857</v>
      </c>
      <c r="D376" s="203" t="s">
        <v>113</v>
      </c>
      <c r="E376" s="199">
        <v>593</v>
      </c>
      <c r="F376" s="199">
        <v>384361</v>
      </c>
      <c r="G376" s="199">
        <v>0</v>
      </c>
      <c r="H376" s="199">
        <v>0</v>
      </c>
      <c r="I376" s="199">
        <v>672</v>
      </c>
      <c r="J376" s="199">
        <v>420380</v>
      </c>
      <c r="K376" s="199">
        <v>0</v>
      </c>
      <c r="L376" s="199">
        <f>VLOOKUP(B376,[1]ЛП!$B$8:$I$408,8,0)+VLOOKUP(B376,[1]ЛП!$B$8:$J$408,9,0)+VLOOKUP(B376,[1]ЛП!$B$8:$K$408,10,0)</f>
        <v>0</v>
      </c>
    </row>
    <row r="377" spans="1:26" ht="12.75" customHeight="1" x14ac:dyDescent="0.2">
      <c r="A377" s="206" t="s">
        <v>839</v>
      </c>
      <c r="B377" s="202" t="s">
        <v>858</v>
      </c>
      <c r="C377" s="203" t="s">
        <v>859</v>
      </c>
      <c r="D377" s="203" t="s">
        <v>113</v>
      </c>
      <c r="E377" s="199">
        <v>3893</v>
      </c>
      <c r="F377" s="199">
        <v>4026865</v>
      </c>
      <c r="G377" s="199">
        <v>573734.67999999982</v>
      </c>
      <c r="H377" s="199">
        <v>0</v>
      </c>
      <c r="I377" s="199">
        <v>3910</v>
      </c>
      <c r="J377" s="199">
        <v>4075314</v>
      </c>
      <c r="K377" s="199">
        <v>679545.57</v>
      </c>
      <c r="L377" s="199">
        <f>VLOOKUP(B377,[1]ЛП!$B$8:$I$408,8,0)+VLOOKUP(B377,[1]ЛП!$B$8:$J$408,9,0)+VLOOKUP(B377,[1]ЛП!$B$8:$K$408,10,0)</f>
        <v>0</v>
      </c>
    </row>
    <row r="378" spans="1:26" ht="12.75" customHeight="1" x14ac:dyDescent="0.2">
      <c r="A378" s="206" t="s">
        <v>839</v>
      </c>
      <c r="B378" s="202" t="s">
        <v>860</v>
      </c>
      <c r="C378" s="203" t="s">
        <v>861</v>
      </c>
      <c r="D378" s="203" t="s">
        <v>113</v>
      </c>
      <c r="E378" s="199">
        <v>1658</v>
      </c>
      <c r="F378" s="199">
        <v>1384860.6</v>
      </c>
      <c r="G378" s="199">
        <v>101642.88999999998</v>
      </c>
      <c r="H378" s="199">
        <v>0</v>
      </c>
      <c r="I378" s="199">
        <v>1724</v>
      </c>
      <c r="J378" s="199">
        <v>1499585</v>
      </c>
      <c r="K378" s="199">
        <v>132406.94</v>
      </c>
      <c r="L378" s="199">
        <f>VLOOKUP(B378,[1]ЛП!$B$8:$I$408,8,0)+VLOOKUP(B378,[1]ЛП!$B$8:$J$408,9,0)+VLOOKUP(B378,[1]ЛП!$B$8:$K$408,10,0)</f>
        <v>0</v>
      </c>
    </row>
    <row r="379" spans="1:26" x14ac:dyDescent="0.2">
      <c r="A379" s="206" t="s">
        <v>839</v>
      </c>
      <c r="B379" s="202" t="s">
        <v>862</v>
      </c>
      <c r="C379" s="203" t="s">
        <v>863</v>
      </c>
      <c r="D379" s="203" t="s">
        <v>124</v>
      </c>
      <c r="E379" s="199">
        <v>221</v>
      </c>
      <c r="F379" s="199">
        <v>122600</v>
      </c>
      <c r="G379" s="199">
        <v>0</v>
      </c>
      <c r="H379" s="199">
        <v>0</v>
      </c>
      <c r="I379" s="199">
        <v>227</v>
      </c>
      <c r="J379" s="199">
        <v>125730</v>
      </c>
      <c r="K379" s="199">
        <v>0</v>
      </c>
      <c r="L379" s="199">
        <f>VLOOKUP(B379,[1]ЛП!$B$8:$I$408,8,0)+VLOOKUP(B379,[1]ЛП!$B$8:$J$408,9,0)+VLOOKUP(B379,[1]ЛП!$B$8:$K$408,10,0)</f>
        <v>0</v>
      </c>
    </row>
    <row r="380" spans="1:26" x14ac:dyDescent="0.2">
      <c r="A380" s="206" t="s">
        <v>839</v>
      </c>
      <c r="B380" s="202" t="s">
        <v>864</v>
      </c>
      <c r="C380" s="203" t="s">
        <v>865</v>
      </c>
      <c r="D380" s="203" t="s">
        <v>175</v>
      </c>
      <c r="E380" s="199">
        <v>1395</v>
      </c>
      <c r="F380" s="199">
        <v>1713200</v>
      </c>
      <c r="G380" s="199">
        <v>0</v>
      </c>
      <c r="H380" s="199">
        <v>3531450.8299999991</v>
      </c>
      <c r="I380" s="199">
        <v>1605</v>
      </c>
      <c r="J380" s="199">
        <v>1944089</v>
      </c>
      <c r="K380" s="199">
        <v>0</v>
      </c>
      <c r="L380" s="199">
        <f>VLOOKUP(B380,[1]ЛП!$B$8:$I$408,8,0)+VLOOKUP(B380,[1]ЛП!$B$8:$J$408,9,0)+VLOOKUP(B380,[1]ЛП!$B$8:$K$408,10,0)</f>
        <v>3917854.0199999986</v>
      </c>
    </row>
    <row r="381" spans="1:26" ht="12.75" customHeight="1" x14ac:dyDescent="0.2">
      <c r="A381" s="206" t="s">
        <v>839</v>
      </c>
      <c r="B381" s="202" t="s">
        <v>866</v>
      </c>
      <c r="C381" s="203" t="s">
        <v>867</v>
      </c>
      <c r="D381" s="203" t="s">
        <v>188</v>
      </c>
      <c r="E381" s="199"/>
      <c r="F381" s="199">
        <v>359334</v>
      </c>
      <c r="G381" s="199">
        <v>0</v>
      </c>
      <c r="H381" s="199">
        <v>0</v>
      </c>
      <c r="I381" s="199"/>
      <c r="J381" s="199">
        <v>376316</v>
      </c>
      <c r="K381" s="199">
        <v>0</v>
      </c>
      <c r="L381" s="199">
        <f>VLOOKUP(B381,[1]ЛП!$B$8:$I$408,8,0)+VLOOKUP(B381,[1]ЛП!$B$8:$J$408,9,0)+VLOOKUP(B381,[1]ЛП!$B$8:$K$408,10,0)</f>
        <v>0</v>
      </c>
    </row>
    <row r="382" spans="1:26" x14ac:dyDescent="0.2">
      <c r="A382" s="206" t="s">
        <v>839</v>
      </c>
      <c r="B382" s="202" t="s">
        <v>868</v>
      </c>
      <c r="C382" s="203" t="s">
        <v>869</v>
      </c>
      <c r="D382" s="203" t="s">
        <v>113</v>
      </c>
      <c r="E382" s="199">
        <v>1002</v>
      </c>
      <c r="F382" s="199">
        <v>591661</v>
      </c>
      <c r="G382" s="199">
        <v>0</v>
      </c>
      <c r="H382" s="199">
        <v>0</v>
      </c>
      <c r="I382" s="199">
        <v>968</v>
      </c>
      <c r="J382" s="199">
        <v>549763</v>
      </c>
      <c r="K382" s="199">
        <v>0</v>
      </c>
      <c r="L382" s="199">
        <f>VLOOKUP(B382,[1]ЛП!$B$8:$I$408,8,0)+VLOOKUP(B382,[1]ЛП!$B$8:$J$408,9,0)+VLOOKUP(B382,[1]ЛП!$B$8:$K$408,10,0)</f>
        <v>0</v>
      </c>
    </row>
    <row r="383" spans="1:26" s="207" customFormat="1" x14ac:dyDescent="0.2">
      <c r="A383" s="200"/>
      <c r="B383" s="200"/>
      <c r="C383" s="200" t="s">
        <v>870</v>
      </c>
      <c r="D383" s="200"/>
      <c r="E383" s="194">
        <f t="shared" ref="E383:L383" si="25">SUM(E384:E387)</f>
        <v>5774</v>
      </c>
      <c r="F383" s="194">
        <f t="shared" si="25"/>
        <v>4498296</v>
      </c>
      <c r="G383" s="194">
        <f t="shared" si="25"/>
        <v>39386</v>
      </c>
      <c r="H383" s="194">
        <f t="shared" si="25"/>
        <v>0</v>
      </c>
      <c r="I383" s="194">
        <f t="shared" si="25"/>
        <v>5508</v>
      </c>
      <c r="J383" s="194">
        <f t="shared" si="25"/>
        <v>4378230</v>
      </c>
      <c r="K383" s="194">
        <f t="shared" si="25"/>
        <v>59066</v>
      </c>
      <c r="L383" s="194">
        <f t="shared" si="25"/>
        <v>0</v>
      </c>
      <c r="M383" s="204"/>
      <c r="N383" s="204"/>
      <c r="O383" s="204"/>
      <c r="P383" s="204"/>
      <c r="Q383" s="204"/>
      <c r="R383" s="204"/>
      <c r="S383" s="204"/>
      <c r="T383" s="204"/>
      <c r="U383" s="204"/>
      <c r="V383" s="204"/>
      <c r="W383" s="204"/>
      <c r="X383" s="204"/>
      <c r="Y383" s="204"/>
      <c r="Z383" s="204"/>
    </row>
    <row r="384" spans="1:26" x14ac:dyDescent="0.2">
      <c r="A384" s="206" t="s">
        <v>871</v>
      </c>
      <c r="B384" s="206" t="s">
        <v>872</v>
      </c>
      <c r="C384" s="203" t="s">
        <v>873</v>
      </c>
      <c r="D384" s="203" t="s">
        <v>113</v>
      </c>
      <c r="E384" s="199">
        <v>1236</v>
      </c>
      <c r="F384" s="199">
        <v>677477</v>
      </c>
      <c r="G384" s="199">
        <v>0</v>
      </c>
      <c r="H384" s="199">
        <v>0</v>
      </c>
      <c r="I384" s="199">
        <v>1130</v>
      </c>
      <c r="J384" s="199">
        <v>628300</v>
      </c>
      <c r="K384" s="199">
        <v>0</v>
      </c>
      <c r="L384" s="199">
        <f>VLOOKUP(B384,[1]ЛП!$B$8:$I$408,8,0)+VLOOKUP(B384,[1]ЛП!$B$8:$J$408,9,0)+VLOOKUP(B384,[1]ЛП!$B$8:$K$408,10,0)</f>
        <v>0</v>
      </c>
    </row>
    <row r="385" spans="1:26" x14ac:dyDescent="0.2">
      <c r="A385" s="206" t="s">
        <v>871</v>
      </c>
      <c r="B385" s="206" t="s">
        <v>874</v>
      </c>
      <c r="C385" s="203" t="s">
        <v>875</v>
      </c>
      <c r="D385" s="203" t="s">
        <v>113</v>
      </c>
      <c r="E385" s="199">
        <v>1021</v>
      </c>
      <c r="F385" s="199">
        <v>701913</v>
      </c>
      <c r="G385" s="199">
        <v>3720</v>
      </c>
      <c r="H385" s="199">
        <v>0</v>
      </c>
      <c r="I385" s="199">
        <v>881</v>
      </c>
      <c r="J385" s="199">
        <v>645524</v>
      </c>
      <c r="K385" s="199">
        <v>16080</v>
      </c>
      <c r="L385" s="199">
        <f>VLOOKUP(B385,[1]ЛП!$B$8:$I$408,8,0)+VLOOKUP(B385,[1]ЛП!$B$8:$J$408,9,0)+VLOOKUP(B385,[1]ЛП!$B$8:$K$408,10,0)</f>
        <v>0</v>
      </c>
    </row>
    <row r="386" spans="1:26" x14ac:dyDescent="0.2">
      <c r="A386" s="206" t="s">
        <v>871</v>
      </c>
      <c r="B386" s="206" t="s">
        <v>876</v>
      </c>
      <c r="C386" s="203" t="s">
        <v>877</v>
      </c>
      <c r="D386" s="203" t="s">
        <v>113</v>
      </c>
      <c r="E386" s="199">
        <v>3227</v>
      </c>
      <c r="F386" s="199">
        <v>2847629</v>
      </c>
      <c r="G386" s="199">
        <v>35666</v>
      </c>
      <c r="H386" s="199">
        <v>0</v>
      </c>
      <c r="I386" s="199">
        <v>3227</v>
      </c>
      <c r="J386" s="199">
        <v>2821772</v>
      </c>
      <c r="K386" s="199">
        <v>42986</v>
      </c>
      <c r="L386" s="199">
        <f>VLOOKUP(B386,[1]ЛП!$B$8:$I$408,8,0)+VLOOKUP(B386,[1]ЛП!$B$8:$J$408,9,0)+VLOOKUP(B386,[1]ЛП!$B$8:$K$408,10,0)</f>
        <v>0</v>
      </c>
    </row>
    <row r="387" spans="1:26" ht="12.75" customHeight="1" x14ac:dyDescent="0.2">
      <c r="A387" s="206" t="s">
        <v>871</v>
      </c>
      <c r="B387" s="206" t="s">
        <v>878</v>
      </c>
      <c r="C387" s="203" t="s">
        <v>879</v>
      </c>
      <c r="D387" s="203" t="s">
        <v>124</v>
      </c>
      <c r="E387" s="199">
        <v>290</v>
      </c>
      <c r="F387" s="199">
        <v>271277</v>
      </c>
      <c r="G387" s="199">
        <v>0</v>
      </c>
      <c r="H387" s="199">
        <v>0</v>
      </c>
      <c r="I387" s="199">
        <v>270</v>
      </c>
      <c r="J387" s="199">
        <v>282634</v>
      </c>
      <c r="K387" s="199">
        <v>0</v>
      </c>
      <c r="L387" s="199">
        <f>VLOOKUP(B387,[1]ЛП!$B$8:$I$408,8,0)+VLOOKUP(B387,[1]ЛП!$B$8:$J$408,9,0)+VLOOKUP(B387,[1]ЛП!$B$8:$K$408,10,0)</f>
        <v>0</v>
      </c>
    </row>
    <row r="388" spans="1:26" s="207" customFormat="1" x14ac:dyDescent="0.2">
      <c r="A388" s="200"/>
      <c r="B388" s="200"/>
      <c r="C388" s="200" t="s">
        <v>880</v>
      </c>
      <c r="D388" s="200"/>
      <c r="E388" s="194">
        <f t="shared" ref="E388:L388" si="26">SUM(E389:E398)</f>
        <v>12146</v>
      </c>
      <c r="F388" s="194">
        <f t="shared" si="26"/>
        <v>9383641.4000000004</v>
      </c>
      <c r="G388" s="194">
        <f t="shared" si="26"/>
        <v>222954.1299999998</v>
      </c>
      <c r="H388" s="194">
        <f t="shared" si="26"/>
        <v>1367841.67</v>
      </c>
      <c r="I388" s="194">
        <f t="shared" si="26"/>
        <v>12322</v>
      </c>
      <c r="J388" s="194">
        <f t="shared" si="26"/>
        <v>9354555</v>
      </c>
      <c r="K388" s="194">
        <f t="shared" si="26"/>
        <v>275700.03999999969</v>
      </c>
      <c r="L388" s="194">
        <f t="shared" si="26"/>
        <v>1583083.6299999997</v>
      </c>
      <c r="M388" s="204"/>
      <c r="N388" s="204"/>
      <c r="O388" s="204"/>
      <c r="P388" s="204"/>
      <c r="Q388" s="204"/>
      <c r="R388" s="204"/>
      <c r="S388" s="204"/>
      <c r="T388" s="204"/>
      <c r="U388" s="204"/>
      <c r="V388" s="204"/>
      <c r="W388" s="204"/>
      <c r="X388" s="204"/>
      <c r="Y388" s="204"/>
      <c r="Z388" s="204"/>
    </row>
    <row r="389" spans="1:26" x14ac:dyDescent="0.2">
      <c r="A389" s="206" t="s">
        <v>881</v>
      </c>
      <c r="B389" s="206" t="s">
        <v>882</v>
      </c>
      <c r="C389" s="203" t="s">
        <v>883</v>
      </c>
      <c r="D389" s="203" t="s">
        <v>113</v>
      </c>
      <c r="E389" s="199">
        <v>1267</v>
      </c>
      <c r="F389" s="199">
        <v>723108.4</v>
      </c>
      <c r="G389" s="199">
        <v>0</v>
      </c>
      <c r="H389" s="199">
        <v>0</v>
      </c>
      <c r="I389" s="199">
        <v>1183</v>
      </c>
      <c r="J389" s="199">
        <v>679183</v>
      </c>
      <c r="K389" s="199">
        <v>0</v>
      </c>
      <c r="L389" s="199">
        <f>VLOOKUP(B389,[1]ЛП!$B$8:$I$408,8,0)+VLOOKUP(B389,[1]ЛП!$B$8:$J$408,9,0)+VLOOKUP(B389,[1]ЛП!$B$8:$K$408,10,0)</f>
        <v>0</v>
      </c>
    </row>
    <row r="390" spans="1:26" x14ac:dyDescent="0.2">
      <c r="A390" s="206" t="s">
        <v>881</v>
      </c>
      <c r="B390" s="206" t="s">
        <v>884</v>
      </c>
      <c r="C390" s="203" t="s">
        <v>885</v>
      </c>
      <c r="D390" s="203" t="s">
        <v>124</v>
      </c>
      <c r="E390" s="199">
        <v>418</v>
      </c>
      <c r="F390" s="199">
        <v>107910</v>
      </c>
      <c r="G390" s="199">
        <v>0</v>
      </c>
      <c r="H390" s="199">
        <v>0</v>
      </c>
      <c r="I390" s="199">
        <v>493</v>
      </c>
      <c r="J390" s="199">
        <v>117120</v>
      </c>
      <c r="K390" s="199">
        <v>0</v>
      </c>
      <c r="L390" s="199">
        <f>VLOOKUP(B390,[1]ЛП!$B$8:$I$408,8,0)+VLOOKUP(B390,[1]ЛП!$B$8:$J$408,9,0)+VLOOKUP(B390,[1]ЛП!$B$8:$K$408,10,0)</f>
        <v>0</v>
      </c>
    </row>
    <row r="391" spans="1:26" x14ac:dyDescent="0.2">
      <c r="A391" s="206" t="s">
        <v>881</v>
      </c>
      <c r="B391" s="206" t="s">
        <v>886</v>
      </c>
      <c r="C391" s="203" t="s">
        <v>887</v>
      </c>
      <c r="D391" s="203" t="s">
        <v>113</v>
      </c>
      <c r="E391" s="199">
        <v>2232</v>
      </c>
      <c r="F391" s="199">
        <v>1542454</v>
      </c>
      <c r="G391" s="199">
        <v>0</v>
      </c>
      <c r="H391" s="199">
        <v>0</v>
      </c>
      <c r="I391" s="199">
        <v>2362</v>
      </c>
      <c r="J391" s="199">
        <v>1561410</v>
      </c>
      <c r="K391" s="199">
        <v>0</v>
      </c>
      <c r="L391" s="199">
        <f>VLOOKUP(B391,[1]ЛП!$B$8:$I$408,8,0)+VLOOKUP(B391,[1]ЛП!$B$8:$J$408,9,0)+VLOOKUP(B391,[1]ЛП!$B$8:$K$408,10,0)</f>
        <v>0</v>
      </c>
    </row>
    <row r="392" spans="1:26" x14ac:dyDescent="0.2">
      <c r="A392" s="206" t="s">
        <v>881</v>
      </c>
      <c r="B392" s="206" t="s">
        <v>888</v>
      </c>
      <c r="C392" s="203" t="s">
        <v>889</v>
      </c>
      <c r="D392" s="203" t="s">
        <v>124</v>
      </c>
      <c r="E392" s="199">
        <v>55</v>
      </c>
      <c r="F392" s="199">
        <v>31900</v>
      </c>
      <c r="G392" s="199">
        <v>0</v>
      </c>
      <c r="H392" s="199">
        <v>0</v>
      </c>
      <c r="I392" s="199">
        <v>56</v>
      </c>
      <c r="J392" s="199">
        <v>32480</v>
      </c>
      <c r="K392" s="199">
        <v>0</v>
      </c>
      <c r="L392" s="199">
        <f>VLOOKUP(B392,[1]ЛП!$B$8:$I$408,8,0)+VLOOKUP(B392,[1]ЛП!$B$8:$J$408,9,0)+VLOOKUP(B392,[1]ЛП!$B$8:$K$408,10,0)</f>
        <v>0</v>
      </c>
    </row>
    <row r="393" spans="1:26" x14ac:dyDescent="0.2">
      <c r="A393" s="206" t="s">
        <v>881</v>
      </c>
      <c r="B393" s="206" t="s">
        <v>890</v>
      </c>
      <c r="C393" s="203" t="s">
        <v>891</v>
      </c>
      <c r="D393" s="203" t="s">
        <v>113</v>
      </c>
      <c r="E393" s="199">
        <v>1328</v>
      </c>
      <c r="F393" s="199">
        <v>741097</v>
      </c>
      <c r="G393" s="199">
        <v>0</v>
      </c>
      <c r="H393" s="199">
        <v>0</v>
      </c>
      <c r="I393" s="199">
        <v>1333</v>
      </c>
      <c r="J393" s="199">
        <v>727080</v>
      </c>
      <c r="K393" s="199">
        <v>0</v>
      </c>
      <c r="L393" s="199">
        <f>VLOOKUP(B393,[1]ЛП!$B$8:$I$408,8,0)+VLOOKUP(B393,[1]ЛП!$B$8:$J$408,9,0)+VLOOKUP(B393,[1]ЛП!$B$8:$K$408,10,0)</f>
        <v>0</v>
      </c>
    </row>
    <row r="394" spans="1:26" x14ac:dyDescent="0.2">
      <c r="A394" s="206" t="s">
        <v>881</v>
      </c>
      <c r="B394" s="206" t="s">
        <v>892</v>
      </c>
      <c r="C394" s="203" t="s">
        <v>893</v>
      </c>
      <c r="D394" s="203" t="s">
        <v>113</v>
      </c>
      <c r="E394" s="199">
        <v>5324</v>
      </c>
      <c r="F394" s="199">
        <v>5068905</v>
      </c>
      <c r="G394" s="199">
        <v>222954.1299999998</v>
      </c>
      <c r="H394" s="199">
        <v>0</v>
      </c>
      <c r="I394" s="199">
        <v>5317</v>
      </c>
      <c r="J394" s="199">
        <v>5030200</v>
      </c>
      <c r="K394" s="199">
        <v>275700.03999999969</v>
      </c>
      <c r="L394" s="199">
        <f>VLOOKUP(B394,[1]ЛП!$B$8:$I$408,8,0)+VLOOKUP(B394,[1]ЛП!$B$8:$J$408,9,0)+VLOOKUP(B394,[1]ЛП!$B$8:$K$408,10,0)</f>
        <v>0</v>
      </c>
    </row>
    <row r="395" spans="1:26" ht="12.75" customHeight="1" x14ac:dyDescent="0.2">
      <c r="A395" s="206" t="s">
        <v>881</v>
      </c>
      <c r="B395" s="206" t="s">
        <v>894</v>
      </c>
      <c r="C395" s="203" t="s">
        <v>895</v>
      </c>
      <c r="D395" s="203" t="s">
        <v>113</v>
      </c>
      <c r="E395" s="199">
        <v>597</v>
      </c>
      <c r="F395" s="199">
        <v>441939</v>
      </c>
      <c r="G395" s="199">
        <v>0</v>
      </c>
      <c r="H395" s="199">
        <v>0</v>
      </c>
      <c r="I395" s="199">
        <v>564</v>
      </c>
      <c r="J395" s="199">
        <v>430483</v>
      </c>
      <c r="K395" s="199">
        <v>0</v>
      </c>
      <c r="L395" s="199">
        <f>VLOOKUP(B395,[1]ЛП!$B$8:$I$408,8,0)+VLOOKUP(B395,[1]ЛП!$B$8:$J$408,9,0)+VLOOKUP(B395,[1]ЛП!$B$8:$K$408,10,0)</f>
        <v>0</v>
      </c>
    </row>
    <row r="396" spans="1:26" x14ac:dyDescent="0.2">
      <c r="A396" s="206" t="s">
        <v>881</v>
      </c>
      <c r="B396" s="206" t="s">
        <v>896</v>
      </c>
      <c r="C396" s="203" t="s">
        <v>897</v>
      </c>
      <c r="D396" s="203" t="s">
        <v>124</v>
      </c>
      <c r="E396" s="199">
        <v>433</v>
      </c>
      <c r="F396" s="199">
        <v>228778</v>
      </c>
      <c r="G396" s="199">
        <v>0</v>
      </c>
      <c r="H396" s="199">
        <v>0</v>
      </c>
      <c r="I396" s="199">
        <v>453</v>
      </c>
      <c r="J396" s="199">
        <v>231446</v>
      </c>
      <c r="K396" s="199">
        <v>0</v>
      </c>
      <c r="L396" s="199">
        <f>VLOOKUP(B396,[1]ЛП!$B$8:$I$408,8,0)+VLOOKUP(B396,[1]ЛП!$B$8:$J$408,9,0)+VLOOKUP(B396,[1]ЛП!$B$8:$K$408,10,0)</f>
        <v>0</v>
      </c>
    </row>
    <row r="397" spans="1:26" x14ac:dyDescent="0.2">
      <c r="A397" s="206" t="s">
        <v>881</v>
      </c>
      <c r="B397" s="206" t="s">
        <v>898</v>
      </c>
      <c r="C397" s="203" t="s">
        <v>899</v>
      </c>
      <c r="D397" s="203" t="s">
        <v>124</v>
      </c>
      <c r="E397" s="199">
        <v>492</v>
      </c>
      <c r="F397" s="199">
        <v>423840</v>
      </c>
      <c r="G397" s="199">
        <v>0</v>
      </c>
      <c r="H397" s="199">
        <v>1367841.67</v>
      </c>
      <c r="I397" s="199">
        <v>561</v>
      </c>
      <c r="J397" s="199">
        <v>457913</v>
      </c>
      <c r="K397" s="199">
        <v>0</v>
      </c>
      <c r="L397" s="199">
        <f>VLOOKUP(B397,[1]ЛП!$B$8:$I$408,8,0)+VLOOKUP(B397,[1]ЛП!$B$8:$J$408,9,0)+VLOOKUP(B397,[1]ЛП!$B$8:$K$408,10,0)</f>
        <v>1583083.6299999997</v>
      </c>
    </row>
    <row r="398" spans="1:26" ht="12.75" customHeight="1" x14ac:dyDescent="0.2">
      <c r="A398" s="206" t="s">
        <v>881</v>
      </c>
      <c r="B398" s="206" t="s">
        <v>900</v>
      </c>
      <c r="C398" s="203" t="s">
        <v>901</v>
      </c>
      <c r="D398" s="203" t="s">
        <v>134</v>
      </c>
      <c r="E398" s="199"/>
      <c r="F398" s="199">
        <v>73710</v>
      </c>
      <c r="G398" s="199">
        <v>0</v>
      </c>
      <c r="H398" s="199">
        <v>0</v>
      </c>
      <c r="I398" s="199"/>
      <c r="J398" s="199">
        <v>87240</v>
      </c>
      <c r="K398" s="199">
        <v>0</v>
      </c>
      <c r="L398" s="199">
        <f>VLOOKUP(B398,[1]ЛП!$B$8:$I$408,8,0)+VLOOKUP(B398,[1]ЛП!$B$8:$J$408,9,0)+VLOOKUP(B398,[1]ЛП!$B$8:$K$408,10,0)</f>
        <v>0</v>
      </c>
    </row>
    <row r="399" spans="1:26" s="207" customFormat="1" x14ac:dyDescent="0.2">
      <c r="A399" s="200"/>
      <c r="B399" s="200"/>
      <c r="C399" s="200" t="s">
        <v>902</v>
      </c>
      <c r="D399" s="200"/>
      <c r="E399" s="194">
        <f t="shared" ref="E399:L399" si="27">SUM(E400:E405)</f>
        <v>7982</v>
      </c>
      <c r="F399" s="194">
        <f t="shared" si="27"/>
        <v>7741501.5999999996</v>
      </c>
      <c r="G399" s="194">
        <f t="shared" si="27"/>
        <v>237306.36999999982</v>
      </c>
      <c r="H399" s="194">
        <f t="shared" si="27"/>
        <v>2066977.6399999997</v>
      </c>
      <c r="I399" s="194">
        <f t="shared" si="27"/>
        <v>7984</v>
      </c>
      <c r="J399" s="194">
        <f t="shared" si="27"/>
        <v>7686509.5999999996</v>
      </c>
      <c r="K399" s="194">
        <f t="shared" si="27"/>
        <v>266286.0299999998</v>
      </c>
      <c r="L399" s="194">
        <f t="shared" si="27"/>
        <v>2341097.9700000007</v>
      </c>
      <c r="M399" s="204"/>
      <c r="N399" s="204"/>
      <c r="O399" s="204"/>
      <c r="P399" s="204"/>
      <c r="Q399" s="204"/>
      <c r="R399" s="204"/>
      <c r="S399" s="204"/>
      <c r="T399" s="204"/>
      <c r="U399" s="204"/>
      <c r="V399" s="204"/>
      <c r="W399" s="204"/>
      <c r="X399" s="204"/>
      <c r="Y399" s="204"/>
      <c r="Z399" s="204"/>
    </row>
    <row r="400" spans="1:26" x14ac:dyDescent="0.2">
      <c r="A400" s="206" t="s">
        <v>903</v>
      </c>
      <c r="B400" s="206" t="s">
        <v>904</v>
      </c>
      <c r="C400" s="203" t="s">
        <v>905</v>
      </c>
      <c r="D400" s="203" t="s">
        <v>113</v>
      </c>
      <c r="E400" s="199">
        <v>5200</v>
      </c>
      <c r="F400" s="199">
        <v>4019544.6</v>
      </c>
      <c r="G400" s="199">
        <v>34279</v>
      </c>
      <c r="H400" s="199">
        <v>0</v>
      </c>
      <c r="I400" s="199">
        <v>5126</v>
      </c>
      <c r="J400" s="199">
        <v>3930854</v>
      </c>
      <c r="K400" s="199">
        <v>43778</v>
      </c>
      <c r="L400" s="199">
        <f>VLOOKUP(B400,[1]ЛП!$B$8:$I$408,8,0)+VLOOKUP(B400,[1]ЛП!$B$8:$J$408,9,0)+VLOOKUP(B400,[1]ЛП!$B$8:$K$408,10,0)</f>
        <v>0</v>
      </c>
    </row>
    <row r="401" spans="1:26" x14ac:dyDescent="0.2">
      <c r="A401" s="206" t="s">
        <v>903</v>
      </c>
      <c r="B401" s="206" t="s">
        <v>906</v>
      </c>
      <c r="C401" s="203" t="s">
        <v>907</v>
      </c>
      <c r="D401" s="203" t="s">
        <v>113</v>
      </c>
      <c r="E401" s="199">
        <v>456</v>
      </c>
      <c r="F401" s="199">
        <v>223752</v>
      </c>
      <c r="G401" s="199">
        <v>0</v>
      </c>
      <c r="H401" s="199">
        <v>0</v>
      </c>
      <c r="I401" s="199">
        <v>486</v>
      </c>
      <c r="J401" s="199">
        <v>238642</v>
      </c>
      <c r="K401" s="199">
        <v>0</v>
      </c>
      <c r="L401" s="199">
        <f>VLOOKUP(B401,[1]ЛП!$B$8:$I$408,8,0)+VLOOKUP(B401,[1]ЛП!$B$8:$J$408,9,0)+VLOOKUP(B401,[1]ЛП!$B$8:$K$408,10,0)</f>
        <v>0</v>
      </c>
    </row>
    <row r="402" spans="1:26" x14ac:dyDescent="0.2">
      <c r="A402" s="206" t="s">
        <v>903</v>
      </c>
      <c r="B402" s="206" t="s">
        <v>908</v>
      </c>
      <c r="C402" s="203" t="s">
        <v>909</v>
      </c>
      <c r="D402" s="203" t="s">
        <v>175</v>
      </c>
      <c r="E402" s="199">
        <v>1953</v>
      </c>
      <c r="F402" s="199">
        <v>2602191</v>
      </c>
      <c r="G402" s="199">
        <v>0</v>
      </c>
      <c r="H402" s="199">
        <v>2066977.6399999997</v>
      </c>
      <c r="I402" s="199">
        <v>1986</v>
      </c>
      <c r="J402" s="199">
        <v>2490627.6</v>
      </c>
      <c r="K402" s="199">
        <v>4512</v>
      </c>
      <c r="L402" s="199">
        <f>VLOOKUP(B402,[1]ЛП!$B$8:$I$408,8,0)+VLOOKUP(B402,[1]ЛП!$B$8:$J$408,9,0)+VLOOKUP(B402,[1]ЛП!$B$8:$K$408,10,0)</f>
        <v>2341097.9700000007</v>
      </c>
    </row>
    <row r="403" spans="1:26" x14ac:dyDescent="0.2">
      <c r="A403" s="206">
        <v>27</v>
      </c>
      <c r="B403" s="206" t="s">
        <v>910</v>
      </c>
      <c r="C403" s="203" t="s">
        <v>911</v>
      </c>
      <c r="D403" s="203" t="s">
        <v>188</v>
      </c>
      <c r="E403" s="199"/>
      <c r="F403" s="199">
        <v>288</v>
      </c>
      <c r="G403" s="199">
        <v>0</v>
      </c>
      <c r="H403" s="199">
        <v>0</v>
      </c>
      <c r="I403" s="199"/>
      <c r="J403" s="199">
        <v>149961</v>
      </c>
      <c r="K403" s="199">
        <v>0</v>
      </c>
      <c r="L403" s="199">
        <f>VLOOKUP(B403,[1]ЛП!$B$8:$I$408,8,0)+VLOOKUP(B403,[1]ЛП!$B$8:$J$408,9,0)+VLOOKUP(B403,[1]ЛП!$B$8:$K$408,10,0)</f>
        <v>0</v>
      </c>
    </row>
    <row r="404" spans="1:26" ht="12.75" customHeight="1" x14ac:dyDescent="0.2">
      <c r="A404" s="206" t="s">
        <v>903</v>
      </c>
      <c r="B404" s="206" t="s">
        <v>912</v>
      </c>
      <c r="C404" s="203" t="s">
        <v>913</v>
      </c>
      <c r="D404" s="203" t="s">
        <v>124</v>
      </c>
      <c r="E404" s="199">
        <v>373</v>
      </c>
      <c r="F404" s="199">
        <v>861706</v>
      </c>
      <c r="G404" s="199">
        <v>203027.36999999982</v>
      </c>
      <c r="H404" s="199">
        <v>0</v>
      </c>
      <c r="I404" s="199">
        <v>386</v>
      </c>
      <c r="J404" s="199">
        <v>836902</v>
      </c>
      <c r="K404" s="199">
        <v>217996.0299999998</v>
      </c>
      <c r="L404" s="199">
        <f>VLOOKUP(B404,[1]ЛП!$B$8:$I$408,8,0)+VLOOKUP(B404,[1]ЛП!$B$8:$J$408,9,0)+VLOOKUP(B404,[1]ЛП!$B$8:$K$408,10,0)</f>
        <v>0</v>
      </c>
    </row>
    <row r="405" spans="1:26" x14ac:dyDescent="0.2">
      <c r="A405" s="206" t="s">
        <v>903</v>
      </c>
      <c r="B405" s="206" t="s">
        <v>914</v>
      </c>
      <c r="C405" s="203" t="s">
        <v>915</v>
      </c>
      <c r="D405" s="203" t="s">
        <v>199</v>
      </c>
      <c r="E405" s="199"/>
      <c r="F405" s="199">
        <v>34020</v>
      </c>
      <c r="G405" s="199">
        <v>0</v>
      </c>
      <c r="H405" s="199">
        <v>0</v>
      </c>
      <c r="I405" s="199"/>
      <c r="J405" s="199">
        <v>39523</v>
      </c>
      <c r="K405" s="199">
        <v>0</v>
      </c>
      <c r="L405" s="199">
        <f>VLOOKUP(B405,[1]ЛП!$B$8:$I$408,8,0)+VLOOKUP(B405,[1]ЛП!$B$8:$J$408,9,0)+VLOOKUP(B405,[1]ЛП!$B$8:$K$408,10,0)</f>
        <v>0</v>
      </c>
    </row>
    <row r="406" spans="1:26" s="207" customFormat="1" x14ac:dyDescent="0.2">
      <c r="A406" s="200"/>
      <c r="B406" s="200"/>
      <c r="C406" s="200" t="s">
        <v>916</v>
      </c>
      <c r="D406" s="200"/>
      <c r="E406" s="194">
        <f t="shared" ref="E406:L406" si="28">SUM(E407:E410)</f>
        <v>4604</v>
      </c>
      <c r="F406" s="194">
        <f t="shared" si="28"/>
        <v>4522607</v>
      </c>
      <c r="G406" s="194">
        <f t="shared" si="28"/>
        <v>372028.25999999983</v>
      </c>
      <c r="H406" s="194">
        <f t="shared" si="28"/>
        <v>0</v>
      </c>
      <c r="I406" s="194">
        <f t="shared" si="28"/>
        <v>4590</v>
      </c>
      <c r="J406" s="194">
        <f t="shared" si="28"/>
        <v>4617344.2</v>
      </c>
      <c r="K406" s="194">
        <f t="shared" si="28"/>
        <v>379117.62999999983</v>
      </c>
      <c r="L406" s="194">
        <f t="shared" si="28"/>
        <v>0</v>
      </c>
      <c r="M406" s="204"/>
      <c r="N406" s="204"/>
      <c r="O406" s="204"/>
      <c r="P406" s="204"/>
      <c r="Q406" s="204"/>
      <c r="R406" s="204"/>
      <c r="S406" s="204"/>
      <c r="T406" s="204"/>
      <c r="U406" s="204"/>
      <c r="V406" s="204"/>
      <c r="W406" s="204"/>
      <c r="X406" s="204"/>
      <c r="Y406" s="204"/>
      <c r="Z406" s="204"/>
    </row>
    <row r="407" spans="1:26" x14ac:dyDescent="0.2">
      <c r="A407" s="206" t="s">
        <v>917</v>
      </c>
      <c r="B407" s="206" t="s">
        <v>918</v>
      </c>
      <c r="C407" s="203" t="s">
        <v>919</v>
      </c>
      <c r="D407" s="203" t="s">
        <v>113</v>
      </c>
      <c r="E407" s="199">
        <v>2793</v>
      </c>
      <c r="F407" s="199">
        <v>2445195</v>
      </c>
      <c r="G407" s="199">
        <v>27186</v>
      </c>
      <c r="H407" s="199">
        <v>0</v>
      </c>
      <c r="I407" s="199">
        <v>2789</v>
      </c>
      <c r="J407" s="199">
        <v>2478490.2000000002</v>
      </c>
      <c r="K407" s="199">
        <v>19638</v>
      </c>
      <c r="L407" s="199">
        <f>VLOOKUP(B407,[1]ЛП!$B$8:$I$408,8,0)+VLOOKUP(B407,[1]ЛП!$B$8:$J$408,9,0)+VLOOKUP(B407,[1]ЛП!$B$8:$K$408,10,0)</f>
        <v>0</v>
      </c>
    </row>
    <row r="408" spans="1:26" x14ac:dyDescent="0.2">
      <c r="A408" s="206" t="s">
        <v>917</v>
      </c>
      <c r="B408" s="206" t="s">
        <v>920</v>
      </c>
      <c r="C408" s="203" t="s">
        <v>369</v>
      </c>
      <c r="D408" s="203" t="s">
        <v>113</v>
      </c>
      <c r="E408" s="199">
        <v>477</v>
      </c>
      <c r="F408" s="199">
        <v>308082</v>
      </c>
      <c r="G408" s="199">
        <v>0</v>
      </c>
      <c r="H408" s="199">
        <v>0</v>
      </c>
      <c r="I408" s="199">
        <v>439</v>
      </c>
      <c r="J408" s="199">
        <v>313298</v>
      </c>
      <c r="K408" s="199">
        <v>0</v>
      </c>
      <c r="L408" s="199">
        <f>VLOOKUP(B408,[1]ЛП!$B$8:$I$408,8,0)+VLOOKUP(B408,[1]ЛП!$B$8:$J$408,9,0)+VLOOKUP(B408,[1]ЛП!$B$8:$K$408,10,0)</f>
        <v>0</v>
      </c>
    </row>
    <row r="409" spans="1:26" ht="12.75" customHeight="1" x14ac:dyDescent="0.2">
      <c r="A409" s="206" t="s">
        <v>917</v>
      </c>
      <c r="B409" s="206" t="s">
        <v>921</v>
      </c>
      <c r="C409" s="203" t="s">
        <v>922</v>
      </c>
      <c r="D409" s="203" t="s">
        <v>113</v>
      </c>
      <c r="E409" s="199">
        <v>596</v>
      </c>
      <c r="F409" s="199">
        <v>373760</v>
      </c>
      <c r="G409" s="199">
        <v>0</v>
      </c>
      <c r="H409" s="199">
        <v>0</v>
      </c>
      <c r="I409" s="199">
        <v>602</v>
      </c>
      <c r="J409" s="199">
        <v>385328</v>
      </c>
      <c r="K409" s="199">
        <v>0</v>
      </c>
      <c r="L409" s="199">
        <f>VLOOKUP(B409,[1]ЛП!$B$8:$I$408,8,0)+VLOOKUP(B409,[1]ЛП!$B$8:$J$408,9,0)+VLOOKUP(B409,[1]ЛП!$B$8:$K$408,10,0)</f>
        <v>0</v>
      </c>
    </row>
    <row r="410" spans="1:26" ht="12.75" customHeight="1" x14ac:dyDescent="0.2">
      <c r="A410" s="206" t="s">
        <v>917</v>
      </c>
      <c r="B410" s="206" t="s">
        <v>923</v>
      </c>
      <c r="C410" s="203" t="s">
        <v>924</v>
      </c>
      <c r="D410" s="203" t="s">
        <v>124</v>
      </c>
      <c r="E410" s="199">
        <v>738</v>
      </c>
      <c r="F410" s="199">
        <v>1395570</v>
      </c>
      <c r="G410" s="199">
        <v>344842.25999999983</v>
      </c>
      <c r="H410" s="199">
        <v>0</v>
      </c>
      <c r="I410" s="199">
        <v>760</v>
      </c>
      <c r="J410" s="199">
        <v>1440228</v>
      </c>
      <c r="K410" s="199">
        <v>359479.62999999983</v>
      </c>
      <c r="L410" s="199">
        <f>VLOOKUP(B410,[1]ЛП!$B$8:$I$408,8,0)+VLOOKUP(B410,[1]ЛП!$B$8:$J$408,9,0)+VLOOKUP(B410,[1]ЛП!$B$8:$K$408,10,0)</f>
        <v>0</v>
      </c>
    </row>
    <row r="411" spans="1:26" x14ac:dyDescent="0.2">
      <c r="E411" s="210"/>
      <c r="F411" s="210"/>
      <c r="G411" s="210"/>
      <c r="H411" s="210"/>
      <c r="I411" s="210"/>
      <c r="J411" s="210"/>
      <c r="K411" s="210"/>
      <c r="L411" s="210"/>
    </row>
    <row r="412" spans="1:26" x14ac:dyDescent="0.2">
      <c r="E412" s="210"/>
      <c r="F412" s="210"/>
      <c r="G412" s="210"/>
      <c r="H412" s="210"/>
      <c r="I412" s="210"/>
      <c r="J412" s="210"/>
      <c r="K412" s="210"/>
      <c r="L412" s="210"/>
    </row>
    <row r="413" spans="1:26" x14ac:dyDescent="0.2">
      <c r="B413" s="211"/>
      <c r="C413" s="211"/>
      <c r="D413" s="211"/>
      <c r="E413" s="210"/>
      <c r="F413" s="210"/>
      <c r="G413" s="210"/>
      <c r="H413" s="210"/>
      <c r="I413" s="210"/>
      <c r="J413" s="210"/>
      <c r="K413" s="210"/>
      <c r="L413" s="210"/>
    </row>
    <row r="414" spans="1:26" x14ac:dyDescent="0.2">
      <c r="B414" s="211"/>
      <c r="E414" s="210"/>
      <c r="F414" s="210"/>
      <c r="G414" s="210"/>
      <c r="H414" s="210"/>
      <c r="I414" s="210"/>
      <c r="J414" s="210"/>
      <c r="K414" s="210"/>
      <c r="L414" s="210"/>
    </row>
  </sheetData>
  <sheetProtection algorithmName="SHA-512" hashValue="EitdpxZX/1CTjd9xGxKZnCD/w78rAqGcM/Gp1c4VC1GKnz1el3B2kyJ+1I9HWcy3Pt0MRB6ut94rYcmR9IgBjA==" saltValue="HoPTu+7ZunjNtqb+6549cg==" spinCount="100000" sheet="1" objects="1" scenarios="1"/>
  <mergeCells count="16">
    <mergeCell ref="L5:L6"/>
    <mergeCell ref="A2:L2"/>
    <mergeCell ref="A3:L3"/>
    <mergeCell ref="A4:A6"/>
    <mergeCell ref="B4:B6"/>
    <mergeCell ref="C4:C6"/>
    <mergeCell ref="E4:H4"/>
    <mergeCell ref="I4:L4"/>
    <mergeCell ref="D5:D6"/>
    <mergeCell ref="E5:E6"/>
    <mergeCell ref="F5:F6"/>
    <mergeCell ref="G5:G6"/>
    <mergeCell ref="H5:H6"/>
    <mergeCell ref="I5:I6"/>
    <mergeCell ref="J5:J6"/>
    <mergeCell ref="K5:K6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60" orientation="landscape" horizontalDpi="300" verticalDpi="300" r:id="rId1"/>
  <headerFooter>
    <oddFooter>&amp;R&amp;P/&amp;N</oddFooter>
  </headerFooter>
  <rowBreaks count="2" manualBreakCount="2">
    <brk id="201" max="11" man="1"/>
    <brk id="35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68"/>
  <sheetViews>
    <sheetView tabSelected="1" zoomScaleNormal="100" zoomScaleSheetLayoutView="100" workbookViewId="0">
      <pane xSplit="1" ySplit="6" topLeftCell="C7" activePane="bottomRight" state="frozen"/>
      <selection pane="topRight" activeCell="B1" sqref="B1"/>
      <selection pane="bottomLeft" activeCell="A8" sqref="A8"/>
      <selection pane="bottomRight" activeCell="A29" sqref="A29"/>
    </sheetView>
  </sheetViews>
  <sheetFormatPr defaultRowHeight="11.25" x14ac:dyDescent="0.2"/>
  <cols>
    <col min="1" max="1" width="38.42578125" style="41" customWidth="1"/>
    <col min="2" max="2" width="7.42578125" style="41" hidden="1" customWidth="1"/>
    <col min="3" max="3" width="7.42578125" style="41" customWidth="1"/>
    <col min="4" max="5" width="7.5703125" style="41" customWidth="1"/>
    <col min="6" max="8" width="7.85546875" style="41" customWidth="1"/>
    <col min="9" max="11" width="8" style="41" customWidth="1"/>
    <col min="12" max="14" width="8.140625" style="41" customWidth="1"/>
    <col min="15" max="20" width="8.28515625" style="41" customWidth="1"/>
    <col min="21" max="21" width="8.42578125" style="41" customWidth="1"/>
    <col min="22" max="23" width="8.7109375" style="41" customWidth="1"/>
    <col min="24" max="26" width="7.7109375" style="41" customWidth="1"/>
    <col min="27" max="29" width="8.28515625" style="41" customWidth="1"/>
    <col min="30" max="30" width="7.42578125" style="41" hidden="1" customWidth="1"/>
    <col min="31" max="31" width="3.5703125" style="41" hidden="1" customWidth="1"/>
    <col min="32" max="32" width="7.42578125" style="41" customWidth="1"/>
    <col min="33" max="34" width="7.28515625" style="41" customWidth="1"/>
    <col min="35" max="35" width="7.28515625" style="135" hidden="1" customWidth="1"/>
    <col min="36" max="36" width="6.5703125" style="135" hidden="1" customWidth="1"/>
    <col min="37" max="39" width="7.28515625" style="41" customWidth="1"/>
    <col min="40" max="42" width="8" style="41" customWidth="1"/>
    <col min="43" max="43" width="7.5703125" style="41" bestFit="1" customWidth="1"/>
    <col min="44" max="48" width="8" style="41" customWidth="1"/>
    <col min="49" max="51" width="7.42578125" style="41" customWidth="1"/>
    <col min="52" max="54" width="7.42578125" style="135" hidden="1" customWidth="1"/>
    <col min="55" max="57" width="6.42578125" style="41" customWidth="1"/>
    <col min="58" max="60" width="7" style="41" customWidth="1"/>
    <col min="61" max="61" width="6.85546875" style="41" customWidth="1"/>
    <col min="62" max="62" width="8.7109375" style="41" customWidth="1"/>
    <col min="63" max="63" width="8.42578125" style="41" customWidth="1"/>
    <col min="64" max="66" width="7.85546875" style="41" customWidth="1"/>
    <col min="67" max="69" width="6.85546875" style="41" customWidth="1"/>
    <col min="70" max="72" width="7.28515625" style="41" customWidth="1"/>
    <col min="73" max="73" width="7.7109375" style="41" customWidth="1"/>
    <col min="74" max="75" width="7.7109375" style="273" customWidth="1"/>
    <col min="76" max="84" width="7.7109375" style="41" customWidth="1"/>
    <col min="85" max="16384" width="9.140625" style="41"/>
  </cols>
  <sheetData>
    <row r="1" spans="1:88" s="256" customFormat="1" ht="62.25" customHeight="1" x14ac:dyDescent="0.2">
      <c r="A1" s="527" t="s">
        <v>1075</v>
      </c>
      <c r="B1" s="527" t="s">
        <v>103</v>
      </c>
      <c r="C1" s="524" t="s">
        <v>0</v>
      </c>
      <c r="D1" s="525"/>
      <c r="E1" s="526"/>
      <c r="F1" s="524" t="s">
        <v>1</v>
      </c>
      <c r="G1" s="525"/>
      <c r="H1" s="526"/>
      <c r="I1" s="524" t="s">
        <v>2</v>
      </c>
      <c r="J1" s="525"/>
      <c r="K1" s="526"/>
      <c r="L1" s="524" t="s">
        <v>3</v>
      </c>
      <c r="M1" s="525"/>
      <c r="N1" s="525"/>
      <c r="O1" s="524" t="s">
        <v>4</v>
      </c>
      <c r="P1" s="525"/>
      <c r="Q1" s="526"/>
      <c r="R1" s="524" t="s">
        <v>95</v>
      </c>
      <c r="S1" s="525"/>
      <c r="T1" s="526"/>
      <c r="U1" s="524" t="s">
        <v>5</v>
      </c>
      <c r="V1" s="525"/>
      <c r="W1" s="526"/>
      <c r="X1" s="524" t="s">
        <v>6</v>
      </c>
      <c r="Y1" s="525"/>
      <c r="Z1" s="526"/>
      <c r="AA1" s="524" t="s">
        <v>7</v>
      </c>
      <c r="AB1" s="525"/>
      <c r="AC1" s="526"/>
      <c r="AD1" s="529" t="s">
        <v>8</v>
      </c>
      <c r="AE1" s="530"/>
      <c r="AF1" s="530"/>
      <c r="AG1" s="530"/>
      <c r="AH1" s="531"/>
      <c r="AI1" s="529" t="s">
        <v>9</v>
      </c>
      <c r="AJ1" s="530"/>
      <c r="AK1" s="530"/>
      <c r="AL1" s="530"/>
      <c r="AM1" s="531"/>
      <c r="AN1" s="524" t="s">
        <v>10</v>
      </c>
      <c r="AO1" s="525"/>
      <c r="AP1" s="526"/>
      <c r="AQ1" s="524" t="s">
        <v>11</v>
      </c>
      <c r="AR1" s="525"/>
      <c r="AS1" s="526"/>
      <c r="AT1" s="525" t="s">
        <v>12</v>
      </c>
      <c r="AU1" s="525"/>
      <c r="AV1" s="525"/>
      <c r="AW1" s="524" t="s">
        <v>13</v>
      </c>
      <c r="AX1" s="525"/>
      <c r="AY1" s="526"/>
      <c r="AZ1" s="532" t="s">
        <v>1051</v>
      </c>
      <c r="BA1" s="533"/>
      <c r="BB1" s="534"/>
      <c r="BC1" s="524" t="s">
        <v>14</v>
      </c>
      <c r="BD1" s="525"/>
      <c r="BE1" s="526"/>
      <c r="BF1" s="524" t="s">
        <v>15</v>
      </c>
      <c r="BG1" s="525"/>
      <c r="BH1" s="526"/>
      <c r="BI1" s="525" t="s">
        <v>16</v>
      </c>
      <c r="BJ1" s="525"/>
      <c r="BK1" s="525"/>
      <c r="BL1" s="524" t="s">
        <v>17</v>
      </c>
      <c r="BM1" s="525"/>
      <c r="BN1" s="526"/>
      <c r="BO1" s="525" t="s">
        <v>18</v>
      </c>
      <c r="BP1" s="525"/>
      <c r="BQ1" s="525"/>
      <c r="BR1" s="524" t="s">
        <v>19</v>
      </c>
      <c r="BS1" s="525"/>
      <c r="BT1" s="526"/>
      <c r="BU1" s="524" t="s">
        <v>20</v>
      </c>
      <c r="BV1" s="525"/>
      <c r="BW1" s="526"/>
      <c r="BX1" s="524" t="s">
        <v>21</v>
      </c>
      <c r="BY1" s="525"/>
      <c r="BZ1" s="526"/>
      <c r="CA1" s="525" t="s">
        <v>22</v>
      </c>
      <c r="CB1" s="525"/>
      <c r="CC1" s="525"/>
      <c r="CD1" s="524" t="s">
        <v>23</v>
      </c>
      <c r="CE1" s="525"/>
      <c r="CF1" s="526"/>
    </row>
    <row r="2" spans="1:88" s="322" customFormat="1" ht="42" x14ac:dyDescent="0.2">
      <c r="A2" s="528"/>
      <c r="B2" s="528"/>
      <c r="C2" s="320" t="s">
        <v>928</v>
      </c>
      <c r="D2" s="6" t="s">
        <v>26</v>
      </c>
      <c r="E2" s="7" t="s">
        <v>929</v>
      </c>
      <c r="F2" s="320" t="s">
        <v>928</v>
      </c>
      <c r="G2" s="6" t="s">
        <v>26</v>
      </c>
      <c r="H2" s="7" t="s">
        <v>929</v>
      </c>
      <c r="I2" s="320" t="s">
        <v>929</v>
      </c>
      <c r="J2" s="6" t="s">
        <v>927</v>
      </c>
      <c r="K2" s="7" t="s">
        <v>930</v>
      </c>
      <c r="L2" s="320" t="s">
        <v>928</v>
      </c>
      <c r="M2" s="6" t="s">
        <v>26</v>
      </c>
      <c r="N2" s="8" t="s">
        <v>929</v>
      </c>
      <c r="O2" s="320" t="s">
        <v>929</v>
      </c>
      <c r="P2" s="6" t="s">
        <v>927</v>
      </c>
      <c r="Q2" s="7" t="s">
        <v>930</v>
      </c>
      <c r="R2" s="320" t="s">
        <v>928</v>
      </c>
      <c r="S2" s="6" t="s">
        <v>26</v>
      </c>
      <c r="T2" s="7" t="s">
        <v>929</v>
      </c>
      <c r="U2" s="320" t="s">
        <v>929</v>
      </c>
      <c r="V2" s="6" t="s">
        <v>927</v>
      </c>
      <c r="W2" s="7" t="s">
        <v>930</v>
      </c>
      <c r="X2" s="320" t="s">
        <v>928</v>
      </c>
      <c r="Y2" s="6" t="s">
        <v>26</v>
      </c>
      <c r="Z2" s="7" t="s">
        <v>929</v>
      </c>
      <c r="AA2" s="320" t="s">
        <v>929</v>
      </c>
      <c r="AB2" s="6" t="s">
        <v>927</v>
      </c>
      <c r="AC2" s="7" t="s">
        <v>930</v>
      </c>
      <c r="AD2" s="9" t="s">
        <v>928</v>
      </c>
      <c r="AE2" s="3" t="s">
        <v>26</v>
      </c>
      <c r="AF2" s="3" t="s">
        <v>929</v>
      </c>
      <c r="AG2" s="3" t="s">
        <v>927</v>
      </c>
      <c r="AH2" s="4" t="s">
        <v>930</v>
      </c>
      <c r="AI2" s="212" t="s">
        <v>928</v>
      </c>
      <c r="AJ2" s="213" t="s">
        <v>26</v>
      </c>
      <c r="AK2" s="3" t="s">
        <v>929</v>
      </c>
      <c r="AL2" s="3" t="s">
        <v>927</v>
      </c>
      <c r="AM2" s="4" t="s">
        <v>930</v>
      </c>
      <c r="AN2" s="320" t="s">
        <v>929</v>
      </c>
      <c r="AO2" s="6" t="s">
        <v>927</v>
      </c>
      <c r="AP2" s="7" t="s">
        <v>930</v>
      </c>
      <c r="AQ2" s="320" t="s">
        <v>929</v>
      </c>
      <c r="AR2" s="6" t="s">
        <v>927</v>
      </c>
      <c r="AS2" s="7" t="s">
        <v>930</v>
      </c>
      <c r="AT2" s="321" t="s">
        <v>929</v>
      </c>
      <c r="AU2" s="6" t="s">
        <v>927</v>
      </c>
      <c r="AV2" s="8" t="s">
        <v>930</v>
      </c>
      <c r="AW2" s="11" t="s">
        <v>928</v>
      </c>
      <c r="AX2" s="6" t="s">
        <v>26</v>
      </c>
      <c r="AY2" s="7" t="s">
        <v>929</v>
      </c>
      <c r="AZ2" s="212" t="s">
        <v>928</v>
      </c>
      <c r="BA2" s="213" t="s">
        <v>26</v>
      </c>
      <c r="BB2" s="214" t="s">
        <v>929</v>
      </c>
      <c r="BC2" s="11" t="s">
        <v>928</v>
      </c>
      <c r="BD2" s="6" t="s">
        <v>26</v>
      </c>
      <c r="BE2" s="7" t="s">
        <v>929</v>
      </c>
      <c r="BF2" s="11" t="s">
        <v>928</v>
      </c>
      <c r="BG2" s="6" t="s">
        <v>26</v>
      </c>
      <c r="BH2" s="7" t="s">
        <v>929</v>
      </c>
      <c r="BI2" s="321" t="s">
        <v>929</v>
      </c>
      <c r="BJ2" s="6" t="s">
        <v>927</v>
      </c>
      <c r="BK2" s="8" t="s">
        <v>930</v>
      </c>
      <c r="BL2" s="320" t="s">
        <v>929</v>
      </c>
      <c r="BM2" s="6" t="s">
        <v>927</v>
      </c>
      <c r="BN2" s="7" t="s">
        <v>930</v>
      </c>
      <c r="BO2" s="321" t="s">
        <v>928</v>
      </c>
      <c r="BP2" s="6" t="s">
        <v>26</v>
      </c>
      <c r="BQ2" s="8" t="s">
        <v>929</v>
      </c>
      <c r="BR2" s="320" t="s">
        <v>928</v>
      </c>
      <c r="BS2" s="6" t="s">
        <v>26</v>
      </c>
      <c r="BT2" s="7" t="s">
        <v>929</v>
      </c>
      <c r="BU2" s="320" t="s">
        <v>929</v>
      </c>
      <c r="BV2" s="6" t="s">
        <v>927</v>
      </c>
      <c r="BW2" s="7" t="s">
        <v>930</v>
      </c>
      <c r="BX2" s="320" t="s">
        <v>929</v>
      </c>
      <c r="BY2" s="6" t="s">
        <v>927</v>
      </c>
      <c r="BZ2" s="7" t="s">
        <v>930</v>
      </c>
      <c r="CA2" s="321" t="s">
        <v>929</v>
      </c>
      <c r="CB2" s="6" t="s">
        <v>927</v>
      </c>
      <c r="CC2" s="8" t="s">
        <v>930</v>
      </c>
      <c r="CD2" s="320" t="s">
        <v>929</v>
      </c>
      <c r="CE2" s="6" t="s">
        <v>927</v>
      </c>
      <c r="CF2" s="7" t="s">
        <v>930</v>
      </c>
    </row>
    <row r="3" spans="1:88" s="255" customFormat="1" ht="10.5" hidden="1" customHeight="1" x14ac:dyDescent="0.15">
      <c r="A3" s="502" t="s">
        <v>30</v>
      </c>
      <c r="B3" s="497"/>
      <c r="C3" s="15">
        <f>SUBTOTAL(9,C7:C68)</f>
        <v>972608.69906999986</v>
      </c>
      <c r="D3" s="16">
        <f t="shared" ref="D3:BR3" si="0">SUBTOTAL(9,D7:D68)</f>
        <v>708556.69082175801</v>
      </c>
      <c r="E3" s="17">
        <f t="shared" si="0"/>
        <v>1077016.8292079472</v>
      </c>
      <c r="F3" s="15">
        <f t="shared" si="0"/>
        <v>957707.81988000043</v>
      </c>
      <c r="G3" s="16">
        <f t="shared" si="0"/>
        <v>700725.22048633383</v>
      </c>
      <c r="H3" s="17">
        <f t="shared" si="0"/>
        <v>1055990.8567718649</v>
      </c>
      <c r="I3" s="19">
        <f t="shared" ref="I3:I6" si="1">IF(H3=0,"0",(E3/H3))</f>
        <v>1.019911131144031</v>
      </c>
      <c r="J3" s="19">
        <f t="shared" ref="J3:J6" si="2">I3-IF(F3=0,"0",(C3/F3))</f>
        <v>4.3522321973079592E-3</v>
      </c>
      <c r="K3" s="20">
        <f t="shared" ref="K3:K6" si="3">I3-IF(G3=0,"0",(D3/G3))</f>
        <v>8.734895286573563E-3</v>
      </c>
      <c r="L3" s="21">
        <f t="shared" si="0"/>
        <v>449018.27989999979</v>
      </c>
      <c r="M3" s="22">
        <f t="shared" si="0"/>
        <v>328803.49118632899</v>
      </c>
      <c r="N3" s="22">
        <f t="shared" si="0"/>
        <v>497286.71041186346</v>
      </c>
      <c r="O3" s="23">
        <f t="shared" ref="O3:O6" si="4">IF(H3=0,"0",(N3/H3))</f>
        <v>0.47091952285652861</v>
      </c>
      <c r="P3" s="24">
        <f t="shared" ref="P3:P6" si="5">O3-IF(F3=0,"0",(L3/F3))</f>
        <v>2.0726881755074311E-3</v>
      </c>
      <c r="Q3" s="25">
        <f t="shared" ref="Q3:Q6" si="6">O3-IF(G3=0,"0",(M3/G3))</f>
        <v>1.6863889925511355E-3</v>
      </c>
      <c r="R3" s="21">
        <f t="shared" si="0"/>
        <v>110075.48921</v>
      </c>
      <c r="S3" s="22">
        <f t="shared" si="0"/>
        <v>78850.618730000017</v>
      </c>
      <c r="T3" s="26">
        <f t="shared" si="0"/>
        <v>114636.07981000002</v>
      </c>
      <c r="U3" s="23">
        <f t="shared" ref="U3:U6" si="7">T3/H3</f>
        <v>0.10855783369227208</v>
      </c>
      <c r="V3" s="24">
        <f t="shared" ref="V3:V6" si="8">U3-R3/F3</f>
        <v>-6.3785664551051363E-3</v>
      </c>
      <c r="W3" s="25">
        <f t="shared" ref="W3:W6" si="9">U3-S3/G3</f>
        <v>-3.969325919985417E-3</v>
      </c>
      <c r="X3" s="27">
        <f t="shared" si="0"/>
        <v>319678.79489999998</v>
      </c>
      <c r="Y3" s="28">
        <f t="shared" si="0"/>
        <v>239358.7599</v>
      </c>
      <c r="Z3" s="29">
        <f t="shared" si="0"/>
        <v>362536.06268000015</v>
      </c>
      <c r="AA3" s="23">
        <f t="shared" ref="AA3:AA6" si="10">Z3/H3</f>
        <v>0.34331363794972897</v>
      </c>
      <c r="AB3" s="24">
        <f t="shared" ref="AB3:AB6" si="11">AA3-X3/F3</f>
        <v>9.5178932934356641E-3</v>
      </c>
      <c r="AC3" s="25">
        <f t="shared" ref="AC3:AC6" si="12">AA3-Y3/G3</f>
        <v>1.7264467053855759E-3</v>
      </c>
      <c r="AD3" s="21">
        <f t="shared" si="0"/>
        <v>439877.43200000003</v>
      </c>
      <c r="AE3" s="22">
        <f t="shared" si="0"/>
        <v>466979.25673999998</v>
      </c>
      <c r="AF3" s="22">
        <f t="shared" si="0"/>
        <v>463897.02767400007</v>
      </c>
      <c r="AG3" s="22">
        <f t="shared" si="0"/>
        <v>9198.1176740000355</v>
      </c>
      <c r="AH3" s="26">
        <f t="shared" si="0"/>
        <v>-3082.2290659999703</v>
      </c>
      <c r="AI3" s="326">
        <f t="shared" si="0"/>
        <v>125982</v>
      </c>
      <c r="AJ3" s="323">
        <f t="shared" si="0"/>
        <v>122832.874</v>
      </c>
      <c r="AK3" s="22">
        <f t="shared" si="0"/>
        <v>117272.91849000003</v>
      </c>
      <c r="AL3" s="22">
        <f t="shared" si="0"/>
        <v>-15884.697510000011</v>
      </c>
      <c r="AM3" s="26">
        <f t="shared" si="0"/>
        <v>-5559.9555099999952</v>
      </c>
      <c r="AN3" s="23">
        <f t="shared" ref="AN3:AN6" si="13">IF(E3=0,"0",(AF3/E3))</f>
        <v>0.43072402871843352</v>
      </c>
      <c r="AO3" s="24">
        <f t="shared" ref="AO3:AO6" si="14">AN3-IF(C3=0,"0",(AD3/C3))</f>
        <v>-2.1541545731606937E-2</v>
      </c>
      <c r="AP3" s="25">
        <f t="shared" ref="AP3:AP6" si="15">AN3-IF(D3=0,"0",(AE3/D3))</f>
        <v>-0.228332985051932</v>
      </c>
      <c r="AQ3" s="23">
        <f t="shared" ref="AQ3:AQ6" si="16">IF(E3=0,"0",(AK3/E3))</f>
        <v>0.10888680223896234</v>
      </c>
      <c r="AR3" s="24">
        <f t="shared" ref="AR3:AR6" si="17">AQ3-IF(C3=0,"0",(AI3/C3))</f>
        <v>-2.0643192835586063E-2</v>
      </c>
      <c r="AS3" s="25">
        <f t="shared" ref="AS3:AS6" si="18">AQ3-IF(D3=0,"0",(AJ3/D3))</f>
        <v>-6.4469649815061661E-2</v>
      </c>
      <c r="AT3" s="30">
        <f t="shared" ref="AT3:AT6" si="19">AK3/H3</f>
        <v>0.11105486163819649</v>
      </c>
      <c r="AU3" s="24">
        <f t="shared" ref="AU3:AU6" si="20">AT3-AI3/F3</f>
        <v>-2.0490477540286336E-2</v>
      </c>
      <c r="AV3" s="24">
        <f t="shared" ref="AV3:AV6" si="21">AT3-AJ3/G3</f>
        <v>-6.42390630113953E-2</v>
      </c>
      <c r="AW3" s="27">
        <f t="shared" si="0"/>
        <v>782525</v>
      </c>
      <c r="AX3" s="28">
        <f t="shared" si="0"/>
        <v>532176.5</v>
      </c>
      <c r="AY3" s="29">
        <f t="shared" si="0"/>
        <v>790118</v>
      </c>
      <c r="AZ3" s="215">
        <f t="shared" ref="AZ3:BB3" si="22">SUBTOTAL(9,AZ7:AZ68)</f>
        <v>250839</v>
      </c>
      <c r="BA3" s="216">
        <f t="shared" si="22"/>
        <v>268323.5</v>
      </c>
      <c r="BB3" s="217">
        <f t="shared" si="22"/>
        <v>257941.5</v>
      </c>
      <c r="BC3" s="27">
        <f t="shared" si="0"/>
        <v>7760.7631000000001</v>
      </c>
      <c r="BD3" s="28">
        <f t="shared" si="0"/>
        <v>7819</v>
      </c>
      <c r="BE3" s="29">
        <f t="shared" si="0"/>
        <v>7746.9533366666665</v>
      </c>
      <c r="BF3" s="27">
        <f t="shared" si="0"/>
        <v>13098.186100000003</v>
      </c>
      <c r="BG3" s="28">
        <f t="shared" si="0"/>
        <v>13172.748633333333</v>
      </c>
      <c r="BH3" s="29">
        <f t="shared" si="0"/>
        <v>13133</v>
      </c>
      <c r="BI3" s="31">
        <f t="shared" ref="BI3:BI6" si="23">BB3/3/BE3</f>
        <v>11.098621130586983</v>
      </c>
      <c r="BJ3" s="32">
        <f t="shared" ref="BJ3:BJ6" si="24">BI3-AZ3/3/BC3</f>
        <v>0.32480946765914531</v>
      </c>
      <c r="BK3" s="32">
        <f t="shared" ref="BK3:BK6" si="25">BI3-BA3/3/BD3</f>
        <v>-0.34033099457821336</v>
      </c>
      <c r="BL3" s="33">
        <f t="shared" ref="BL3:BL6" si="26">BB3/3/BH3</f>
        <v>6.5469047437752224</v>
      </c>
      <c r="BM3" s="32">
        <f t="shared" ref="BM3:BM6" si="27">BL3-AZ3/3/BF3</f>
        <v>0.16334908487372157</v>
      </c>
      <c r="BN3" s="34">
        <f t="shared" ref="BN3:BN6" si="28">BL3-BA3/3/BG3</f>
        <v>-0.24295887210961187</v>
      </c>
      <c r="BO3" s="35">
        <f t="shared" si="0"/>
        <v>21359.55</v>
      </c>
      <c r="BP3" s="35">
        <f t="shared" si="0"/>
        <v>21872</v>
      </c>
      <c r="BQ3" s="35">
        <f t="shared" si="0"/>
        <v>21805</v>
      </c>
      <c r="BR3" s="218">
        <f t="shared" si="0"/>
        <v>4136353</v>
      </c>
      <c r="BS3" s="219">
        <f t="shared" ref="BS3:BT3" si="29">SUBTOTAL(9,BS7:BS68)</f>
        <v>2708738</v>
      </c>
      <c r="BT3" s="220">
        <f t="shared" si="29"/>
        <v>4066727</v>
      </c>
      <c r="BU3" s="218">
        <f t="shared" ref="BU3:BU6" si="30">H3*1000/BT3</f>
        <v>259.66603039049949</v>
      </c>
      <c r="BV3" s="329">
        <f t="shared" ref="BV3:BV6" si="31">BU3-F3*1000/BR3</f>
        <v>28.131676364138457</v>
      </c>
      <c r="BW3" s="330">
        <f t="shared" ref="BW3:BW6" si="32">BU3-G3*1000/BS3</f>
        <v>0.97537057536277416</v>
      </c>
      <c r="BX3" s="37">
        <f t="shared" ref="BX3:BX6" si="33">H3*1000/AY3</f>
        <v>1336.4976582888441</v>
      </c>
      <c r="BY3" s="32">
        <f t="shared" ref="BY3:BY6" si="34">BX3-F3*1000/AW3</f>
        <v>112.62900248870938</v>
      </c>
      <c r="BZ3" s="34">
        <f t="shared" ref="BZ3:BZ6" si="35">BX3-G3*1000/AX3</f>
        <v>19.781830952736982</v>
      </c>
      <c r="CA3" s="31">
        <f t="shared" ref="CA3:CA6" si="36">BT3/AY3</f>
        <v>5.1469869057533177</v>
      </c>
      <c r="CB3" s="32">
        <f t="shared" ref="CB3:CB6" si="37">CA3-BR3/AW3</f>
        <v>-0.13891833689068722</v>
      </c>
      <c r="CC3" s="32">
        <f t="shared" ref="CC3:CC6" si="38">CA3-BS3/AX3</f>
        <v>5.7062792230830439E-2</v>
      </c>
      <c r="CD3" s="38">
        <f t="shared" ref="CD3:CD6" si="39">(BT3/BQ3)/272</f>
        <v>0.68567769804551038</v>
      </c>
      <c r="CE3" s="39">
        <f t="shared" ref="CE3:CE6" si="40">CD3-(BR3/BO3)/272</f>
        <v>-2.6283937244503841E-2</v>
      </c>
      <c r="CF3" s="257">
        <f t="shared" ref="CF3:CF6" si="41">CD3-(BS3/BP3)/180</f>
        <v>-2.3501203727616105E-3</v>
      </c>
    </row>
    <row r="4" spans="1:88" s="255" customFormat="1" ht="10.5" hidden="1" customHeight="1" x14ac:dyDescent="0.15">
      <c r="A4" s="503" t="s">
        <v>31</v>
      </c>
      <c r="B4" s="50"/>
      <c r="C4" s="43">
        <f>SUBTOTAL(9,C7:C27)</f>
        <v>598704.89275000012</v>
      </c>
      <c r="D4" s="44">
        <f t="shared" ref="D4:BR4" si="42">SUBTOTAL(9,D7:D27)</f>
        <v>431783.90977175778</v>
      </c>
      <c r="E4" s="45">
        <f t="shared" si="42"/>
        <v>658426.58040199848</v>
      </c>
      <c r="F4" s="43">
        <f t="shared" si="42"/>
        <v>591887.45284000016</v>
      </c>
      <c r="G4" s="44">
        <f t="shared" si="42"/>
        <v>430820.22436149174</v>
      </c>
      <c r="H4" s="45">
        <f t="shared" si="42"/>
        <v>651040.57128186477</v>
      </c>
      <c r="I4" s="47">
        <f t="shared" si="1"/>
        <v>1.011344929096494</v>
      </c>
      <c r="J4" s="47">
        <f t="shared" si="2"/>
        <v>-1.7320644986451583E-4</v>
      </c>
      <c r="K4" s="48">
        <f t="shared" si="3"/>
        <v>9.1080670464491753E-3</v>
      </c>
      <c r="L4" s="49">
        <f t="shared" si="42"/>
        <v>244002.45349999997</v>
      </c>
      <c r="M4" s="50">
        <f t="shared" si="42"/>
        <v>175082.00257148719</v>
      </c>
      <c r="N4" s="50">
        <f t="shared" si="42"/>
        <v>263660.0282118633</v>
      </c>
      <c r="O4" s="51">
        <f t="shared" si="4"/>
        <v>0.40498248472092996</v>
      </c>
      <c r="P4" s="52">
        <f t="shared" si="5"/>
        <v>-7.2621951235658511E-3</v>
      </c>
      <c r="Q4" s="53">
        <f t="shared" si="6"/>
        <v>-1.4097704963639823E-3</v>
      </c>
      <c r="R4" s="49">
        <f t="shared" si="42"/>
        <v>58231.342049999992</v>
      </c>
      <c r="S4" s="50">
        <f t="shared" si="42"/>
        <v>41126.97668</v>
      </c>
      <c r="T4" s="54">
        <f t="shared" si="42"/>
        <v>60785.350000000006</v>
      </c>
      <c r="U4" s="51">
        <f t="shared" si="7"/>
        <v>9.3366454690092263E-2</v>
      </c>
      <c r="V4" s="52">
        <f t="shared" si="8"/>
        <v>-5.0160026007217279E-3</v>
      </c>
      <c r="W4" s="53">
        <f t="shared" si="9"/>
        <v>-2.0955834279030028E-3</v>
      </c>
      <c r="X4" s="55">
        <f t="shared" si="42"/>
        <v>240581.48080000005</v>
      </c>
      <c r="Y4" s="56">
        <f t="shared" si="42"/>
        <v>181356.198</v>
      </c>
      <c r="Z4" s="57">
        <f t="shared" si="42"/>
        <v>277505.18699999998</v>
      </c>
      <c r="AA4" s="51">
        <f t="shared" si="10"/>
        <v>0.42624868440012392</v>
      </c>
      <c r="AB4" s="52">
        <f t="shared" si="11"/>
        <v>1.9783773468764199E-2</v>
      </c>
      <c r="AC4" s="53">
        <f t="shared" si="12"/>
        <v>5.2930566350076202E-3</v>
      </c>
      <c r="AD4" s="49">
        <f t="shared" si="42"/>
        <v>265804.36499999999</v>
      </c>
      <c r="AE4" s="50">
        <f t="shared" si="42"/>
        <v>283623.74790000007</v>
      </c>
      <c r="AF4" s="50">
        <f t="shared" si="42"/>
        <v>284359.39393000008</v>
      </c>
      <c r="AG4" s="50">
        <f t="shared" si="42"/>
        <v>18555.02893000004</v>
      </c>
      <c r="AH4" s="54">
        <f t="shared" si="42"/>
        <v>735.64603000004161</v>
      </c>
      <c r="AI4" s="327">
        <f t="shared" si="42"/>
        <v>62617</v>
      </c>
      <c r="AJ4" s="324">
        <f t="shared" si="42"/>
        <v>56857.449259999987</v>
      </c>
      <c r="AK4" s="50">
        <f t="shared" si="42"/>
        <v>55017.565999999992</v>
      </c>
      <c r="AL4" s="50">
        <f t="shared" si="42"/>
        <v>-7599.4340000000066</v>
      </c>
      <c r="AM4" s="54">
        <f t="shared" si="42"/>
        <v>-1839.8832599999962</v>
      </c>
      <c r="AN4" s="51">
        <f t="shared" si="13"/>
        <v>0.43187714833199187</v>
      </c>
      <c r="AO4" s="52">
        <f t="shared" si="14"/>
        <v>-1.208843173717139E-2</v>
      </c>
      <c r="AP4" s="53">
        <f t="shared" si="15"/>
        <v>-0.22498787484574634</v>
      </c>
      <c r="AQ4" s="51">
        <f t="shared" si="16"/>
        <v>8.3559150917645736E-2</v>
      </c>
      <c r="AR4" s="52">
        <f t="shared" si="17"/>
        <v>-2.102826895858842E-2</v>
      </c>
      <c r="AS4" s="53">
        <f t="shared" si="18"/>
        <v>-4.812118263173315E-2</v>
      </c>
      <c r="AT4" s="52">
        <f t="shared" si="19"/>
        <v>8.4507123560169664E-2</v>
      </c>
      <c r="AU4" s="52">
        <f t="shared" si="20"/>
        <v>-2.1284948394642858E-2</v>
      </c>
      <c r="AV4" s="52">
        <f t="shared" si="21"/>
        <v>-4.7467760730063077E-2</v>
      </c>
      <c r="AW4" s="55">
        <f t="shared" si="42"/>
        <v>385139</v>
      </c>
      <c r="AX4" s="56">
        <f t="shared" si="42"/>
        <v>260498.5</v>
      </c>
      <c r="AY4" s="57">
        <f t="shared" si="42"/>
        <v>386806</v>
      </c>
      <c r="AZ4" s="258">
        <f>AW4-'MЗ Q2'!AV4</f>
        <v>126967</v>
      </c>
      <c r="BA4" s="259">
        <f>AX4-'MЗ Q2'!AW4</f>
        <v>134511.5</v>
      </c>
      <c r="BB4" s="260">
        <f t="shared" ref="BB4:BB6" si="43">AY4-AX4</f>
        <v>126307.5</v>
      </c>
      <c r="BC4" s="55">
        <f t="shared" si="42"/>
        <v>3891.2069999999999</v>
      </c>
      <c r="BD4" s="56">
        <f t="shared" si="42"/>
        <v>3848</v>
      </c>
      <c r="BE4" s="57">
        <f t="shared" si="42"/>
        <v>3823.9533366666665</v>
      </c>
      <c r="BF4" s="55">
        <f t="shared" si="42"/>
        <v>6047.1745000000001</v>
      </c>
      <c r="BG4" s="56">
        <f t="shared" si="42"/>
        <v>5975.6986333333334</v>
      </c>
      <c r="BH4" s="57">
        <f t="shared" si="42"/>
        <v>5942</v>
      </c>
      <c r="BI4" s="58">
        <f t="shared" si="23"/>
        <v>11.01020234642839</v>
      </c>
      <c r="BJ4" s="58">
        <f t="shared" si="24"/>
        <v>0.1337999002636554</v>
      </c>
      <c r="BK4" s="58">
        <f t="shared" si="25"/>
        <v>-0.64186799314194865</v>
      </c>
      <c r="BL4" s="59">
        <f t="shared" si="26"/>
        <v>7.0855772467182767</v>
      </c>
      <c r="BM4" s="58">
        <f t="shared" si="27"/>
        <v>8.6881685124455821E-2</v>
      </c>
      <c r="BN4" s="60">
        <f t="shared" si="28"/>
        <v>-0.41767373996272816</v>
      </c>
      <c r="BO4" s="56">
        <f t="shared" si="42"/>
        <v>10653</v>
      </c>
      <c r="BP4" s="56">
        <f t="shared" si="42"/>
        <v>10514</v>
      </c>
      <c r="BQ4" s="56">
        <f t="shared" si="42"/>
        <v>10457</v>
      </c>
      <c r="BR4" s="261">
        <f t="shared" si="42"/>
        <v>2109925</v>
      </c>
      <c r="BS4" s="262">
        <f t="shared" ref="BS4:BT4" si="44">SUBTOTAL(9,BS7:BS27)</f>
        <v>1332974</v>
      </c>
      <c r="BT4" s="263">
        <f t="shared" si="44"/>
        <v>2033803</v>
      </c>
      <c r="BU4" s="261">
        <f t="shared" si="30"/>
        <v>320.1099473655338</v>
      </c>
      <c r="BV4" s="331">
        <f t="shared" si="31"/>
        <v>39.584595592366441</v>
      </c>
      <c r="BW4" s="332">
        <f t="shared" si="32"/>
        <v>-3.0923239176958646</v>
      </c>
      <c r="BX4" s="62">
        <f t="shared" si="33"/>
        <v>1683.1191121178699</v>
      </c>
      <c r="BY4" s="58">
        <f t="shared" si="34"/>
        <v>146.303954888921</v>
      </c>
      <c r="BZ4" s="60">
        <f t="shared" si="35"/>
        <v>29.289150097006996</v>
      </c>
      <c r="CA4" s="58">
        <f t="shared" si="36"/>
        <v>5.2579406731022784</v>
      </c>
      <c r="CB4" s="58">
        <f t="shared" si="37"/>
        <v>-0.22040610559320584</v>
      </c>
      <c r="CC4" s="58">
        <f t="shared" si="38"/>
        <v>0.14092848301289251</v>
      </c>
      <c r="CD4" s="63">
        <f t="shared" si="39"/>
        <v>0.71504417249351682</v>
      </c>
      <c r="CE4" s="64">
        <f t="shared" si="40"/>
        <v>-1.3114769202001164E-2</v>
      </c>
      <c r="CF4" s="264">
        <f t="shared" si="41"/>
        <v>1.0706041324493487E-2</v>
      </c>
    </row>
    <row r="5" spans="1:88" s="255" customFormat="1" ht="10.5" hidden="1" customHeight="1" x14ac:dyDescent="0.15">
      <c r="A5" s="503" t="s">
        <v>32</v>
      </c>
      <c r="B5" s="50"/>
      <c r="C5" s="43">
        <f>SUBTOTAL(9,C28:C53)</f>
        <v>354021.10392999998</v>
      </c>
      <c r="D5" s="44">
        <f t="shared" ref="D5:BR5" si="45">SUBTOTAL(9,D28:D53)</f>
        <v>262261.37123000005</v>
      </c>
      <c r="E5" s="45">
        <f t="shared" si="45"/>
        <v>396166.63270594866</v>
      </c>
      <c r="F5" s="43">
        <f t="shared" si="45"/>
        <v>346353.05000999989</v>
      </c>
      <c r="G5" s="44">
        <f t="shared" si="45"/>
        <v>255193.30568484182</v>
      </c>
      <c r="H5" s="45">
        <f t="shared" si="45"/>
        <v>382980.50298999995</v>
      </c>
      <c r="I5" s="47">
        <f t="shared" si="1"/>
        <v>1.0344302898267723</v>
      </c>
      <c r="J5" s="47">
        <f t="shared" si="2"/>
        <v>1.2290874799883778E-2</v>
      </c>
      <c r="K5" s="48">
        <f t="shared" si="3"/>
        <v>6.7333816880958963E-3</v>
      </c>
      <c r="L5" s="49">
        <f t="shared" si="45"/>
        <v>195295.13076000003</v>
      </c>
      <c r="M5" s="50">
        <f t="shared" si="45"/>
        <v>146731.18295484179</v>
      </c>
      <c r="N5" s="50">
        <f t="shared" si="45"/>
        <v>222933.46807</v>
      </c>
      <c r="O5" s="51">
        <f t="shared" si="4"/>
        <v>0.58210135066802882</v>
      </c>
      <c r="P5" s="52">
        <f t="shared" si="5"/>
        <v>1.8239907108165587E-2</v>
      </c>
      <c r="Q5" s="53">
        <f t="shared" si="6"/>
        <v>7.1208175342497571E-3</v>
      </c>
      <c r="R5" s="49">
        <f t="shared" si="45"/>
        <v>48228.00632</v>
      </c>
      <c r="S5" s="50">
        <f t="shared" si="45"/>
        <v>35277.425580000003</v>
      </c>
      <c r="T5" s="54">
        <f t="shared" si="45"/>
        <v>50070.289809999995</v>
      </c>
      <c r="U5" s="51">
        <f t="shared" si="7"/>
        <v>0.13073848255744597</v>
      </c>
      <c r="V5" s="52">
        <f t="shared" si="8"/>
        <v>-8.506736500412948E-3</v>
      </c>
      <c r="W5" s="53">
        <f t="shared" si="9"/>
        <v>-7.4995699076404743E-3</v>
      </c>
      <c r="X5" s="55">
        <f t="shared" si="45"/>
        <v>74141.789820000005</v>
      </c>
      <c r="Y5" s="56">
        <f t="shared" si="45"/>
        <v>53921.737220000003</v>
      </c>
      <c r="Z5" s="57">
        <f t="shared" si="45"/>
        <v>79115.95</v>
      </c>
      <c r="AA5" s="51">
        <f t="shared" si="10"/>
        <v>0.20657957619859776</v>
      </c>
      <c r="AB5" s="52">
        <f t="shared" si="11"/>
        <v>-7.4846274163534732E-3</v>
      </c>
      <c r="AC5" s="53">
        <f t="shared" si="12"/>
        <v>-4.7180402310125491E-3</v>
      </c>
      <c r="AD5" s="49">
        <f t="shared" si="45"/>
        <v>167102.85800000004</v>
      </c>
      <c r="AE5" s="50">
        <f t="shared" si="45"/>
        <v>176110.29471999998</v>
      </c>
      <c r="AF5" s="50">
        <f t="shared" si="45"/>
        <v>172385.01355000006</v>
      </c>
      <c r="AG5" s="50">
        <f t="shared" si="45"/>
        <v>-9539.3224500000051</v>
      </c>
      <c r="AH5" s="54">
        <f t="shared" si="45"/>
        <v>-3725.281170000012</v>
      </c>
      <c r="AI5" s="327">
        <f t="shared" si="45"/>
        <v>61172</v>
      </c>
      <c r="AJ5" s="324">
        <f t="shared" si="45"/>
        <v>63772.383789999993</v>
      </c>
      <c r="AK5" s="50">
        <f t="shared" si="45"/>
        <v>60033.594320000004</v>
      </c>
      <c r="AL5" s="50">
        <f t="shared" si="45"/>
        <v>-8314.021679999998</v>
      </c>
      <c r="AM5" s="54">
        <f t="shared" si="45"/>
        <v>-3738.7894700000002</v>
      </c>
      <c r="AN5" s="51">
        <f t="shared" si="13"/>
        <v>0.43513259148695488</v>
      </c>
      <c r="AO5" s="52">
        <f t="shared" si="14"/>
        <v>-3.688124086650002E-2</v>
      </c>
      <c r="AP5" s="53">
        <f t="shared" si="15"/>
        <v>-0.2363742106549182</v>
      </c>
      <c r="AQ5" s="51">
        <f t="shared" si="16"/>
        <v>0.15153622078152007</v>
      </c>
      <c r="AR5" s="52">
        <f t="shared" si="17"/>
        <v>-2.125573800547767E-2</v>
      </c>
      <c r="AS5" s="53">
        <f t="shared" si="18"/>
        <v>-9.1627244317853573E-2</v>
      </c>
      <c r="AT5" s="52">
        <f t="shared" si="19"/>
        <v>0.15675365678228154</v>
      </c>
      <c r="AU5" s="52">
        <f t="shared" si="20"/>
        <v>-1.9863814893610582E-2</v>
      </c>
      <c r="AV5" s="52">
        <f t="shared" si="21"/>
        <v>-9.3144684472631717E-2</v>
      </c>
      <c r="AW5" s="55">
        <f t="shared" si="45"/>
        <v>371553</v>
      </c>
      <c r="AX5" s="56">
        <f t="shared" si="45"/>
        <v>254908</v>
      </c>
      <c r="AY5" s="57">
        <f t="shared" si="45"/>
        <v>376515</v>
      </c>
      <c r="AZ5" s="258">
        <f>AW5-'MЗ Q2'!AV5</f>
        <v>114567</v>
      </c>
      <c r="BA5" s="259">
        <f>AX5-'MЗ Q2'!AW5</f>
        <v>124904</v>
      </c>
      <c r="BB5" s="260">
        <f t="shared" si="43"/>
        <v>121607</v>
      </c>
      <c r="BC5" s="55">
        <f t="shared" si="45"/>
        <v>3703.4261000000001</v>
      </c>
      <c r="BD5" s="56">
        <f t="shared" si="45"/>
        <v>3810</v>
      </c>
      <c r="BE5" s="57">
        <f t="shared" si="45"/>
        <v>3765</v>
      </c>
      <c r="BF5" s="55">
        <f t="shared" si="45"/>
        <v>6728.7716</v>
      </c>
      <c r="BG5" s="56">
        <f t="shared" si="45"/>
        <v>6902.05</v>
      </c>
      <c r="BH5" s="57">
        <f t="shared" si="45"/>
        <v>6888</v>
      </c>
      <c r="BI5" s="58">
        <f t="shared" si="23"/>
        <v>10.766445329791942</v>
      </c>
      <c r="BJ5" s="58">
        <f t="shared" si="24"/>
        <v>0.45464242922913733</v>
      </c>
      <c r="BK5" s="58">
        <f t="shared" si="25"/>
        <v>-0.16128870345390212</v>
      </c>
      <c r="BL5" s="59">
        <f t="shared" si="26"/>
        <v>5.8849690282617111</v>
      </c>
      <c r="BM5" s="58">
        <f t="shared" si="27"/>
        <v>0.20949031235463522</v>
      </c>
      <c r="BN5" s="60">
        <f t="shared" si="28"/>
        <v>-0.14724845301800471</v>
      </c>
      <c r="BO5" s="56">
        <f t="shared" si="45"/>
        <v>9393.5500000000011</v>
      </c>
      <c r="BP5" s="56">
        <f t="shared" si="45"/>
        <v>10050</v>
      </c>
      <c r="BQ5" s="56">
        <f t="shared" si="45"/>
        <v>10015</v>
      </c>
      <c r="BR5" s="261">
        <f t="shared" si="45"/>
        <v>1755359</v>
      </c>
      <c r="BS5" s="262">
        <f t="shared" ref="BS5:BT5" si="46">SUBTOTAL(9,BS28:BS53)</f>
        <v>1205471</v>
      </c>
      <c r="BT5" s="263">
        <f t="shared" si="46"/>
        <v>1762359</v>
      </c>
      <c r="BU5" s="261">
        <f t="shared" si="30"/>
        <v>217.31128730865842</v>
      </c>
      <c r="BV5" s="331">
        <f t="shared" si="31"/>
        <v>19.999483848511602</v>
      </c>
      <c r="BW5" s="332">
        <f t="shared" si="32"/>
        <v>5.6153562702163526</v>
      </c>
      <c r="BX5" s="62">
        <f t="shared" si="33"/>
        <v>1017.171966561757</v>
      </c>
      <c r="BY5" s="58">
        <f t="shared" si="34"/>
        <v>84.995264960639929</v>
      </c>
      <c r="BZ5" s="60">
        <f t="shared" si="35"/>
        <v>16.052716931138093</v>
      </c>
      <c r="CA5" s="58">
        <f t="shared" si="36"/>
        <v>4.680713915780248</v>
      </c>
      <c r="CB5" s="58">
        <f t="shared" si="37"/>
        <v>-4.3669954084885276E-2</v>
      </c>
      <c r="CC5" s="58">
        <f t="shared" si="38"/>
        <v>-4.8329503806426644E-2</v>
      </c>
      <c r="CD5" s="63">
        <f t="shared" si="39"/>
        <v>0.64695566943702087</v>
      </c>
      <c r="CE5" s="64">
        <f t="shared" si="40"/>
        <v>-4.0061031947878023E-2</v>
      </c>
      <c r="CF5" s="264">
        <f t="shared" si="41"/>
        <v>-1.9418570474532437E-2</v>
      </c>
    </row>
    <row r="6" spans="1:88" s="255" customFormat="1" ht="10.5" hidden="1" customHeight="1" x14ac:dyDescent="0.15">
      <c r="A6" s="504" t="s">
        <v>33</v>
      </c>
      <c r="B6" s="74"/>
      <c r="C6" s="67">
        <f>SUBTOTAL(9,C54:C68)</f>
        <v>19882.702390000002</v>
      </c>
      <c r="D6" s="68">
        <f t="shared" ref="D6:BR6" si="47">SUBTOTAL(9,D54:D68)</f>
        <v>14511.409819999999</v>
      </c>
      <c r="E6" s="69">
        <f t="shared" si="47"/>
        <v>22423.616099999999</v>
      </c>
      <c r="F6" s="67">
        <f t="shared" si="47"/>
        <v>19467.317030000002</v>
      </c>
      <c r="G6" s="68">
        <f t="shared" si="47"/>
        <v>14711.690440000002</v>
      </c>
      <c r="H6" s="69">
        <f t="shared" si="47"/>
        <v>21969.782500000001</v>
      </c>
      <c r="I6" s="71">
        <f t="shared" si="1"/>
        <v>1.0206571730967295</v>
      </c>
      <c r="J6" s="71">
        <f t="shared" si="2"/>
        <v>-6.8040307567640568E-4</v>
      </c>
      <c r="K6" s="72">
        <f t="shared" si="3"/>
        <v>3.4270878524859993E-2</v>
      </c>
      <c r="L6" s="73">
        <f t="shared" si="47"/>
        <v>9720.6956399999999</v>
      </c>
      <c r="M6" s="74">
        <f t="shared" si="47"/>
        <v>6990.30566</v>
      </c>
      <c r="N6" s="74">
        <f t="shared" si="47"/>
        <v>10693.21413</v>
      </c>
      <c r="O6" s="75">
        <f t="shared" si="4"/>
        <v>0.48672371381009344</v>
      </c>
      <c r="P6" s="76">
        <f t="shared" si="5"/>
        <v>-1.2610407323290052E-2</v>
      </c>
      <c r="Q6" s="77">
        <f t="shared" si="6"/>
        <v>1.1570590618085963E-2</v>
      </c>
      <c r="R6" s="73">
        <f t="shared" si="47"/>
        <v>3616.14084</v>
      </c>
      <c r="S6" s="74">
        <f t="shared" si="47"/>
        <v>2446.2164699999998</v>
      </c>
      <c r="T6" s="78">
        <f t="shared" si="47"/>
        <v>3780.44</v>
      </c>
      <c r="U6" s="75">
        <f t="shared" si="7"/>
        <v>0.17207453009605353</v>
      </c>
      <c r="V6" s="76">
        <f t="shared" si="8"/>
        <v>-1.3679923608448524E-2</v>
      </c>
      <c r="W6" s="77">
        <f t="shared" si="9"/>
        <v>5.7974812431958456E-3</v>
      </c>
      <c r="X6" s="79">
        <f t="shared" si="47"/>
        <v>4955.5242799999996</v>
      </c>
      <c r="Y6" s="80">
        <f t="shared" si="47"/>
        <v>4080.8246800000002</v>
      </c>
      <c r="Z6" s="81">
        <f t="shared" si="47"/>
        <v>5914.9256800000003</v>
      </c>
      <c r="AA6" s="75">
        <f t="shared" si="10"/>
        <v>0.26923005177679843</v>
      </c>
      <c r="AB6" s="76">
        <f t="shared" si="11"/>
        <v>1.4673952836029347E-2</v>
      </c>
      <c r="AC6" s="77">
        <f t="shared" si="12"/>
        <v>-8.1564726775592011E-3</v>
      </c>
      <c r="AD6" s="73">
        <f t="shared" si="47"/>
        <v>6970.2089999999998</v>
      </c>
      <c r="AE6" s="74">
        <f t="shared" si="47"/>
        <v>7245.2141200000005</v>
      </c>
      <c r="AF6" s="74">
        <f t="shared" si="47"/>
        <v>7152.6201940000001</v>
      </c>
      <c r="AG6" s="74">
        <f t="shared" si="47"/>
        <v>182.41119399999997</v>
      </c>
      <c r="AH6" s="78">
        <f t="shared" si="47"/>
        <v>-92.593926000000266</v>
      </c>
      <c r="AI6" s="328">
        <f t="shared" si="47"/>
        <v>2193</v>
      </c>
      <c r="AJ6" s="325">
        <f t="shared" si="47"/>
        <v>2203.0409500000001</v>
      </c>
      <c r="AK6" s="74">
        <f t="shared" si="47"/>
        <v>2221.7581700000001</v>
      </c>
      <c r="AL6" s="74">
        <f t="shared" si="47"/>
        <v>28.758170000000035</v>
      </c>
      <c r="AM6" s="78">
        <f t="shared" si="47"/>
        <v>18.717220000000125</v>
      </c>
      <c r="AN6" s="75">
        <f t="shared" si="13"/>
        <v>0.31897710708666654</v>
      </c>
      <c r="AO6" s="76">
        <f t="shared" si="14"/>
        <v>-3.1589373428862588E-2</v>
      </c>
      <c r="AP6" s="77">
        <f t="shared" si="15"/>
        <v>-0.18029995901992635</v>
      </c>
      <c r="AQ6" s="75">
        <f t="shared" si="16"/>
        <v>9.9081172282466975E-2</v>
      </c>
      <c r="AR6" s="76">
        <f t="shared" si="17"/>
        <v>-1.121570572657915E-2</v>
      </c>
      <c r="AS6" s="77">
        <f t="shared" si="18"/>
        <v>-5.2733225996307573E-2</v>
      </c>
      <c r="AT6" s="76">
        <f t="shared" si="19"/>
        <v>0.10112790920893276</v>
      </c>
      <c r="AU6" s="76">
        <f t="shared" si="20"/>
        <v>-1.1522436836209946E-2</v>
      </c>
      <c r="AV6" s="76">
        <f t="shared" si="21"/>
        <v>-4.8619732571925686E-2</v>
      </c>
      <c r="AW6" s="79">
        <f t="shared" si="47"/>
        <v>25833</v>
      </c>
      <c r="AX6" s="80">
        <f t="shared" si="47"/>
        <v>16770</v>
      </c>
      <c r="AY6" s="81">
        <f t="shared" si="47"/>
        <v>26797</v>
      </c>
      <c r="AZ6" s="265">
        <f>AW6-'MЗ Q2'!AV6</f>
        <v>9305</v>
      </c>
      <c r="BA6" s="266">
        <f>AX6-'MЗ Q2'!AW6</f>
        <v>8908</v>
      </c>
      <c r="BB6" s="267">
        <f t="shared" si="43"/>
        <v>10027</v>
      </c>
      <c r="BC6" s="79">
        <f t="shared" si="47"/>
        <v>166.13</v>
      </c>
      <c r="BD6" s="80">
        <f t="shared" si="47"/>
        <v>161</v>
      </c>
      <c r="BE6" s="81">
        <f t="shared" si="47"/>
        <v>158</v>
      </c>
      <c r="BF6" s="79">
        <f t="shared" si="47"/>
        <v>322.24</v>
      </c>
      <c r="BG6" s="80">
        <f t="shared" si="47"/>
        <v>295</v>
      </c>
      <c r="BH6" s="81">
        <f t="shared" si="47"/>
        <v>303</v>
      </c>
      <c r="BI6" s="82">
        <f t="shared" si="23"/>
        <v>21.154008438818565</v>
      </c>
      <c r="BJ6" s="82">
        <f t="shared" si="24"/>
        <v>2.4838906595693828</v>
      </c>
      <c r="BK6" s="82">
        <f t="shared" si="25"/>
        <v>2.7109442566239466</v>
      </c>
      <c r="BL6" s="83">
        <f t="shared" si="26"/>
        <v>11.030803080308031</v>
      </c>
      <c r="BM6" s="82">
        <f t="shared" si="27"/>
        <v>1.4054720640882366</v>
      </c>
      <c r="BN6" s="84">
        <f t="shared" si="28"/>
        <v>0.96526635714418951</v>
      </c>
      <c r="BO6" s="80">
        <f t="shared" si="47"/>
        <v>1313</v>
      </c>
      <c r="BP6" s="80">
        <f t="shared" si="47"/>
        <v>1308</v>
      </c>
      <c r="BQ6" s="80">
        <f t="shared" si="47"/>
        <v>1333</v>
      </c>
      <c r="BR6" s="268">
        <f t="shared" si="47"/>
        <v>271069</v>
      </c>
      <c r="BS6" s="269">
        <f t="shared" ref="BS6:BT6" si="48">SUBTOTAL(9,BS54:BS68)</f>
        <v>170293</v>
      </c>
      <c r="BT6" s="270">
        <f t="shared" si="48"/>
        <v>270565</v>
      </c>
      <c r="BU6" s="268">
        <f t="shared" si="30"/>
        <v>81.199647034908438</v>
      </c>
      <c r="BV6" s="333">
        <f t="shared" si="31"/>
        <v>9.3828143096613559</v>
      </c>
      <c r="BW6" s="334">
        <f t="shared" si="32"/>
        <v>-5.1908119974651896</v>
      </c>
      <c r="BX6" s="86">
        <f t="shared" si="33"/>
        <v>819.85977907974768</v>
      </c>
      <c r="BY6" s="82">
        <f t="shared" si="34"/>
        <v>66.276492972830169</v>
      </c>
      <c r="BZ6" s="84">
        <f t="shared" si="35"/>
        <v>-57.402620443210026</v>
      </c>
      <c r="CA6" s="82">
        <f t="shared" si="36"/>
        <v>10.096839198417733</v>
      </c>
      <c r="CB6" s="82">
        <f t="shared" si="37"/>
        <v>-0.39628974518153903</v>
      </c>
      <c r="CC6" s="82">
        <f t="shared" si="38"/>
        <v>-5.7782149226870416E-2</v>
      </c>
      <c r="CD6" s="87">
        <f t="shared" si="39"/>
        <v>0.74622975596840391</v>
      </c>
      <c r="CE6" s="88">
        <f t="shared" si="40"/>
        <v>-1.2778016980836693E-2</v>
      </c>
      <c r="CF6" s="271">
        <f t="shared" si="41"/>
        <v>2.2932949988111684E-2</v>
      </c>
    </row>
    <row r="7" spans="1:88" ht="13.5" customHeight="1" x14ac:dyDescent="0.2">
      <c r="A7" s="400" t="s">
        <v>34</v>
      </c>
      <c r="B7" s="498" t="s">
        <v>113</v>
      </c>
      <c r="C7" s="401">
        <v>57970.166549999994</v>
      </c>
      <c r="D7" s="402">
        <v>42923.418909999993</v>
      </c>
      <c r="E7" s="403">
        <v>65288.014200000005</v>
      </c>
      <c r="F7" s="401">
        <v>57470.510740000005</v>
      </c>
      <c r="G7" s="402">
        <v>42457.265001487205</v>
      </c>
      <c r="H7" s="403">
        <v>64050.548341863294</v>
      </c>
      <c r="I7" s="404">
        <f t="shared" ref="I7:I34" si="49">IF(H7=0,"0",(E7/H7))</f>
        <v>1.0193201446384481</v>
      </c>
      <c r="J7" s="405">
        <f t="shared" ref="J7:J34" si="50">I7-IF(F7=0,"0",(C7/F7))</f>
        <v>1.0626019537307796E-2</v>
      </c>
      <c r="K7" s="406">
        <f t="shared" ref="K7:K34" si="51">I7-IF(G7=0,"0",(D7/G7))</f>
        <v>8.3407773029293697E-3</v>
      </c>
      <c r="L7" s="401">
        <v>34019.697209999998</v>
      </c>
      <c r="M7" s="402">
        <v>24556.068001487198</v>
      </c>
      <c r="N7" s="402">
        <v>37583.382001863298</v>
      </c>
      <c r="O7" s="407">
        <f t="shared" ref="O7:O31" si="52">IF(H7=0,"0",(N7/H7))</f>
        <v>0.58677689691688217</v>
      </c>
      <c r="P7" s="408">
        <f t="shared" ref="P7:P31" si="53">O7-IF(F7=0,"0",(L7/F7))</f>
        <v>-5.1735968573444202E-3</v>
      </c>
      <c r="Q7" s="409">
        <f t="shared" ref="Q7:Q31" si="54">O7-IF(G7=0,"0",(M7/G7))</f>
        <v>8.4054921495934076E-3</v>
      </c>
      <c r="R7" s="401">
        <v>5122.6899999999996</v>
      </c>
      <c r="S7" s="402">
        <v>3442.45</v>
      </c>
      <c r="T7" s="403">
        <v>5036.6000000000004</v>
      </c>
      <c r="U7" s="410">
        <f t="shared" ref="U7:U34" si="55">T7/H7</f>
        <v>7.8634767857375082E-2</v>
      </c>
      <c r="V7" s="411">
        <f t="shared" ref="V7:V34" si="56">U7-R7/F7</f>
        <v>-1.0501206993715984E-2</v>
      </c>
      <c r="W7" s="412">
        <f t="shared" ref="W7:W34" si="57">U7-S7/G7</f>
        <v>-2.4455843480582357E-3</v>
      </c>
      <c r="X7" s="401">
        <v>15457.194</v>
      </c>
      <c r="Y7" s="402">
        <v>11939</v>
      </c>
      <c r="Z7" s="403">
        <v>17493.8</v>
      </c>
      <c r="AA7" s="410">
        <f t="shared" ref="AA7:AA34" si="58">Z7/H7</f>
        <v>0.27312490607619189</v>
      </c>
      <c r="AB7" s="411">
        <f t="shared" ref="AB7:AB34" si="59">AA7-X7/F7</f>
        <v>4.1662035873752945E-3</v>
      </c>
      <c r="AC7" s="412">
        <f t="shared" ref="AC7:AC34" si="60">AA7-Y7/G7</f>
        <v>-8.0754962479285264E-3</v>
      </c>
      <c r="AD7" s="401">
        <v>40784.991000000002</v>
      </c>
      <c r="AE7" s="402">
        <v>43570.720970000002</v>
      </c>
      <c r="AF7" s="402">
        <v>44701.322990000008</v>
      </c>
      <c r="AG7" s="402">
        <f>AF7-AD7</f>
        <v>3916.331990000006</v>
      </c>
      <c r="AH7" s="403">
        <f>AF7-AE7</f>
        <v>1130.6020200000057</v>
      </c>
      <c r="AI7" s="413">
        <v>12468</v>
      </c>
      <c r="AJ7" s="414">
        <v>12482.701779999999</v>
      </c>
      <c r="AK7" s="402">
        <v>13160.535690000001</v>
      </c>
      <c r="AL7" s="402">
        <f t="shared" ref="AL7:AL68" si="61">AK7-AI7</f>
        <v>692.53569000000061</v>
      </c>
      <c r="AM7" s="403">
        <f t="shared" ref="AM7:AM68" si="62">AK7-AJ7</f>
        <v>677.8339100000012</v>
      </c>
      <c r="AN7" s="410">
        <f t="shared" ref="AN7:AN34" si="63">IF(E7=0,"0",(AF7/E7))</f>
        <v>0.68467885779255333</v>
      </c>
      <c r="AO7" s="411">
        <f t="shared" ref="AO7:AO34" si="64">AN7-IF(C7=0,"0",(AD7/C7))</f>
        <v>-1.8872527812358375E-2</v>
      </c>
      <c r="AP7" s="412">
        <f t="shared" ref="AP7:AP34" si="65">AN7-IF(D7=0,"0",(AE7/D7))</f>
        <v>-0.3304015359980077</v>
      </c>
      <c r="AQ7" s="410">
        <f t="shared" ref="AQ7:AQ33" si="66">IF(E7=0,"0",(AK7/E7))</f>
        <v>0.20157659642832268</v>
      </c>
      <c r="AR7" s="411">
        <f t="shared" ref="AR7:AR34" si="67">AQ7-IF(C7=0,"0",(AI7/C7))</f>
        <v>-1.3499549493152185E-2</v>
      </c>
      <c r="AS7" s="412">
        <f t="shared" ref="AS7:AS34" si="68">AQ7-IF(D7=0,"0",(AJ7/D7))</f>
        <v>-8.9236719402207981E-2</v>
      </c>
      <c r="AT7" s="411">
        <f t="shared" ref="AT7:AT34" si="69">AK7/H7</f>
        <v>0.20547108542704395</v>
      </c>
      <c r="AU7" s="411">
        <f t="shared" ref="AU7:AU34" si="70">AT7-AI7/F7</f>
        <v>-1.1474959413343339E-2</v>
      </c>
      <c r="AV7" s="411">
        <f t="shared" ref="AV7:AV34" si="71">AT7-AJ7/G7</f>
        <v>-8.8535176624050305E-2</v>
      </c>
      <c r="AW7" s="401">
        <v>36334</v>
      </c>
      <c r="AX7" s="402">
        <v>28183</v>
      </c>
      <c r="AY7" s="403">
        <v>37473</v>
      </c>
      <c r="AZ7" s="413">
        <f>AW7-'MЗ Q2'!AV7</f>
        <v>11414</v>
      </c>
      <c r="BA7" s="414">
        <f>AX7-'MЗ Q2'!AW7</f>
        <v>15640</v>
      </c>
      <c r="BB7" s="415">
        <f>AY7-AX7</f>
        <v>9290</v>
      </c>
      <c r="BC7" s="416">
        <v>516</v>
      </c>
      <c r="BD7" s="417">
        <v>512</v>
      </c>
      <c r="BE7" s="418">
        <v>497.9533366666667</v>
      </c>
      <c r="BF7" s="416">
        <v>786</v>
      </c>
      <c r="BG7" s="417">
        <v>822.24999999999989</v>
      </c>
      <c r="BH7" s="418">
        <v>828</v>
      </c>
      <c r="BI7" s="419">
        <f>BB7/3/BE7</f>
        <v>6.2187888676396117</v>
      </c>
      <c r="BJ7" s="419">
        <f>BI7-AZ7/3/BC7</f>
        <v>-1.1545961452802844</v>
      </c>
      <c r="BK7" s="419">
        <f>BI7-BA7/3/BD7</f>
        <v>-3.9635027990270544</v>
      </c>
      <c r="BL7" s="420">
        <f>BB7/3/BH7</f>
        <v>3.7399355877616745</v>
      </c>
      <c r="BM7" s="419">
        <f>BL7-AZ7/3/BF7</f>
        <v>-1.1006072451475704</v>
      </c>
      <c r="BN7" s="421">
        <f>BL7-BA7/3/BG7</f>
        <v>-2.6003907525646661</v>
      </c>
      <c r="BO7" s="402">
        <v>807</v>
      </c>
      <c r="BP7" s="402">
        <v>827</v>
      </c>
      <c r="BQ7" s="402">
        <v>827</v>
      </c>
      <c r="BR7" s="401">
        <v>169277</v>
      </c>
      <c r="BS7" s="402">
        <v>106140</v>
      </c>
      <c r="BT7" s="403">
        <v>162028</v>
      </c>
      <c r="BU7" s="401">
        <f t="shared" ref="BU7:BU38" si="72">H7*1000/BT7</f>
        <v>395.30543080123988</v>
      </c>
      <c r="BV7" s="422">
        <f t="shared" ref="BV7:BV38" si="73">BU7-F7*1000/BR7</f>
        <v>55.799705038141497</v>
      </c>
      <c r="BW7" s="423">
        <f t="shared" ref="BW7:BW38" si="74">BU7-G7*1000/BS7</f>
        <v>-4.7064874339890821</v>
      </c>
      <c r="BX7" s="424">
        <f t="shared" ref="BX7:BX38" si="75">H7*1000/AY7</f>
        <v>1709.2452790506043</v>
      </c>
      <c r="BY7" s="422">
        <f t="shared" ref="BY7:BY38" si="76">BX7-F7*1000/AW7</f>
        <v>127.51712525526091</v>
      </c>
      <c r="BZ7" s="423">
        <f t="shared" ref="BZ7:BZ38" si="77">BX7-G7*1000/AX7</f>
        <v>202.76034126941681</v>
      </c>
      <c r="CA7" s="419">
        <f t="shared" ref="CA7:CA38" si="78">BT7/AY7</f>
        <v>4.323859845755611</v>
      </c>
      <c r="CB7" s="419">
        <f t="shared" ref="CB7:CB38" si="79">CA7-BR7/AW7</f>
        <v>-0.33505466957438301</v>
      </c>
      <c r="CC7" s="419">
        <f t="shared" ref="CC7:CC38" si="80">CA7-BS7/AX7</f>
        <v>0.55775971447079398</v>
      </c>
      <c r="CD7" s="407">
        <f>(BT7/BQ7)/272</f>
        <v>0.72030372003698695</v>
      </c>
      <c r="CE7" s="408">
        <f>CD7-(BR7/BO7)/272</f>
        <v>-5.0875848444680849E-2</v>
      </c>
      <c r="CF7" s="409">
        <f>CD7-(BS7/BP7)/180</f>
        <v>7.2847760627829938E-3</v>
      </c>
      <c r="CG7" s="253"/>
      <c r="CH7" s="253"/>
      <c r="CI7" s="272"/>
      <c r="CJ7" s="118"/>
    </row>
    <row r="8" spans="1:88" ht="13.5" customHeight="1" x14ac:dyDescent="0.2">
      <c r="A8" s="425" t="s">
        <v>35</v>
      </c>
      <c r="B8" s="499" t="s">
        <v>113</v>
      </c>
      <c r="C8" s="426">
        <v>44233.27218</v>
      </c>
      <c r="D8" s="427">
        <v>33703.086199996302</v>
      </c>
      <c r="E8" s="428">
        <v>50805.359770236995</v>
      </c>
      <c r="F8" s="426">
        <v>48141.296150000002</v>
      </c>
      <c r="G8" s="427">
        <v>36448.725890004498</v>
      </c>
      <c r="H8" s="428">
        <v>54668.532010001603</v>
      </c>
      <c r="I8" s="429">
        <f t="shared" si="49"/>
        <v>0.92933462637961739</v>
      </c>
      <c r="J8" s="430">
        <f t="shared" si="50"/>
        <v>1.051283059379704E-2</v>
      </c>
      <c r="K8" s="431">
        <f t="shared" si="51"/>
        <v>4.6634512689709418E-3</v>
      </c>
      <c r="L8" s="426">
        <v>21647.17913</v>
      </c>
      <c r="M8" s="427">
        <v>14930.65172</v>
      </c>
      <c r="N8" s="427">
        <v>22408.630010000001</v>
      </c>
      <c r="O8" s="432">
        <f t="shared" si="52"/>
        <v>0.40989997693554941</v>
      </c>
      <c r="P8" s="433">
        <f t="shared" si="53"/>
        <v>-3.9759273254788452E-2</v>
      </c>
      <c r="Q8" s="434">
        <f t="shared" si="54"/>
        <v>2.6558353979833083E-4</v>
      </c>
      <c r="R8" s="426">
        <v>4211.6123200000002</v>
      </c>
      <c r="S8" s="427">
        <v>2943.95226</v>
      </c>
      <c r="T8" s="428">
        <v>4481.1000000000004</v>
      </c>
      <c r="U8" s="435">
        <f t="shared" si="55"/>
        <v>8.196854452174028E-2</v>
      </c>
      <c r="V8" s="436">
        <f t="shared" si="56"/>
        <v>-5.5158536315071949E-3</v>
      </c>
      <c r="W8" s="437">
        <f t="shared" si="57"/>
        <v>1.198855373090682E-3</v>
      </c>
      <c r="X8" s="426">
        <v>15991.556349999999</v>
      </c>
      <c r="Y8" s="427">
        <v>13987</v>
      </c>
      <c r="Z8" s="428">
        <v>20823.400000000001</v>
      </c>
      <c r="AA8" s="435">
        <f t="shared" si="58"/>
        <v>0.38090285644016125</v>
      </c>
      <c r="AB8" s="436">
        <f t="shared" si="59"/>
        <v>4.8723259526670226E-2</v>
      </c>
      <c r="AC8" s="437">
        <f t="shared" si="60"/>
        <v>-2.8416958992037444E-3</v>
      </c>
      <c r="AD8" s="426">
        <v>39331.031000000003</v>
      </c>
      <c r="AE8" s="427">
        <v>48620.75243</v>
      </c>
      <c r="AF8" s="427">
        <v>50755.069200000005</v>
      </c>
      <c r="AG8" s="427">
        <f t="shared" ref="AG8:AG68" si="81">AF8-AD8</f>
        <v>11424.038200000003</v>
      </c>
      <c r="AH8" s="428">
        <f t="shared" ref="AH8:AH68" si="82">AF8-AE8</f>
        <v>2134.3167700000049</v>
      </c>
      <c r="AI8" s="438">
        <v>11580</v>
      </c>
      <c r="AJ8" s="439">
        <v>11459.039109999994</v>
      </c>
      <c r="AK8" s="427">
        <v>10963.827499999996</v>
      </c>
      <c r="AL8" s="427">
        <f t="shared" si="61"/>
        <v>-616.17250000000422</v>
      </c>
      <c r="AM8" s="428">
        <f t="shared" si="62"/>
        <v>-495.21160999999847</v>
      </c>
      <c r="AN8" s="435">
        <f t="shared" si="63"/>
        <v>0.99901013258316795</v>
      </c>
      <c r="AO8" s="436">
        <f t="shared" si="64"/>
        <v>0.1098371399103929</v>
      </c>
      <c r="AP8" s="437">
        <f t="shared" si="65"/>
        <v>-0.4436100518557673</v>
      </c>
      <c r="AQ8" s="435">
        <f t="shared" si="66"/>
        <v>0.21580060744738333</v>
      </c>
      <c r="AR8" s="436">
        <f t="shared" si="67"/>
        <v>-4.5993273703373527E-2</v>
      </c>
      <c r="AS8" s="437">
        <f t="shared" si="68"/>
        <v>-0.12419908996908802</v>
      </c>
      <c r="AT8" s="436">
        <f t="shared" si="69"/>
        <v>0.20055097689460849</v>
      </c>
      <c r="AU8" s="436">
        <f t="shared" si="70"/>
        <v>-3.9990947110069563E-2</v>
      </c>
      <c r="AV8" s="436">
        <f t="shared" si="71"/>
        <v>-0.11383694285274432</v>
      </c>
      <c r="AW8" s="426">
        <v>27251</v>
      </c>
      <c r="AX8" s="427">
        <v>17556</v>
      </c>
      <c r="AY8" s="428">
        <v>25145</v>
      </c>
      <c r="AZ8" s="438">
        <f>AW8-'MЗ Q2'!AV8</f>
        <v>7961</v>
      </c>
      <c r="BA8" s="439">
        <f>AX8-'MЗ Q2'!AW8</f>
        <v>8592</v>
      </c>
      <c r="BB8" s="440">
        <f t="shared" ref="BB8:BB68" si="83">AY8-AX8</f>
        <v>7589</v>
      </c>
      <c r="BC8" s="441">
        <v>488.41919999999999</v>
      </c>
      <c r="BD8" s="442">
        <v>459</v>
      </c>
      <c r="BE8" s="443">
        <v>460</v>
      </c>
      <c r="BF8" s="441">
        <v>490.80669999999998</v>
      </c>
      <c r="BG8" s="442">
        <v>467.54750000000013</v>
      </c>
      <c r="BH8" s="443">
        <v>465</v>
      </c>
      <c r="BI8" s="444">
        <f t="shared" ref="BI8:BI68" si="84">BB8/3/BE8</f>
        <v>5.4992753623188406</v>
      </c>
      <c r="BJ8" s="444">
        <f t="shared" ref="BJ8:BJ68" si="85">BI8-AZ8/3/BC8</f>
        <v>6.6101018094316899E-2</v>
      </c>
      <c r="BK8" s="444">
        <f t="shared" ref="BK8:BK68" si="86">BI8-BA8/3/BD8</f>
        <v>-0.74037605380316407</v>
      </c>
      <c r="BL8" s="445">
        <f t="shared" ref="BL8:BL68" si="87">BB8/3/BH8</f>
        <v>5.4401433691756269</v>
      </c>
      <c r="BM8" s="444">
        <f t="shared" ref="BM8:BM68" si="88">BL8-AZ8/3/BF8</f>
        <v>3.3398378394802641E-2</v>
      </c>
      <c r="BN8" s="446">
        <f t="shared" ref="BN8:BN68" si="89">BL8-BA8/3/BG8</f>
        <v>-0.6854374541631767</v>
      </c>
      <c r="BO8" s="427">
        <v>777</v>
      </c>
      <c r="BP8" s="427">
        <v>759</v>
      </c>
      <c r="BQ8" s="427">
        <v>752</v>
      </c>
      <c r="BR8" s="426">
        <v>142739</v>
      </c>
      <c r="BS8" s="427">
        <v>93727</v>
      </c>
      <c r="BT8" s="428">
        <v>134878</v>
      </c>
      <c r="BU8" s="426">
        <f t="shared" si="72"/>
        <v>405.31837668116077</v>
      </c>
      <c r="BV8" s="447">
        <f t="shared" si="73"/>
        <v>68.050383000386773</v>
      </c>
      <c r="BW8" s="448">
        <f t="shared" si="74"/>
        <v>16.436561515792221</v>
      </c>
      <c r="BX8" s="449">
        <f t="shared" si="75"/>
        <v>2174.1313187513065</v>
      </c>
      <c r="BY8" s="447">
        <f>BX8-F8*1000/AW8</f>
        <v>407.54307795280374</v>
      </c>
      <c r="BZ8" s="448">
        <f t="shared" si="77"/>
        <v>97.990632376021495</v>
      </c>
      <c r="CA8" s="444">
        <f t="shared" si="78"/>
        <v>5.3640087492543254</v>
      </c>
      <c r="CB8" s="444">
        <f t="shared" si="79"/>
        <v>0.12607252673038172</v>
      </c>
      <c r="CC8" s="444">
        <f t="shared" si="80"/>
        <v>2.526416050973701E-2</v>
      </c>
      <c r="CD8" s="432">
        <f t="shared" ref="CD8:CD68" si="90">(BT8/BQ8)/272</f>
        <v>0.65940824468085113</v>
      </c>
      <c r="CE8" s="433">
        <f t="shared" ref="CE8:CE68" si="91">CD8-(BR8/BO8)/272</f>
        <v>-1.5978802029725014E-2</v>
      </c>
      <c r="CF8" s="434">
        <f t="shared" ref="CF8:CF68" si="92">CD8-(BS8/BP8)/180</f>
        <v>-2.6633330491158902E-2</v>
      </c>
      <c r="CG8" s="253"/>
      <c r="CH8" s="253"/>
      <c r="CI8" s="272"/>
      <c r="CJ8" s="118"/>
    </row>
    <row r="9" spans="1:88" ht="13.5" customHeight="1" x14ac:dyDescent="0.2">
      <c r="A9" s="425" t="s">
        <v>36</v>
      </c>
      <c r="B9" s="499" t="s">
        <v>113</v>
      </c>
      <c r="C9" s="426">
        <v>26683.076570000001</v>
      </c>
      <c r="D9" s="427">
        <v>17340.784</v>
      </c>
      <c r="E9" s="428">
        <v>24991.16</v>
      </c>
      <c r="F9" s="426">
        <v>26653.948670000002</v>
      </c>
      <c r="G9" s="427">
        <v>18168.608</v>
      </c>
      <c r="H9" s="428">
        <v>26525.244999999999</v>
      </c>
      <c r="I9" s="429">
        <f t="shared" si="49"/>
        <v>0.94216509593031095</v>
      </c>
      <c r="J9" s="430">
        <f t="shared" si="50"/>
        <v>-5.8927721511510933E-2</v>
      </c>
      <c r="K9" s="431">
        <f t="shared" si="51"/>
        <v>-1.2271479507939387E-2</v>
      </c>
      <c r="L9" s="426">
        <v>7034.9219599999997</v>
      </c>
      <c r="M9" s="427">
        <v>5024.0410000000002</v>
      </c>
      <c r="N9" s="427">
        <v>7341.3029999999999</v>
      </c>
      <c r="O9" s="432">
        <f t="shared" si="52"/>
        <v>0.27676664249472532</v>
      </c>
      <c r="P9" s="433">
        <f t="shared" si="53"/>
        <v>1.2831191612805437E-2</v>
      </c>
      <c r="Q9" s="434">
        <f t="shared" si="54"/>
        <v>2.4347682347519717E-4</v>
      </c>
      <c r="R9" s="426">
        <v>2758.2370000000001</v>
      </c>
      <c r="S9" s="427">
        <v>1814.1030000000001</v>
      </c>
      <c r="T9" s="428">
        <v>2596.6</v>
      </c>
      <c r="U9" s="435">
        <f t="shared" si="55"/>
        <v>9.7891650011149758E-2</v>
      </c>
      <c r="V9" s="436">
        <f t="shared" si="56"/>
        <v>-5.5915912207393503E-3</v>
      </c>
      <c r="W9" s="437">
        <f t="shared" si="57"/>
        <v>-1.9565607048280392E-3</v>
      </c>
      <c r="X9" s="426">
        <v>14453.957</v>
      </c>
      <c r="Y9" s="427">
        <v>9551.7240000000002</v>
      </c>
      <c r="Z9" s="428">
        <v>13973.2</v>
      </c>
      <c r="AA9" s="435">
        <f t="shared" si="58"/>
        <v>0.52678872523137865</v>
      </c>
      <c r="AB9" s="436">
        <f t="shared" si="59"/>
        <v>-1.5493290050974662E-2</v>
      </c>
      <c r="AC9" s="437">
        <f t="shared" si="60"/>
        <v>1.0619331733409121E-3</v>
      </c>
      <c r="AD9" s="426">
        <v>4014.134</v>
      </c>
      <c r="AE9" s="427">
        <v>3395.6397999999999</v>
      </c>
      <c r="AF9" s="427">
        <v>3579.57125</v>
      </c>
      <c r="AG9" s="427">
        <f t="shared" si="81"/>
        <v>-434.56275000000005</v>
      </c>
      <c r="AH9" s="428">
        <f t="shared" si="82"/>
        <v>183.93145000000004</v>
      </c>
      <c r="AI9" s="438">
        <v>0</v>
      </c>
      <c r="AJ9" s="439">
        <v>0</v>
      </c>
      <c r="AK9" s="427">
        <v>0</v>
      </c>
      <c r="AL9" s="427">
        <f t="shared" si="61"/>
        <v>0</v>
      </c>
      <c r="AM9" s="428">
        <f t="shared" si="62"/>
        <v>0</v>
      </c>
      <c r="AN9" s="435">
        <f t="shared" si="63"/>
        <v>0.14323349736466814</v>
      </c>
      <c r="AO9" s="436">
        <f t="shared" si="64"/>
        <v>-7.2039527348126409E-3</v>
      </c>
      <c r="AP9" s="437">
        <f t="shared" si="65"/>
        <v>-5.2584627121514266E-2</v>
      </c>
      <c r="AQ9" s="435">
        <f t="shared" si="66"/>
        <v>0</v>
      </c>
      <c r="AR9" s="436">
        <f t="shared" si="67"/>
        <v>0</v>
      </c>
      <c r="AS9" s="437">
        <f t="shared" si="68"/>
        <v>0</v>
      </c>
      <c r="AT9" s="436">
        <f t="shared" si="69"/>
        <v>0</v>
      </c>
      <c r="AU9" s="436">
        <f t="shared" si="70"/>
        <v>0</v>
      </c>
      <c r="AV9" s="436">
        <f t="shared" si="71"/>
        <v>0</v>
      </c>
      <c r="AW9" s="426">
        <v>5685</v>
      </c>
      <c r="AX9" s="427">
        <v>3943</v>
      </c>
      <c r="AY9" s="428">
        <v>5440</v>
      </c>
      <c r="AZ9" s="438">
        <f>AW9-'MЗ Q2'!AV9</f>
        <v>1652</v>
      </c>
      <c r="BA9" s="439">
        <f>AX9-'MЗ Q2'!AW9</f>
        <v>1846</v>
      </c>
      <c r="BB9" s="440">
        <f t="shared" si="83"/>
        <v>1497</v>
      </c>
      <c r="BC9" s="441">
        <v>87</v>
      </c>
      <c r="BD9" s="442">
        <v>88</v>
      </c>
      <c r="BE9" s="443">
        <v>86</v>
      </c>
      <c r="BF9" s="441">
        <v>137</v>
      </c>
      <c r="BG9" s="442">
        <v>135</v>
      </c>
      <c r="BH9" s="443">
        <v>132</v>
      </c>
      <c r="BI9" s="444">
        <f t="shared" si="84"/>
        <v>5.8023255813953485</v>
      </c>
      <c r="BJ9" s="444">
        <f t="shared" si="85"/>
        <v>-0.527176334313463</v>
      </c>
      <c r="BK9" s="444">
        <f t="shared" si="86"/>
        <v>-1.1900986610288946</v>
      </c>
      <c r="BL9" s="445">
        <f t="shared" si="87"/>
        <v>3.7803030303030303</v>
      </c>
      <c r="BM9" s="444">
        <f t="shared" si="88"/>
        <v>-0.2391616898916169</v>
      </c>
      <c r="BN9" s="446">
        <f t="shared" si="89"/>
        <v>-0.77772166105499441</v>
      </c>
      <c r="BO9" s="427">
        <v>138</v>
      </c>
      <c r="BP9" s="427">
        <v>152</v>
      </c>
      <c r="BQ9" s="427">
        <v>136</v>
      </c>
      <c r="BR9" s="426">
        <v>26350</v>
      </c>
      <c r="BS9" s="427">
        <v>17463</v>
      </c>
      <c r="BT9" s="428">
        <v>24384</v>
      </c>
      <c r="BU9" s="426">
        <f t="shared" si="72"/>
        <v>1087.8135252624672</v>
      </c>
      <c r="BV9" s="447">
        <f t="shared" si="73"/>
        <v>76.278471372524109</v>
      </c>
      <c r="BW9" s="448">
        <f t="shared" si="74"/>
        <v>47.407638530519762</v>
      </c>
      <c r="BX9" s="449">
        <f t="shared" si="75"/>
        <v>4875.9641544117649</v>
      </c>
      <c r="BY9" s="447">
        <f t="shared" si="76"/>
        <v>187.49473136866891</v>
      </c>
      <c r="BZ9" s="448">
        <f t="shared" si="77"/>
        <v>268.15081431539147</v>
      </c>
      <c r="CA9" s="444">
        <f t="shared" si="78"/>
        <v>4.4823529411764707</v>
      </c>
      <c r="CB9" s="444">
        <f t="shared" si="79"/>
        <v>-0.15265145636090871</v>
      </c>
      <c r="CC9" s="444">
        <f t="shared" si="80"/>
        <v>5.3491668034193474E-2</v>
      </c>
      <c r="CD9" s="432">
        <f t="shared" si="90"/>
        <v>0.65916955017301038</v>
      </c>
      <c r="CE9" s="433">
        <f t="shared" si="91"/>
        <v>-4.2823203450178093E-2</v>
      </c>
      <c r="CF9" s="434">
        <f t="shared" si="92"/>
        <v>2.0902006313361254E-2</v>
      </c>
      <c r="CG9" s="253"/>
      <c r="CH9" s="253"/>
      <c r="CI9" s="272"/>
      <c r="CJ9" s="118"/>
    </row>
    <row r="10" spans="1:88" ht="13.5" customHeight="1" x14ac:dyDescent="0.2">
      <c r="A10" s="425" t="s">
        <v>37</v>
      </c>
      <c r="B10" s="499" t="s">
        <v>113</v>
      </c>
      <c r="C10" s="426">
        <v>34699.92626</v>
      </c>
      <c r="D10" s="427">
        <v>24701.715640000002</v>
      </c>
      <c r="E10" s="428">
        <v>38277.966799999995</v>
      </c>
      <c r="F10" s="426">
        <v>34645.339340000006</v>
      </c>
      <c r="G10" s="427">
        <v>24073.913519999998</v>
      </c>
      <c r="H10" s="428">
        <v>37023.150689999995</v>
      </c>
      <c r="I10" s="429">
        <f t="shared" si="49"/>
        <v>1.0338927424223494</v>
      </c>
      <c r="J10" s="430">
        <f t="shared" si="50"/>
        <v>3.2317150407957795E-2</v>
      </c>
      <c r="K10" s="431">
        <f t="shared" si="51"/>
        <v>7.81463428764817E-3</v>
      </c>
      <c r="L10" s="426">
        <v>13183.87824</v>
      </c>
      <c r="M10" s="427">
        <v>9092.0864099999999</v>
      </c>
      <c r="N10" s="427">
        <v>13694.749679999999</v>
      </c>
      <c r="O10" s="432">
        <f t="shared" si="52"/>
        <v>0.36989692732171953</v>
      </c>
      <c r="P10" s="433">
        <f t="shared" si="53"/>
        <v>-1.0641364152841559E-2</v>
      </c>
      <c r="Q10" s="434">
        <f t="shared" si="54"/>
        <v>-7.7768730949233644E-3</v>
      </c>
      <c r="R10" s="426">
        <v>3804.5107099999996</v>
      </c>
      <c r="S10" s="427">
        <v>2319.5915600000003</v>
      </c>
      <c r="T10" s="428">
        <v>3422.01</v>
      </c>
      <c r="U10" s="435">
        <f t="shared" si="55"/>
        <v>9.2428924503291668E-2</v>
      </c>
      <c r="V10" s="436">
        <f t="shared" si="56"/>
        <v>-1.7384134986862518E-2</v>
      </c>
      <c r="W10" s="437">
        <f t="shared" si="57"/>
        <v>-3.9239828905536372E-3</v>
      </c>
      <c r="X10" s="426">
        <v>14973.638800000001</v>
      </c>
      <c r="Y10" s="427">
        <v>10901.474</v>
      </c>
      <c r="Z10" s="428">
        <v>17264.080000000002</v>
      </c>
      <c r="AA10" s="435">
        <f t="shared" si="58"/>
        <v>0.46630499236962708</v>
      </c>
      <c r="AB10" s="436">
        <f t="shared" si="59"/>
        <v>3.4107210929163967E-2</v>
      </c>
      <c r="AC10" s="437">
        <f t="shared" si="60"/>
        <v>1.3471513884987185E-2</v>
      </c>
      <c r="AD10" s="426">
        <v>18898.915000000001</v>
      </c>
      <c r="AE10" s="427">
        <v>18905.998459999999</v>
      </c>
      <c r="AF10" s="427">
        <v>18348.738500000007</v>
      </c>
      <c r="AG10" s="427">
        <f t="shared" si="81"/>
        <v>-550.17649999999412</v>
      </c>
      <c r="AH10" s="428">
        <f t="shared" si="82"/>
        <v>-557.25995999999213</v>
      </c>
      <c r="AI10" s="438">
        <v>8251</v>
      </c>
      <c r="AJ10" s="439">
        <v>6036.8710600000004</v>
      </c>
      <c r="AK10" s="427">
        <v>5115.1584699999994</v>
      </c>
      <c r="AL10" s="427">
        <f t="shared" si="61"/>
        <v>-3135.8415300000006</v>
      </c>
      <c r="AM10" s="428">
        <f t="shared" si="62"/>
        <v>-921.712590000001</v>
      </c>
      <c r="AN10" s="435">
        <f t="shared" si="63"/>
        <v>0.47935509730365328</v>
      </c>
      <c r="AO10" s="436">
        <f t="shared" si="64"/>
        <v>-6.5283379977076283E-2</v>
      </c>
      <c r="AP10" s="437">
        <f t="shared" si="65"/>
        <v>-0.28601677951388732</v>
      </c>
      <c r="AQ10" s="435">
        <f t="shared" si="66"/>
        <v>0.13363192712733113</v>
      </c>
      <c r="AR10" s="436">
        <f t="shared" si="67"/>
        <v>-0.10414955800254533</v>
      </c>
      <c r="AS10" s="437">
        <f t="shared" si="68"/>
        <v>-0.11075883293082328</v>
      </c>
      <c r="AT10" s="436">
        <f t="shared" si="69"/>
        <v>0.13816107961285992</v>
      </c>
      <c r="AU10" s="436">
        <f t="shared" si="70"/>
        <v>-9.9995052126157363E-2</v>
      </c>
      <c r="AV10" s="436">
        <f t="shared" si="71"/>
        <v>-0.11260292911321282</v>
      </c>
      <c r="AW10" s="426">
        <v>17200</v>
      </c>
      <c r="AX10" s="427">
        <v>11808</v>
      </c>
      <c r="AY10" s="428">
        <v>17422</v>
      </c>
      <c r="AZ10" s="438">
        <f>AW10-'MЗ Q2'!AV10</f>
        <v>5230</v>
      </c>
      <c r="BA10" s="439">
        <f>AX10-'MЗ Q2'!AW10</f>
        <v>5800</v>
      </c>
      <c r="BB10" s="440">
        <f t="shared" si="83"/>
        <v>5614</v>
      </c>
      <c r="BC10" s="441">
        <v>295.06220000000002</v>
      </c>
      <c r="BD10" s="442">
        <v>285</v>
      </c>
      <c r="BE10" s="443">
        <v>285</v>
      </c>
      <c r="BF10" s="441">
        <v>350.4633</v>
      </c>
      <c r="BG10" s="442">
        <v>338</v>
      </c>
      <c r="BH10" s="443">
        <v>337</v>
      </c>
      <c r="BI10" s="444">
        <f t="shared" si="84"/>
        <v>6.5660818713450286</v>
      </c>
      <c r="BJ10" s="444">
        <f t="shared" si="85"/>
        <v>0.65772311399375472</v>
      </c>
      <c r="BK10" s="444">
        <f t="shared" si="86"/>
        <v>-0.21754385964912348</v>
      </c>
      <c r="BL10" s="445">
        <f t="shared" si="87"/>
        <v>5.5529179030662705</v>
      </c>
      <c r="BM10" s="444">
        <f t="shared" si="88"/>
        <v>0.57855016375281565</v>
      </c>
      <c r="BN10" s="446">
        <f t="shared" si="89"/>
        <v>-0.16700320147021852</v>
      </c>
      <c r="BO10" s="427">
        <v>475</v>
      </c>
      <c r="BP10" s="427">
        <v>475</v>
      </c>
      <c r="BQ10" s="427">
        <v>475</v>
      </c>
      <c r="BR10" s="426">
        <v>89161</v>
      </c>
      <c r="BS10" s="427">
        <v>56289</v>
      </c>
      <c r="BT10" s="428">
        <v>84422</v>
      </c>
      <c r="BU10" s="426">
        <f t="shared" si="72"/>
        <v>438.54860924877397</v>
      </c>
      <c r="BV10" s="447">
        <f t="shared" si="73"/>
        <v>49.97805328820823</v>
      </c>
      <c r="BW10" s="448">
        <f t="shared" si="74"/>
        <v>10.864452131042299</v>
      </c>
      <c r="BX10" s="449">
        <f t="shared" si="75"/>
        <v>2125.0803977729306</v>
      </c>
      <c r="BY10" s="447">
        <f t="shared" si="76"/>
        <v>110.81648265665126</v>
      </c>
      <c r="BZ10" s="448">
        <f t="shared" si="77"/>
        <v>86.30045874854045</v>
      </c>
      <c r="CA10" s="444">
        <f t="shared" si="78"/>
        <v>4.8457123177591548</v>
      </c>
      <c r="CB10" s="444">
        <f t="shared" si="79"/>
        <v>-0.33806675200828717</v>
      </c>
      <c r="CC10" s="444">
        <f t="shared" si="80"/>
        <v>7.8689960035577933E-2</v>
      </c>
      <c r="CD10" s="432">
        <f t="shared" si="90"/>
        <v>0.6534210526315789</v>
      </c>
      <c r="CE10" s="433">
        <f t="shared" si="91"/>
        <v>-3.6679566563467492E-2</v>
      </c>
      <c r="CF10" s="434">
        <f t="shared" si="92"/>
        <v>-4.9298245614035618E-3</v>
      </c>
      <c r="CG10" s="253"/>
      <c r="CH10" s="253"/>
      <c r="CI10" s="272"/>
      <c r="CJ10" s="118"/>
    </row>
    <row r="11" spans="1:88" ht="13.5" customHeight="1" x14ac:dyDescent="0.2">
      <c r="A11" s="425" t="s">
        <v>38</v>
      </c>
      <c r="B11" s="499" t="s">
        <v>113</v>
      </c>
      <c r="C11" s="426">
        <v>5303.2067000000006</v>
      </c>
      <c r="D11" s="427">
        <v>3747.4055899999998</v>
      </c>
      <c r="E11" s="428">
        <v>5785.8410800000001</v>
      </c>
      <c r="F11" s="426">
        <v>5473.3431799999998</v>
      </c>
      <c r="G11" s="427">
        <v>3859.6118900000001</v>
      </c>
      <c r="H11" s="428">
        <v>5676.8889800000006</v>
      </c>
      <c r="I11" s="429">
        <f t="shared" si="49"/>
        <v>1.0191922196089873</v>
      </c>
      <c r="J11" s="430">
        <f t="shared" si="50"/>
        <v>5.0276782444676149E-2</v>
      </c>
      <c r="K11" s="431">
        <f t="shared" si="51"/>
        <v>4.8264132329206566E-2</v>
      </c>
      <c r="L11" s="426">
        <v>3499.7906200000002</v>
      </c>
      <c r="M11" s="427">
        <v>2438.8214600000001</v>
      </c>
      <c r="N11" s="427">
        <v>3638.4207200000001</v>
      </c>
      <c r="O11" s="432">
        <f t="shared" si="52"/>
        <v>0.64091806847348276</v>
      </c>
      <c r="P11" s="433">
        <f t="shared" si="53"/>
        <v>1.4934051729074138E-3</v>
      </c>
      <c r="Q11" s="434">
        <f t="shared" si="54"/>
        <v>9.0355037216159895E-3</v>
      </c>
      <c r="R11" s="426">
        <v>903.18007000000011</v>
      </c>
      <c r="S11" s="427">
        <v>636.42755</v>
      </c>
      <c r="T11" s="428">
        <v>857.34</v>
      </c>
      <c r="U11" s="435">
        <f t="shared" si="55"/>
        <v>0.15102285829799686</v>
      </c>
      <c r="V11" s="436">
        <f t="shared" si="56"/>
        <v>-1.3991473947839062E-2</v>
      </c>
      <c r="W11" s="437">
        <f t="shared" si="57"/>
        <v>-1.3871324883721947E-2</v>
      </c>
      <c r="X11" s="426">
        <v>513.38504</v>
      </c>
      <c r="Y11" s="427">
        <v>341</v>
      </c>
      <c r="Z11" s="428">
        <v>507.21</v>
      </c>
      <c r="AA11" s="435">
        <f t="shared" si="58"/>
        <v>8.9346471595081273E-2</v>
      </c>
      <c r="AB11" s="436">
        <f t="shared" si="59"/>
        <v>-4.4508700143297414E-3</v>
      </c>
      <c r="AC11" s="437">
        <f t="shared" si="60"/>
        <v>9.9561930252084485E-4</v>
      </c>
      <c r="AD11" s="426">
        <v>2642.0050000000001</v>
      </c>
      <c r="AE11" s="427">
        <v>2856.3713600000001</v>
      </c>
      <c r="AF11" s="427">
        <v>1797.2947600000002</v>
      </c>
      <c r="AG11" s="427">
        <f t="shared" si="81"/>
        <v>-844.71023999999989</v>
      </c>
      <c r="AH11" s="428">
        <f t="shared" si="82"/>
        <v>-1059.0765999999999</v>
      </c>
      <c r="AI11" s="438">
        <v>0</v>
      </c>
      <c r="AJ11" s="439">
        <v>0</v>
      </c>
      <c r="AK11" s="427">
        <v>0</v>
      </c>
      <c r="AL11" s="427">
        <f t="shared" si="61"/>
        <v>0</v>
      </c>
      <c r="AM11" s="428">
        <f t="shared" si="62"/>
        <v>0</v>
      </c>
      <c r="AN11" s="435">
        <f t="shared" si="63"/>
        <v>0.31063673114229406</v>
      </c>
      <c r="AO11" s="436">
        <f t="shared" si="64"/>
        <v>-0.18755335449023458</v>
      </c>
      <c r="AP11" s="437">
        <f t="shared" si="65"/>
        <v>-0.45158963891550374</v>
      </c>
      <c r="AQ11" s="435">
        <f t="shared" si="66"/>
        <v>0</v>
      </c>
      <c r="AR11" s="436">
        <f t="shared" si="67"/>
        <v>0</v>
      </c>
      <c r="AS11" s="437">
        <f t="shared" si="68"/>
        <v>0</v>
      </c>
      <c r="AT11" s="436">
        <f t="shared" si="69"/>
        <v>0</v>
      </c>
      <c r="AU11" s="436">
        <f t="shared" si="70"/>
        <v>0</v>
      </c>
      <c r="AV11" s="436">
        <f t="shared" si="71"/>
        <v>0</v>
      </c>
      <c r="AW11" s="426">
        <v>7465</v>
      </c>
      <c r="AX11" s="427">
        <v>4993.5</v>
      </c>
      <c r="AY11" s="428">
        <v>7611</v>
      </c>
      <c r="AZ11" s="438">
        <f>AW11-'MЗ Q2'!AV11</f>
        <v>2343</v>
      </c>
      <c r="BA11" s="439">
        <f>AX11-'MЗ Q2'!AW11</f>
        <v>2427.5</v>
      </c>
      <c r="BB11" s="440">
        <f t="shared" si="83"/>
        <v>2617.5</v>
      </c>
      <c r="BC11" s="441">
        <v>79.08</v>
      </c>
      <c r="BD11" s="442">
        <v>81</v>
      </c>
      <c r="BE11" s="443">
        <v>80</v>
      </c>
      <c r="BF11" s="441">
        <v>103.12</v>
      </c>
      <c r="BG11" s="442">
        <v>100.97280000000001</v>
      </c>
      <c r="BH11" s="443">
        <v>100</v>
      </c>
      <c r="BI11" s="444">
        <f t="shared" si="84"/>
        <v>10.90625</v>
      </c>
      <c r="BJ11" s="444">
        <f t="shared" si="85"/>
        <v>1.0301751390996454</v>
      </c>
      <c r="BK11" s="444">
        <f t="shared" si="86"/>
        <v>0.9165380658436213</v>
      </c>
      <c r="BL11" s="445">
        <f t="shared" si="87"/>
        <v>8.7249999999999996</v>
      </c>
      <c r="BM11" s="444">
        <f t="shared" si="88"/>
        <v>1.1512994569433666</v>
      </c>
      <c r="BN11" s="446">
        <f t="shared" si="89"/>
        <v>0.71129069742874762</v>
      </c>
      <c r="BO11" s="427">
        <v>241</v>
      </c>
      <c r="BP11" s="427">
        <v>241</v>
      </c>
      <c r="BQ11" s="427">
        <v>239</v>
      </c>
      <c r="BR11" s="426">
        <v>42633</v>
      </c>
      <c r="BS11" s="427">
        <v>28191</v>
      </c>
      <c r="BT11" s="428">
        <v>42963</v>
      </c>
      <c r="BU11" s="426">
        <f t="shared" si="72"/>
        <v>132.13437097036987</v>
      </c>
      <c r="BV11" s="447">
        <f t="shared" si="73"/>
        <v>3.7515881495503152</v>
      </c>
      <c r="BW11" s="448">
        <f t="shared" si="74"/>
        <v>-4.7749933657657664</v>
      </c>
      <c r="BX11" s="449">
        <f t="shared" si="75"/>
        <v>745.87951386151633</v>
      </c>
      <c r="BY11" s="447">
        <f t="shared" si="76"/>
        <v>12.678819956626853</v>
      </c>
      <c r="BZ11" s="448">
        <f t="shared" si="77"/>
        <v>-27.047669476823557</v>
      </c>
      <c r="CA11" s="444">
        <f t="shared" si="78"/>
        <v>5.6448561292865591</v>
      </c>
      <c r="CB11" s="444">
        <f t="shared" si="79"/>
        <v>-6.6195444725496877E-2</v>
      </c>
      <c r="CC11" s="444">
        <f t="shared" si="80"/>
        <v>-6.8307167469061625E-4</v>
      </c>
      <c r="CD11" s="432">
        <f t="shared" si="90"/>
        <v>0.66088789072114207</v>
      </c>
      <c r="CE11" s="433">
        <f t="shared" si="91"/>
        <v>1.0518718155850371E-2</v>
      </c>
      <c r="CF11" s="434">
        <f t="shared" si="92"/>
        <v>1.1026203307587523E-2</v>
      </c>
      <c r="CG11" s="253"/>
      <c r="CH11" s="253"/>
      <c r="CI11" s="272"/>
      <c r="CJ11" s="118"/>
    </row>
    <row r="12" spans="1:88" ht="13.5" customHeight="1" x14ac:dyDescent="0.2">
      <c r="A12" s="425" t="s">
        <v>39</v>
      </c>
      <c r="B12" s="499" t="s">
        <v>124</v>
      </c>
      <c r="C12" s="426">
        <v>5228.7640000000001</v>
      </c>
      <c r="D12" s="427">
        <v>3502.009</v>
      </c>
      <c r="E12" s="428">
        <v>5044.8149999999996</v>
      </c>
      <c r="F12" s="426">
        <v>5017.1120000000001</v>
      </c>
      <c r="G12" s="427">
        <v>3733.509</v>
      </c>
      <c r="H12" s="428">
        <v>5527.83</v>
      </c>
      <c r="I12" s="429">
        <f t="shared" si="49"/>
        <v>0.91262122749795127</v>
      </c>
      <c r="J12" s="430">
        <f t="shared" si="50"/>
        <v>-0.12956479505845175</v>
      </c>
      <c r="K12" s="431">
        <f t="shared" si="51"/>
        <v>-2.5372761534886212E-2</v>
      </c>
      <c r="L12" s="426">
        <v>2872.9459999999999</v>
      </c>
      <c r="M12" s="427">
        <v>2128.6729999999998</v>
      </c>
      <c r="N12" s="427">
        <v>3196.9</v>
      </c>
      <c r="O12" s="432">
        <f t="shared" si="52"/>
        <v>0.57832820473856827</v>
      </c>
      <c r="P12" s="433">
        <f t="shared" si="53"/>
        <v>5.6987717101647517E-3</v>
      </c>
      <c r="Q12" s="434">
        <f t="shared" si="54"/>
        <v>8.1747646370445848E-3</v>
      </c>
      <c r="R12" s="426">
        <v>749.39400000000001</v>
      </c>
      <c r="S12" s="427">
        <v>585.80600000000004</v>
      </c>
      <c r="T12" s="428">
        <v>813</v>
      </c>
      <c r="U12" s="435">
        <f t="shared" si="55"/>
        <v>0.14707398744172667</v>
      </c>
      <c r="V12" s="436">
        <f t="shared" si="56"/>
        <v>-2.2936168692793413E-3</v>
      </c>
      <c r="W12" s="437">
        <f t="shared" si="57"/>
        <v>-9.8309510491139951E-3</v>
      </c>
      <c r="X12" s="426">
        <v>789.61500000000001</v>
      </c>
      <c r="Y12" s="427">
        <v>585</v>
      </c>
      <c r="Z12" s="428">
        <v>866</v>
      </c>
      <c r="AA12" s="435">
        <f t="shared" si="58"/>
        <v>0.15666183656154403</v>
      </c>
      <c r="AB12" s="436">
        <f t="shared" si="59"/>
        <v>-7.2253117830312075E-4</v>
      </c>
      <c r="AC12" s="437">
        <f t="shared" si="60"/>
        <v>-2.721923020576611E-5</v>
      </c>
      <c r="AD12" s="426">
        <v>938.17</v>
      </c>
      <c r="AE12" s="427">
        <v>1195.4555899999998</v>
      </c>
      <c r="AF12" s="427">
        <v>1145.3724100000002</v>
      </c>
      <c r="AG12" s="427">
        <f t="shared" si="81"/>
        <v>207.20241000000021</v>
      </c>
      <c r="AH12" s="428">
        <f t="shared" si="82"/>
        <v>-50.083179999999629</v>
      </c>
      <c r="AI12" s="438">
        <v>0</v>
      </c>
      <c r="AJ12" s="439">
        <v>0</v>
      </c>
      <c r="AK12" s="427">
        <v>62.364530000000009</v>
      </c>
      <c r="AL12" s="427">
        <f t="shared" si="61"/>
        <v>62.364530000000009</v>
      </c>
      <c r="AM12" s="428">
        <f t="shared" si="62"/>
        <v>62.364530000000009</v>
      </c>
      <c r="AN12" s="435">
        <f t="shared" si="63"/>
        <v>0.22703952672199085</v>
      </c>
      <c r="AO12" s="436">
        <f t="shared" si="64"/>
        <v>4.7614714280656723E-2</v>
      </c>
      <c r="AP12" s="437">
        <f t="shared" si="65"/>
        <v>-0.11432327103209827</v>
      </c>
      <c r="AQ12" s="435">
        <f t="shared" si="66"/>
        <v>1.2362104457745233E-2</v>
      </c>
      <c r="AR12" s="436">
        <f t="shared" si="67"/>
        <v>1.2362104457745233E-2</v>
      </c>
      <c r="AS12" s="437">
        <f t="shared" si="68"/>
        <v>1.2362104457745233E-2</v>
      </c>
      <c r="AT12" s="436">
        <f t="shared" si="69"/>
        <v>1.1281918944685349E-2</v>
      </c>
      <c r="AU12" s="436">
        <f t="shared" si="70"/>
        <v>1.1281918944685349E-2</v>
      </c>
      <c r="AV12" s="436">
        <f t="shared" si="71"/>
        <v>1.1281918944685349E-2</v>
      </c>
      <c r="AW12" s="426">
        <v>4164</v>
      </c>
      <c r="AX12" s="427">
        <v>2965</v>
      </c>
      <c r="AY12" s="428">
        <v>4065</v>
      </c>
      <c r="AZ12" s="438">
        <f>AW12-'MЗ Q2'!AV12</f>
        <v>1068</v>
      </c>
      <c r="BA12" s="439">
        <f>AX12-'MЗ Q2'!AW12</f>
        <v>1285</v>
      </c>
      <c r="BB12" s="440">
        <f t="shared" si="83"/>
        <v>1100</v>
      </c>
      <c r="BC12" s="441">
        <v>67</v>
      </c>
      <c r="BD12" s="442">
        <v>63</v>
      </c>
      <c r="BE12" s="443">
        <v>62</v>
      </c>
      <c r="BF12" s="441">
        <v>105</v>
      </c>
      <c r="BG12" s="442">
        <v>112</v>
      </c>
      <c r="BH12" s="443">
        <v>110</v>
      </c>
      <c r="BI12" s="444">
        <f t="shared" si="84"/>
        <v>5.913978494623656</v>
      </c>
      <c r="BJ12" s="444">
        <f t="shared" si="85"/>
        <v>0.60054565880276023</v>
      </c>
      <c r="BK12" s="444">
        <f t="shared" si="86"/>
        <v>-0.88496330431814307</v>
      </c>
      <c r="BL12" s="445">
        <f t="shared" si="87"/>
        <v>3.3333333333333335</v>
      </c>
      <c r="BM12" s="444">
        <f t="shared" si="88"/>
        <v>-5.714285714285694E-2</v>
      </c>
      <c r="BN12" s="446">
        <f t="shared" si="89"/>
        <v>-0.49107142857142838</v>
      </c>
      <c r="BO12" s="427">
        <v>179</v>
      </c>
      <c r="BP12" s="427">
        <v>179</v>
      </c>
      <c r="BQ12" s="427">
        <v>179</v>
      </c>
      <c r="BR12" s="426">
        <v>34153</v>
      </c>
      <c r="BS12" s="427">
        <v>22346</v>
      </c>
      <c r="BT12" s="428">
        <v>30727</v>
      </c>
      <c r="BU12" s="426">
        <f t="shared" si="72"/>
        <v>179.90138965730466</v>
      </c>
      <c r="BV12" s="447">
        <f t="shared" si="73"/>
        <v>33.000326793134604</v>
      </c>
      <c r="BW12" s="448">
        <f t="shared" si="74"/>
        <v>12.824105132109992</v>
      </c>
      <c r="BX12" s="449">
        <f t="shared" si="75"/>
        <v>1359.8597785977861</v>
      </c>
      <c r="BY12" s="447">
        <f t="shared" si="76"/>
        <v>154.98177667655659</v>
      </c>
      <c r="BZ12" s="448">
        <f t="shared" si="77"/>
        <v>100.66618669222112</v>
      </c>
      <c r="CA12" s="444">
        <f t="shared" si="78"/>
        <v>7.5589175891758922</v>
      </c>
      <c r="CB12" s="444">
        <f t="shared" si="79"/>
        <v>-0.64305167115071615</v>
      </c>
      <c r="CC12" s="444">
        <f t="shared" si="80"/>
        <v>2.2323997270326856E-2</v>
      </c>
      <c r="CD12" s="432">
        <f t="shared" si="90"/>
        <v>0.63110006572461386</v>
      </c>
      <c r="CE12" s="433">
        <f t="shared" si="91"/>
        <v>-7.0366414722313531E-2</v>
      </c>
      <c r="CF12" s="434">
        <f t="shared" si="92"/>
        <v>-6.244431664658423E-2</v>
      </c>
      <c r="CG12" s="253"/>
      <c r="CH12" s="253"/>
      <c r="CI12" s="272"/>
      <c r="CJ12" s="118"/>
    </row>
    <row r="13" spans="1:88" ht="13.5" customHeight="1" x14ac:dyDescent="0.2">
      <c r="A13" s="425" t="s">
        <v>40</v>
      </c>
      <c r="B13" s="499" t="s">
        <v>124</v>
      </c>
      <c r="C13" s="426">
        <v>13779.718000000001</v>
      </c>
      <c r="D13" s="427">
        <v>9306.223</v>
      </c>
      <c r="E13" s="428">
        <v>13842.03306</v>
      </c>
      <c r="F13" s="426">
        <v>13773.217000000001</v>
      </c>
      <c r="G13" s="427">
        <v>9478.9162699999997</v>
      </c>
      <c r="H13" s="428">
        <v>13841.17006</v>
      </c>
      <c r="I13" s="429">
        <f t="shared" si="49"/>
        <v>1.0000623502201229</v>
      </c>
      <c r="J13" s="430">
        <f t="shared" si="50"/>
        <v>-4.0965279848914626E-4</v>
      </c>
      <c r="K13" s="431">
        <f t="shared" si="51"/>
        <v>1.8281022595841634E-2</v>
      </c>
      <c r="L13" s="426">
        <v>8618.4950000000008</v>
      </c>
      <c r="M13" s="427">
        <v>5998.7102599999998</v>
      </c>
      <c r="N13" s="427">
        <v>9362.9870600000013</v>
      </c>
      <c r="O13" s="432">
        <f t="shared" si="52"/>
        <v>0.67645921691681032</v>
      </c>
      <c r="P13" s="433">
        <f t="shared" si="53"/>
        <v>5.0716153404487763E-2</v>
      </c>
      <c r="Q13" s="434">
        <f t="shared" si="54"/>
        <v>4.3611527462538935E-2</v>
      </c>
      <c r="R13" s="426">
        <v>1794.9649999999999</v>
      </c>
      <c r="S13" s="427">
        <v>1332.8290099999999</v>
      </c>
      <c r="T13" s="428">
        <v>1528.04</v>
      </c>
      <c r="U13" s="435">
        <f t="shared" si="55"/>
        <v>0.11039818117804413</v>
      </c>
      <c r="V13" s="436">
        <f t="shared" si="56"/>
        <v>-1.9924676582782533E-2</v>
      </c>
      <c r="W13" s="437">
        <f t="shared" si="57"/>
        <v>-3.0211670416309053E-2</v>
      </c>
      <c r="X13" s="426">
        <v>2189.739</v>
      </c>
      <c r="Y13" s="427">
        <v>1388</v>
      </c>
      <c r="Z13" s="428">
        <v>1856.4949999999999</v>
      </c>
      <c r="AA13" s="435">
        <f t="shared" si="58"/>
        <v>0.13412847266179748</v>
      </c>
      <c r="AB13" s="436">
        <f t="shared" si="59"/>
        <v>-2.4856824672877503E-2</v>
      </c>
      <c r="AC13" s="437">
        <f t="shared" si="60"/>
        <v>-1.2301768988601663E-2</v>
      </c>
      <c r="AD13" s="426">
        <v>3870.1660000000002</v>
      </c>
      <c r="AE13" s="427">
        <v>3414.5832699999996</v>
      </c>
      <c r="AF13" s="427">
        <v>2703.32</v>
      </c>
      <c r="AG13" s="427">
        <f t="shared" si="81"/>
        <v>-1166.846</v>
      </c>
      <c r="AH13" s="428">
        <f t="shared" si="82"/>
        <v>-711.26326999999947</v>
      </c>
      <c r="AI13" s="438">
        <v>502</v>
      </c>
      <c r="AJ13" s="439">
        <v>92.350999999999999</v>
      </c>
      <c r="AK13" s="427">
        <v>0</v>
      </c>
      <c r="AL13" s="427">
        <f t="shared" si="61"/>
        <v>-502</v>
      </c>
      <c r="AM13" s="428">
        <f t="shared" si="62"/>
        <v>-92.350999999999999</v>
      </c>
      <c r="AN13" s="435">
        <f t="shared" si="63"/>
        <v>0.19529790084174239</v>
      </c>
      <c r="AO13" s="436">
        <f t="shared" si="64"/>
        <v>-8.5561692946751672E-2</v>
      </c>
      <c r="AP13" s="437">
        <f t="shared" si="65"/>
        <v>-0.17161607381800945</v>
      </c>
      <c r="AQ13" s="435">
        <f t="shared" si="66"/>
        <v>0</v>
      </c>
      <c r="AR13" s="436">
        <f t="shared" si="67"/>
        <v>-3.6430353654552293E-2</v>
      </c>
      <c r="AS13" s="437">
        <f t="shared" si="68"/>
        <v>-9.9235747950591775E-3</v>
      </c>
      <c r="AT13" s="436">
        <f t="shared" si="69"/>
        <v>0</v>
      </c>
      <c r="AU13" s="436">
        <f t="shared" si="70"/>
        <v>-3.6447548891446344E-2</v>
      </c>
      <c r="AV13" s="436">
        <f t="shared" si="71"/>
        <v>-9.7427804370720534E-3</v>
      </c>
      <c r="AW13" s="426">
        <v>11035</v>
      </c>
      <c r="AX13" s="427">
        <v>7362</v>
      </c>
      <c r="AY13" s="428">
        <v>10857</v>
      </c>
      <c r="AZ13" s="438">
        <f>AW13-'MЗ Q2'!AV13</f>
        <v>3466</v>
      </c>
      <c r="BA13" s="439">
        <f>AX13-'MЗ Q2'!AW13</f>
        <v>3777</v>
      </c>
      <c r="BB13" s="440">
        <f t="shared" si="83"/>
        <v>3495</v>
      </c>
      <c r="BC13" s="441">
        <v>100.5</v>
      </c>
      <c r="BD13" s="442">
        <v>108</v>
      </c>
      <c r="BE13" s="443">
        <v>108</v>
      </c>
      <c r="BF13" s="441">
        <v>256</v>
      </c>
      <c r="BG13" s="442">
        <v>247</v>
      </c>
      <c r="BH13" s="443">
        <v>247</v>
      </c>
      <c r="BI13" s="444">
        <f t="shared" si="84"/>
        <v>10.787037037037036</v>
      </c>
      <c r="BJ13" s="444">
        <f t="shared" si="85"/>
        <v>-0.70881702598120455</v>
      </c>
      <c r="BK13" s="444">
        <f t="shared" si="86"/>
        <v>-0.87037037037037024</v>
      </c>
      <c r="BL13" s="445">
        <f t="shared" si="87"/>
        <v>4.716599190283401</v>
      </c>
      <c r="BM13" s="444">
        <f t="shared" si="88"/>
        <v>0.20357835695006798</v>
      </c>
      <c r="BN13" s="446">
        <f t="shared" si="89"/>
        <v>-0.38056680161943301</v>
      </c>
      <c r="BO13" s="427">
        <v>466</v>
      </c>
      <c r="BP13" s="427">
        <v>370</v>
      </c>
      <c r="BQ13" s="427">
        <v>370</v>
      </c>
      <c r="BR13" s="426">
        <v>64542</v>
      </c>
      <c r="BS13" s="427">
        <v>41463</v>
      </c>
      <c r="BT13" s="428">
        <v>63804</v>
      </c>
      <c r="BU13" s="426">
        <f t="shared" si="72"/>
        <v>216.93263839257727</v>
      </c>
      <c r="BV13" s="447">
        <f t="shared" si="73"/>
        <v>3.533348008021477</v>
      </c>
      <c r="BW13" s="448">
        <f t="shared" si="74"/>
        <v>-11.678804821854868</v>
      </c>
      <c r="BX13" s="449">
        <f t="shared" si="75"/>
        <v>1274.8613852813853</v>
      </c>
      <c r="BY13" s="447">
        <f t="shared" si="76"/>
        <v>26.722101185327347</v>
      </c>
      <c r="BZ13" s="448">
        <f t="shared" si="77"/>
        <v>-12.684970328503141</v>
      </c>
      <c r="CA13" s="444">
        <f t="shared" si="78"/>
        <v>5.8767615363360042</v>
      </c>
      <c r="CB13" s="444">
        <f t="shared" si="79"/>
        <v>2.7916950925945372E-2</v>
      </c>
      <c r="CC13" s="444">
        <f t="shared" si="80"/>
        <v>0.24473219648270383</v>
      </c>
      <c r="CD13" s="432">
        <f t="shared" si="90"/>
        <v>0.63398251192368837</v>
      </c>
      <c r="CE13" s="433">
        <f t="shared" si="91"/>
        <v>0.12478344603123692</v>
      </c>
      <c r="CF13" s="434">
        <f t="shared" si="92"/>
        <v>1.1414944356120782E-2</v>
      </c>
      <c r="CG13" s="253"/>
      <c r="CH13" s="253"/>
      <c r="CI13" s="272"/>
      <c r="CJ13" s="118"/>
    </row>
    <row r="14" spans="1:88" ht="13.5" customHeight="1" x14ac:dyDescent="0.2">
      <c r="A14" s="425" t="s">
        <v>41</v>
      </c>
      <c r="B14" s="499" t="s">
        <v>113</v>
      </c>
      <c r="C14" s="426">
        <v>4154.674</v>
      </c>
      <c r="D14" s="427">
        <v>3114.6309999999999</v>
      </c>
      <c r="E14" s="428">
        <v>4527.0050000000001</v>
      </c>
      <c r="F14" s="426">
        <v>4126.7669999999998</v>
      </c>
      <c r="G14" s="427">
        <v>3257.4319999999998</v>
      </c>
      <c r="H14" s="428">
        <v>4639.0439999999999</v>
      </c>
      <c r="I14" s="429">
        <f t="shared" si="49"/>
        <v>0.97584868778998435</v>
      </c>
      <c r="J14" s="430">
        <f t="shared" si="50"/>
        <v>-3.0913748761437265E-2</v>
      </c>
      <c r="K14" s="431">
        <f t="shared" si="51"/>
        <v>1.9687208440607229E-2</v>
      </c>
      <c r="L14" s="426">
        <v>1783.3219999999999</v>
      </c>
      <c r="M14" s="427">
        <v>1312.7819999999999</v>
      </c>
      <c r="N14" s="427">
        <v>2020.742</v>
      </c>
      <c r="O14" s="432">
        <f t="shared" si="52"/>
        <v>0.43559448886451607</v>
      </c>
      <c r="P14" s="433">
        <f t="shared" si="53"/>
        <v>3.4591150961399975E-3</v>
      </c>
      <c r="Q14" s="434">
        <f t="shared" si="54"/>
        <v>3.2583159694789754E-2</v>
      </c>
      <c r="R14" s="426">
        <v>489.56599999999997</v>
      </c>
      <c r="S14" s="427">
        <v>445.06500000000005</v>
      </c>
      <c r="T14" s="428">
        <v>617.9</v>
      </c>
      <c r="U14" s="435">
        <f t="shared" si="55"/>
        <v>0.13319554632376843</v>
      </c>
      <c r="V14" s="436">
        <f t="shared" si="56"/>
        <v>1.4563697227369235E-2</v>
      </c>
      <c r="W14" s="437">
        <f t="shared" si="57"/>
        <v>-3.4350878690558861E-3</v>
      </c>
      <c r="X14" s="426">
        <v>1479.297</v>
      </c>
      <c r="Y14" s="427">
        <v>1203</v>
      </c>
      <c r="Z14" s="428">
        <v>1570.28</v>
      </c>
      <c r="AA14" s="435">
        <f t="shared" si="58"/>
        <v>0.33849215484914563</v>
      </c>
      <c r="AB14" s="436">
        <f t="shared" si="59"/>
        <v>-1.9971746795895196E-2</v>
      </c>
      <c r="AC14" s="437">
        <f t="shared" si="60"/>
        <v>-3.0817166112888261E-2</v>
      </c>
      <c r="AD14" s="426">
        <v>1441.9659999999999</v>
      </c>
      <c r="AE14" s="427">
        <v>2016.6047299999996</v>
      </c>
      <c r="AF14" s="427">
        <v>1946.2750999999996</v>
      </c>
      <c r="AG14" s="427">
        <f t="shared" si="81"/>
        <v>504.30909999999972</v>
      </c>
      <c r="AH14" s="428">
        <f t="shared" si="82"/>
        <v>-70.329629999999952</v>
      </c>
      <c r="AI14" s="438">
        <v>490</v>
      </c>
      <c r="AJ14" s="439">
        <v>415.87400000000008</v>
      </c>
      <c r="AK14" s="427">
        <v>325.81671999999998</v>
      </c>
      <c r="AL14" s="427">
        <f t="shared" si="61"/>
        <v>-164.18328000000002</v>
      </c>
      <c r="AM14" s="428">
        <f t="shared" si="62"/>
        <v>-90.057280000000105</v>
      </c>
      <c r="AN14" s="435">
        <f t="shared" si="63"/>
        <v>0.42992554680191419</v>
      </c>
      <c r="AO14" s="436">
        <f t="shared" si="64"/>
        <v>8.2854753762556632E-2</v>
      </c>
      <c r="AP14" s="437">
        <f t="shared" si="65"/>
        <v>-0.2175362969927439</v>
      </c>
      <c r="AQ14" s="435">
        <f t="shared" si="66"/>
        <v>7.1971804758333591E-2</v>
      </c>
      <c r="AR14" s="436">
        <f t="shared" si="67"/>
        <v>-4.5967653307449674E-2</v>
      </c>
      <c r="AS14" s="437">
        <f t="shared" si="68"/>
        <v>-6.155091430533724E-2</v>
      </c>
      <c r="AT14" s="436">
        <f t="shared" si="69"/>
        <v>7.0233591231296785E-2</v>
      </c>
      <c r="AU14" s="436">
        <f t="shared" si="70"/>
        <v>-4.850342493656537E-2</v>
      </c>
      <c r="AV14" s="436">
        <f t="shared" si="71"/>
        <v>-5.7435689355373978E-2</v>
      </c>
      <c r="AW14" s="426">
        <v>1654</v>
      </c>
      <c r="AX14" s="427">
        <v>1190</v>
      </c>
      <c r="AY14" s="428">
        <v>1743</v>
      </c>
      <c r="AZ14" s="438">
        <f>AW14-'MЗ Q2'!AV14</f>
        <v>513</v>
      </c>
      <c r="BA14" s="439">
        <f>AX14-'MЗ Q2'!AW14</f>
        <v>591</v>
      </c>
      <c r="BB14" s="440">
        <f t="shared" si="83"/>
        <v>553</v>
      </c>
      <c r="BC14" s="441">
        <v>34</v>
      </c>
      <c r="BD14" s="442">
        <v>34</v>
      </c>
      <c r="BE14" s="443">
        <v>35</v>
      </c>
      <c r="BF14" s="441">
        <v>52</v>
      </c>
      <c r="BG14" s="442">
        <v>47</v>
      </c>
      <c r="BH14" s="443">
        <v>44</v>
      </c>
      <c r="BI14" s="444">
        <f t="shared" si="84"/>
        <v>5.2666666666666666</v>
      </c>
      <c r="BJ14" s="444">
        <f t="shared" si="85"/>
        <v>0.23725490196078436</v>
      </c>
      <c r="BK14" s="444">
        <f t="shared" si="86"/>
        <v>-0.52745098039215677</v>
      </c>
      <c r="BL14" s="445">
        <f t="shared" si="87"/>
        <v>4.1893939393939394</v>
      </c>
      <c r="BM14" s="444">
        <f t="shared" si="88"/>
        <v>0.90093240093240112</v>
      </c>
      <c r="BN14" s="446">
        <f t="shared" si="89"/>
        <v>-2.0954223081881551E-3</v>
      </c>
      <c r="BO14" s="427">
        <v>74</v>
      </c>
      <c r="BP14" s="427">
        <v>74</v>
      </c>
      <c r="BQ14" s="427">
        <v>74</v>
      </c>
      <c r="BR14" s="426">
        <v>8909</v>
      </c>
      <c r="BS14" s="427">
        <v>6519</v>
      </c>
      <c r="BT14" s="428">
        <v>9544</v>
      </c>
      <c r="BU14" s="426">
        <f t="shared" si="72"/>
        <v>486.06915339480304</v>
      </c>
      <c r="BV14" s="447">
        <f t="shared" si="73"/>
        <v>22.855885912481767</v>
      </c>
      <c r="BW14" s="448">
        <f t="shared" si="74"/>
        <v>-13.613620036704845</v>
      </c>
      <c r="BX14" s="449">
        <f t="shared" si="75"/>
        <v>2661.5283993115318</v>
      </c>
      <c r="BY14" s="447">
        <f t="shared" si="76"/>
        <v>166.50602929943989</v>
      </c>
      <c r="BZ14" s="448">
        <f t="shared" si="77"/>
        <v>-75.809415814518616</v>
      </c>
      <c r="CA14" s="444">
        <f t="shared" si="78"/>
        <v>5.4756167527251867</v>
      </c>
      <c r="CB14" s="444">
        <f t="shared" si="79"/>
        <v>8.9280597948886431E-2</v>
      </c>
      <c r="CC14" s="444">
        <f t="shared" si="80"/>
        <v>-2.5345077790150938E-3</v>
      </c>
      <c r="CD14" s="432">
        <f t="shared" si="90"/>
        <v>0.47416534181240061</v>
      </c>
      <c r="CE14" s="433">
        <f t="shared" si="91"/>
        <v>3.1548092209856882E-2</v>
      </c>
      <c r="CF14" s="434">
        <f t="shared" si="92"/>
        <v>-1.5249072602013802E-2</v>
      </c>
      <c r="CG14" s="253"/>
      <c r="CH14" s="253"/>
      <c r="CI14" s="272"/>
      <c r="CJ14" s="118"/>
    </row>
    <row r="15" spans="1:88" ht="13.5" customHeight="1" x14ac:dyDescent="0.2">
      <c r="A15" s="425" t="s">
        <v>42</v>
      </c>
      <c r="B15" s="499" t="s">
        <v>113</v>
      </c>
      <c r="C15" s="426">
        <v>48804.713470000002</v>
      </c>
      <c r="D15" s="427">
        <v>40244.321640000002</v>
      </c>
      <c r="E15" s="428">
        <v>62017.461609999998</v>
      </c>
      <c r="F15" s="426">
        <v>46494.065539999996</v>
      </c>
      <c r="G15" s="427">
        <v>38723.743619999994</v>
      </c>
      <c r="H15" s="428">
        <v>59785.050759999998</v>
      </c>
      <c r="I15" s="429">
        <f t="shared" si="49"/>
        <v>1.0373406197974431</v>
      </c>
      <c r="J15" s="430">
        <f t="shared" si="50"/>
        <v>-1.2357076094779984E-2</v>
      </c>
      <c r="K15" s="431">
        <f t="shared" si="51"/>
        <v>-1.9267102138698089E-3</v>
      </c>
      <c r="L15" s="426">
        <v>16574.045610000001</v>
      </c>
      <c r="M15" s="427">
        <v>13252.88673</v>
      </c>
      <c r="N15" s="427">
        <v>19635.810920000004</v>
      </c>
      <c r="O15" s="432">
        <f t="shared" si="52"/>
        <v>0.32844014800331339</v>
      </c>
      <c r="P15" s="433">
        <f t="shared" si="53"/>
        <v>-2.8036434921897557E-2</v>
      </c>
      <c r="Q15" s="434">
        <f t="shared" si="54"/>
        <v>-1.3801729746211966E-2</v>
      </c>
      <c r="R15" s="426">
        <v>2862.9052099999999</v>
      </c>
      <c r="S15" s="427">
        <v>2112.1479400000003</v>
      </c>
      <c r="T15" s="428">
        <v>3298.5</v>
      </c>
      <c r="U15" s="435">
        <f t="shared" si="55"/>
        <v>5.5172655338897966E-2</v>
      </c>
      <c r="V15" s="436">
        <f t="shared" si="56"/>
        <v>-6.4030571041657977E-3</v>
      </c>
      <c r="W15" s="437">
        <f t="shared" si="57"/>
        <v>6.2865358310903313E-4</v>
      </c>
      <c r="X15" s="426">
        <v>23241.60586</v>
      </c>
      <c r="Y15" s="427">
        <v>20905</v>
      </c>
      <c r="Z15" s="428">
        <v>33226.800000000003</v>
      </c>
      <c r="AA15" s="435">
        <f t="shared" si="58"/>
        <v>0.55577104272078071</v>
      </c>
      <c r="AB15" s="436">
        <f t="shared" si="59"/>
        <v>5.5887765359185604E-2</v>
      </c>
      <c r="AC15" s="437">
        <f t="shared" si="60"/>
        <v>1.5921378257993335E-2</v>
      </c>
      <c r="AD15" s="426">
        <v>15970.017</v>
      </c>
      <c r="AE15" s="427">
        <v>20906.931230000002</v>
      </c>
      <c r="AF15" s="427">
        <v>20874.452730000001</v>
      </c>
      <c r="AG15" s="427">
        <f t="shared" si="81"/>
        <v>4904.4357300000011</v>
      </c>
      <c r="AH15" s="428">
        <f t="shared" si="82"/>
        <v>-32.478500000001077</v>
      </c>
      <c r="AI15" s="438">
        <v>0</v>
      </c>
      <c r="AJ15" s="439">
        <v>0</v>
      </c>
      <c r="AK15" s="427">
        <v>0</v>
      </c>
      <c r="AL15" s="427">
        <f t="shared" si="61"/>
        <v>0</v>
      </c>
      <c r="AM15" s="428">
        <f t="shared" si="62"/>
        <v>0</v>
      </c>
      <c r="AN15" s="435">
        <f t="shared" si="63"/>
        <v>0.33658992464525672</v>
      </c>
      <c r="AO15" s="436">
        <f t="shared" si="64"/>
        <v>9.3670835601085689E-3</v>
      </c>
      <c r="AP15" s="437">
        <f t="shared" si="65"/>
        <v>-0.18291022787365152</v>
      </c>
      <c r="AQ15" s="435">
        <f t="shared" si="66"/>
        <v>0</v>
      </c>
      <c r="AR15" s="436">
        <f t="shared" si="67"/>
        <v>0</v>
      </c>
      <c r="AS15" s="437">
        <f t="shared" si="68"/>
        <v>0</v>
      </c>
      <c r="AT15" s="436">
        <f t="shared" si="69"/>
        <v>0</v>
      </c>
      <c r="AU15" s="436">
        <f t="shared" si="70"/>
        <v>0</v>
      </c>
      <c r="AV15" s="436">
        <f t="shared" si="71"/>
        <v>0</v>
      </c>
      <c r="AW15" s="450">
        <v>22933</v>
      </c>
      <c r="AX15" s="451">
        <v>15802</v>
      </c>
      <c r="AY15" s="452">
        <v>23519</v>
      </c>
      <c r="AZ15" s="438">
        <f>AW15-'MЗ Q2'!AV15</f>
        <v>6557</v>
      </c>
      <c r="BA15" s="439">
        <f>AX15-'MЗ Q2'!AW15</f>
        <v>7623</v>
      </c>
      <c r="BB15" s="440">
        <f t="shared" si="83"/>
        <v>7717</v>
      </c>
      <c r="BC15" s="441">
        <v>183</v>
      </c>
      <c r="BD15" s="442">
        <v>190</v>
      </c>
      <c r="BE15" s="443">
        <v>188</v>
      </c>
      <c r="BF15" s="441">
        <v>233</v>
      </c>
      <c r="BG15" s="442">
        <v>236</v>
      </c>
      <c r="BH15" s="443">
        <v>235</v>
      </c>
      <c r="BI15" s="444">
        <f t="shared" si="84"/>
        <v>13.682624113475178</v>
      </c>
      <c r="BJ15" s="444">
        <f t="shared" si="85"/>
        <v>1.7390904158431209</v>
      </c>
      <c r="BK15" s="444">
        <f t="shared" si="86"/>
        <v>0.30893990294886287</v>
      </c>
      <c r="BL15" s="445">
        <f t="shared" si="87"/>
        <v>10.946099290780143</v>
      </c>
      <c r="BM15" s="444">
        <f t="shared" si="88"/>
        <v>1.5655556570176259</v>
      </c>
      <c r="BN15" s="446">
        <f t="shared" si="89"/>
        <v>0.1791501382377696</v>
      </c>
      <c r="BO15" s="427">
        <v>405</v>
      </c>
      <c r="BP15" s="427">
        <v>405</v>
      </c>
      <c r="BQ15" s="427">
        <v>405</v>
      </c>
      <c r="BR15" s="450">
        <v>99866</v>
      </c>
      <c r="BS15" s="451">
        <v>62562</v>
      </c>
      <c r="BT15" s="452">
        <v>93878</v>
      </c>
      <c r="BU15" s="450">
        <f t="shared" si="72"/>
        <v>636.83771235007134</v>
      </c>
      <c r="BV15" s="453">
        <f t="shared" si="73"/>
        <v>171.27320050419786</v>
      </c>
      <c r="BW15" s="454">
        <f t="shared" si="74"/>
        <v>17.871828586764536</v>
      </c>
      <c r="BX15" s="449">
        <f t="shared" si="75"/>
        <v>2541.9894876482845</v>
      </c>
      <c r="BY15" s="447">
        <f t="shared" si="76"/>
        <v>514.60251080269086</v>
      </c>
      <c r="BZ15" s="448">
        <f t="shared" si="77"/>
        <v>91.429835705492678</v>
      </c>
      <c r="CA15" s="444">
        <f t="shared" si="78"/>
        <v>3.9915812747140609</v>
      </c>
      <c r="CB15" s="444">
        <f t="shared" si="79"/>
        <v>-0.36310411315494884</v>
      </c>
      <c r="CC15" s="444">
        <f t="shared" si="80"/>
        <v>3.2462175865813681E-2</v>
      </c>
      <c r="CD15" s="432">
        <f t="shared" si="90"/>
        <v>0.85219680464778502</v>
      </c>
      <c r="CE15" s="433">
        <f t="shared" si="91"/>
        <v>-5.4357298474945637E-2</v>
      </c>
      <c r="CF15" s="434">
        <f t="shared" si="92"/>
        <v>-5.9924957637376153E-3</v>
      </c>
      <c r="CG15" s="253"/>
      <c r="CH15" s="253"/>
      <c r="CI15" s="272"/>
      <c r="CJ15" s="118"/>
    </row>
    <row r="16" spans="1:88" ht="13.5" customHeight="1" x14ac:dyDescent="0.2">
      <c r="A16" s="425" t="s">
        <v>43</v>
      </c>
      <c r="B16" s="499" t="s">
        <v>124</v>
      </c>
      <c r="C16" s="426">
        <v>4703.1480000000001</v>
      </c>
      <c r="D16" s="427">
        <v>3412.7660000000001</v>
      </c>
      <c r="E16" s="428">
        <v>5738.9089999999997</v>
      </c>
      <c r="F16" s="426">
        <v>4855.1109999999999</v>
      </c>
      <c r="G16" s="427">
        <v>3552.5430000000001</v>
      </c>
      <c r="H16" s="428">
        <v>5810.2470000000003</v>
      </c>
      <c r="I16" s="429">
        <f t="shared" si="49"/>
        <v>0.98772203660188618</v>
      </c>
      <c r="J16" s="430">
        <f t="shared" si="50"/>
        <v>1.9021629958248076E-2</v>
      </c>
      <c r="K16" s="431">
        <f t="shared" si="51"/>
        <v>2.7067654656333429E-2</v>
      </c>
      <c r="L16" s="426">
        <v>2616.1790000000001</v>
      </c>
      <c r="M16" s="427">
        <v>1905.701</v>
      </c>
      <c r="N16" s="427">
        <v>3346.4140000000002</v>
      </c>
      <c r="O16" s="432">
        <f t="shared" si="52"/>
        <v>0.5759503855860173</v>
      </c>
      <c r="P16" s="433">
        <f t="shared" si="53"/>
        <v>3.7099883506868103E-2</v>
      </c>
      <c r="Q16" s="434">
        <f t="shared" si="54"/>
        <v>3.9517469784575932E-2</v>
      </c>
      <c r="R16" s="426">
        <v>773.75800000000004</v>
      </c>
      <c r="S16" s="427">
        <v>551.73699999999997</v>
      </c>
      <c r="T16" s="428">
        <v>876.1</v>
      </c>
      <c r="U16" s="435">
        <f t="shared" si="55"/>
        <v>0.150785328059203</v>
      </c>
      <c r="V16" s="436">
        <f t="shared" si="56"/>
        <v>-8.5844577191242222E-3</v>
      </c>
      <c r="W16" s="437">
        <f t="shared" si="57"/>
        <v>-4.522292425615887E-3</v>
      </c>
      <c r="X16" s="426">
        <v>808.98900000000003</v>
      </c>
      <c r="Y16" s="427">
        <v>688</v>
      </c>
      <c r="Z16" s="428">
        <v>975.5</v>
      </c>
      <c r="AA16" s="435">
        <f t="shared" si="58"/>
        <v>0.16789303449577961</v>
      </c>
      <c r="AB16" s="436">
        <f t="shared" si="59"/>
        <v>1.2667719860244009E-3</v>
      </c>
      <c r="AC16" s="437">
        <f t="shared" si="60"/>
        <v>-2.5771053454739207E-2</v>
      </c>
      <c r="AD16" s="426">
        <v>2244.9459999999999</v>
      </c>
      <c r="AE16" s="427">
        <v>2174.0399600000001</v>
      </c>
      <c r="AF16" s="427">
        <v>3952.2220000000002</v>
      </c>
      <c r="AG16" s="427">
        <f t="shared" si="81"/>
        <v>1707.2760000000003</v>
      </c>
      <c r="AH16" s="428">
        <f t="shared" si="82"/>
        <v>1778.1820400000001</v>
      </c>
      <c r="AI16" s="438">
        <v>0</v>
      </c>
      <c r="AJ16" s="439">
        <v>0</v>
      </c>
      <c r="AK16" s="427">
        <v>0</v>
      </c>
      <c r="AL16" s="427">
        <f t="shared" si="61"/>
        <v>0</v>
      </c>
      <c r="AM16" s="428">
        <f t="shared" si="62"/>
        <v>0</v>
      </c>
      <c r="AN16" s="435">
        <f t="shared" si="63"/>
        <v>0.68867131365909451</v>
      </c>
      <c r="AO16" s="436">
        <f t="shared" si="64"/>
        <v>0.21134293700584017</v>
      </c>
      <c r="AP16" s="437">
        <f t="shared" si="65"/>
        <v>5.1639662499888161E-2</v>
      </c>
      <c r="AQ16" s="435">
        <f t="shared" si="66"/>
        <v>0</v>
      </c>
      <c r="AR16" s="436">
        <f t="shared" si="67"/>
        <v>0</v>
      </c>
      <c r="AS16" s="437">
        <f t="shared" si="68"/>
        <v>0</v>
      </c>
      <c r="AT16" s="436">
        <f t="shared" si="69"/>
        <v>0</v>
      </c>
      <c r="AU16" s="436">
        <f t="shared" si="70"/>
        <v>0</v>
      </c>
      <c r="AV16" s="436">
        <f t="shared" si="71"/>
        <v>0</v>
      </c>
      <c r="AW16" s="426">
        <v>4402</v>
      </c>
      <c r="AX16" s="427">
        <v>2923</v>
      </c>
      <c r="AY16" s="428">
        <v>4438</v>
      </c>
      <c r="AZ16" s="438">
        <f>AW16-'MЗ Q2'!AV16</f>
        <v>1353</v>
      </c>
      <c r="BA16" s="439">
        <f>AX16-'MЗ Q2'!AW16</f>
        <v>1373</v>
      </c>
      <c r="BB16" s="440">
        <f t="shared" si="83"/>
        <v>1515</v>
      </c>
      <c r="BC16" s="441">
        <v>67.150000000000006</v>
      </c>
      <c r="BD16" s="442">
        <v>68</v>
      </c>
      <c r="BE16" s="443">
        <v>71</v>
      </c>
      <c r="BF16" s="441">
        <v>91</v>
      </c>
      <c r="BG16" s="442">
        <v>92.51</v>
      </c>
      <c r="BH16" s="443">
        <v>93</v>
      </c>
      <c r="BI16" s="444">
        <f t="shared" si="84"/>
        <v>7.112676056338028</v>
      </c>
      <c r="BJ16" s="444">
        <f t="shared" si="85"/>
        <v>0.39636928046312203</v>
      </c>
      <c r="BK16" s="444">
        <f t="shared" si="86"/>
        <v>0.38228389947528285</v>
      </c>
      <c r="BL16" s="445">
        <f t="shared" si="87"/>
        <v>5.43010752688172</v>
      </c>
      <c r="BM16" s="444">
        <f t="shared" si="88"/>
        <v>0.47406357083776385</v>
      </c>
      <c r="BN16" s="446">
        <f t="shared" si="89"/>
        <v>0.4828946129625038</v>
      </c>
      <c r="BO16" s="427">
        <v>94</v>
      </c>
      <c r="BP16" s="427">
        <v>107</v>
      </c>
      <c r="BQ16" s="427">
        <v>106</v>
      </c>
      <c r="BR16" s="426">
        <v>19124</v>
      </c>
      <c r="BS16" s="427">
        <v>12678</v>
      </c>
      <c r="BT16" s="428">
        <v>18288</v>
      </c>
      <c r="BU16" s="426">
        <f t="shared" si="72"/>
        <v>317.70816929133861</v>
      </c>
      <c r="BV16" s="447">
        <f t="shared" si="73"/>
        <v>63.832881694601525</v>
      </c>
      <c r="BW16" s="448">
        <f t="shared" si="74"/>
        <v>37.49496531594815</v>
      </c>
      <c r="BX16" s="449">
        <f t="shared" si="75"/>
        <v>1309.2039206849931</v>
      </c>
      <c r="BY16" s="447">
        <f t="shared" si="76"/>
        <v>206.27093567817815</v>
      </c>
      <c r="BZ16" s="448">
        <f t="shared" si="77"/>
        <v>93.82827922074398</v>
      </c>
      <c r="CA16" s="444">
        <f t="shared" si="78"/>
        <v>4.1207751239296977</v>
      </c>
      <c r="CB16" s="444">
        <f t="shared" si="79"/>
        <v>-0.2236137902002433</v>
      </c>
      <c r="CC16" s="444">
        <f t="shared" si="80"/>
        <v>-0.21654954250889258</v>
      </c>
      <c r="CD16" s="432">
        <f t="shared" si="90"/>
        <v>0.63429522752497225</v>
      </c>
      <c r="CE16" s="433">
        <f t="shared" si="91"/>
        <v>-0.11367098023472744</v>
      </c>
      <c r="CF16" s="434">
        <f t="shared" si="92"/>
        <v>-2.3960224188423362E-2</v>
      </c>
      <c r="CG16" s="253"/>
      <c r="CH16" s="253"/>
      <c r="CI16" s="272"/>
      <c r="CJ16" s="118"/>
    </row>
    <row r="17" spans="1:88" ht="13.5" customHeight="1" x14ac:dyDescent="0.2">
      <c r="A17" s="425" t="s">
        <v>44</v>
      </c>
      <c r="B17" s="499" t="s">
        <v>124</v>
      </c>
      <c r="C17" s="426">
        <v>3094.1959999999999</v>
      </c>
      <c r="D17" s="427">
        <v>2197.4679999999998</v>
      </c>
      <c r="E17" s="428">
        <v>3211.1880000000001</v>
      </c>
      <c r="F17" s="426">
        <v>3075.2260000000001</v>
      </c>
      <c r="G17" s="427">
        <v>2135.0369999999998</v>
      </c>
      <c r="H17" s="428">
        <v>3100.0349999999999</v>
      </c>
      <c r="I17" s="429">
        <f t="shared" si="49"/>
        <v>1.0358554016325623</v>
      </c>
      <c r="J17" s="430">
        <f t="shared" si="50"/>
        <v>2.9686749312375138E-2</v>
      </c>
      <c r="K17" s="431">
        <f t="shared" si="51"/>
        <v>6.6142222056952971E-3</v>
      </c>
      <c r="L17" s="426">
        <v>2167.212</v>
      </c>
      <c r="M17" s="427">
        <v>1455.665</v>
      </c>
      <c r="N17" s="427">
        <v>2181.4029999999998</v>
      </c>
      <c r="O17" s="432">
        <f t="shared" si="52"/>
        <v>0.70367044243048871</v>
      </c>
      <c r="P17" s="433">
        <f t="shared" si="53"/>
        <v>-1.0621528324284979E-3</v>
      </c>
      <c r="Q17" s="434">
        <f t="shared" si="54"/>
        <v>2.1871953692354396E-2</v>
      </c>
      <c r="R17" s="426">
        <v>377.392</v>
      </c>
      <c r="S17" s="427">
        <v>300.18299999999999</v>
      </c>
      <c r="T17" s="428">
        <v>413.7</v>
      </c>
      <c r="U17" s="435">
        <f t="shared" si="55"/>
        <v>0.1334501062084783</v>
      </c>
      <c r="V17" s="436">
        <f t="shared" si="56"/>
        <v>1.0730019944899638E-2</v>
      </c>
      <c r="W17" s="437">
        <f t="shared" si="57"/>
        <v>-7.1483939580293532E-3</v>
      </c>
      <c r="X17" s="426">
        <v>326.08800000000002</v>
      </c>
      <c r="Y17" s="427">
        <v>244</v>
      </c>
      <c r="Z17" s="428">
        <v>303.60000000000002</v>
      </c>
      <c r="AA17" s="435">
        <f t="shared" si="58"/>
        <v>9.7934378160246596E-2</v>
      </c>
      <c r="AB17" s="436">
        <f t="shared" si="59"/>
        <v>-8.1027065938495263E-3</v>
      </c>
      <c r="AC17" s="437">
        <f t="shared" si="60"/>
        <v>-1.6349355564274345E-2</v>
      </c>
      <c r="AD17" s="426">
        <v>808.86300000000006</v>
      </c>
      <c r="AE17" s="427">
        <v>922.21</v>
      </c>
      <c r="AF17" s="427">
        <v>896.96500000000003</v>
      </c>
      <c r="AG17" s="427">
        <f t="shared" si="81"/>
        <v>88.101999999999975</v>
      </c>
      <c r="AH17" s="428">
        <f t="shared" si="82"/>
        <v>-25.245000000000005</v>
      </c>
      <c r="AI17" s="438">
        <v>0</v>
      </c>
      <c r="AJ17" s="439">
        <v>0</v>
      </c>
      <c r="AK17" s="427">
        <v>0</v>
      </c>
      <c r="AL17" s="427">
        <f t="shared" si="61"/>
        <v>0</v>
      </c>
      <c r="AM17" s="428">
        <f t="shared" si="62"/>
        <v>0</v>
      </c>
      <c r="AN17" s="435">
        <f t="shared" si="63"/>
        <v>0.27932497256467076</v>
      </c>
      <c r="AO17" s="436">
        <f t="shared" si="64"/>
        <v>1.7911991615823297E-2</v>
      </c>
      <c r="AP17" s="437">
        <f t="shared" si="65"/>
        <v>-0.14034439235895957</v>
      </c>
      <c r="AQ17" s="435">
        <f t="shared" si="66"/>
        <v>0</v>
      </c>
      <c r="AR17" s="436">
        <f t="shared" si="67"/>
        <v>0</v>
      </c>
      <c r="AS17" s="437">
        <f t="shared" si="68"/>
        <v>0</v>
      </c>
      <c r="AT17" s="436">
        <f t="shared" si="69"/>
        <v>0</v>
      </c>
      <c r="AU17" s="436">
        <f t="shared" si="70"/>
        <v>0</v>
      </c>
      <c r="AV17" s="436">
        <f t="shared" si="71"/>
        <v>0</v>
      </c>
      <c r="AW17" s="426">
        <v>4141</v>
      </c>
      <c r="AX17" s="427">
        <v>4151</v>
      </c>
      <c r="AY17" s="428">
        <v>6105</v>
      </c>
      <c r="AZ17" s="438">
        <f>AW17-'MЗ Q2'!AV17</f>
        <v>1258</v>
      </c>
      <c r="BA17" s="439">
        <f>AX17-'MЗ Q2'!AW17</f>
        <v>2755</v>
      </c>
      <c r="BB17" s="440">
        <f t="shared" si="83"/>
        <v>1954</v>
      </c>
      <c r="BC17" s="441">
        <v>55.35</v>
      </c>
      <c r="BD17" s="442">
        <v>48</v>
      </c>
      <c r="BE17" s="443">
        <v>48</v>
      </c>
      <c r="BF17" s="441">
        <v>50.77</v>
      </c>
      <c r="BG17" s="442">
        <v>48.75</v>
      </c>
      <c r="BH17" s="443">
        <v>52</v>
      </c>
      <c r="BI17" s="444">
        <f t="shared" si="84"/>
        <v>13.569444444444445</v>
      </c>
      <c r="BJ17" s="444">
        <f t="shared" si="85"/>
        <v>5.9934131285757308</v>
      </c>
      <c r="BK17" s="444">
        <f t="shared" si="86"/>
        <v>-5.5625000000000018</v>
      </c>
      <c r="BL17" s="445">
        <f t="shared" si="87"/>
        <v>12.525641025641026</v>
      </c>
      <c r="BM17" s="444">
        <f t="shared" si="88"/>
        <v>4.2661702095422811</v>
      </c>
      <c r="BN17" s="446">
        <f t="shared" si="89"/>
        <v>-6.3119658119658126</v>
      </c>
      <c r="BO17" s="427">
        <v>96</v>
      </c>
      <c r="BP17" s="427">
        <v>96</v>
      </c>
      <c r="BQ17" s="427">
        <v>96</v>
      </c>
      <c r="BR17" s="426">
        <v>21299</v>
      </c>
      <c r="BS17" s="427">
        <v>12743</v>
      </c>
      <c r="BT17" s="428">
        <v>20772</v>
      </c>
      <c r="BU17" s="426">
        <f t="shared" si="72"/>
        <v>149.24104563835934</v>
      </c>
      <c r="BV17" s="447">
        <f t="shared" si="73"/>
        <v>4.8574595545056241</v>
      </c>
      <c r="BW17" s="448">
        <f t="shared" si="74"/>
        <v>-18.304822681502543</v>
      </c>
      <c r="BX17" s="449">
        <f t="shared" si="75"/>
        <v>507.7862407862408</v>
      </c>
      <c r="BY17" s="447">
        <f t="shared" si="76"/>
        <v>-234.84259282882806</v>
      </c>
      <c r="BZ17" s="448">
        <f t="shared" si="77"/>
        <v>-6.5565681754551406</v>
      </c>
      <c r="CA17" s="444">
        <f t="shared" si="78"/>
        <v>3.4024570024570027</v>
      </c>
      <c r="CB17" s="444">
        <f t="shared" si="79"/>
        <v>-1.7409866101969458</v>
      </c>
      <c r="CC17" s="444">
        <f t="shared" si="80"/>
        <v>0.33259431876632561</v>
      </c>
      <c r="CD17" s="432">
        <f t="shared" si="90"/>
        <v>0.7954963235294118</v>
      </c>
      <c r="CE17" s="433">
        <f t="shared" si="91"/>
        <v>-2.018229166666663E-2</v>
      </c>
      <c r="CF17" s="434">
        <f t="shared" si="92"/>
        <v>5.8054193899782169E-2</v>
      </c>
      <c r="CG17" s="253"/>
      <c r="CH17" s="253"/>
      <c r="CI17" s="272"/>
      <c r="CJ17" s="118"/>
    </row>
    <row r="18" spans="1:88" ht="13.5" customHeight="1" x14ac:dyDescent="0.2">
      <c r="A18" s="425" t="s">
        <v>45</v>
      </c>
      <c r="B18" s="499" t="s">
        <v>124</v>
      </c>
      <c r="C18" s="426">
        <v>10940.539000000001</v>
      </c>
      <c r="D18" s="427">
        <v>8671.4500000000007</v>
      </c>
      <c r="E18" s="428">
        <v>13297.888000000001</v>
      </c>
      <c r="F18" s="426">
        <v>10896.151</v>
      </c>
      <c r="G18" s="427">
        <v>8635.8169999999991</v>
      </c>
      <c r="H18" s="428">
        <v>13167.492</v>
      </c>
      <c r="I18" s="429">
        <f t="shared" si="49"/>
        <v>1.0099028729237125</v>
      </c>
      <c r="J18" s="430">
        <f t="shared" si="50"/>
        <v>5.8291408324446792E-3</v>
      </c>
      <c r="K18" s="431">
        <f t="shared" si="51"/>
        <v>5.7766854419720737E-3</v>
      </c>
      <c r="L18" s="426">
        <v>1568.94</v>
      </c>
      <c r="M18" s="427">
        <v>1067.7750000000001</v>
      </c>
      <c r="N18" s="427">
        <v>1633.92</v>
      </c>
      <c r="O18" s="432">
        <f t="shared" si="52"/>
        <v>0.12408741163465298</v>
      </c>
      <c r="P18" s="433">
        <f t="shared" si="53"/>
        <v>-1.9902883654022818E-2</v>
      </c>
      <c r="Q18" s="434">
        <f t="shared" si="54"/>
        <v>4.424802981042586E-4</v>
      </c>
      <c r="R18" s="426">
        <v>536.01800000000003</v>
      </c>
      <c r="S18" s="427">
        <v>426.60799999999995</v>
      </c>
      <c r="T18" s="428">
        <v>614.01</v>
      </c>
      <c r="U18" s="435">
        <f t="shared" si="55"/>
        <v>4.6630747905523691E-2</v>
      </c>
      <c r="V18" s="436">
        <f t="shared" si="56"/>
        <v>-2.5625865113726998E-3</v>
      </c>
      <c r="W18" s="437">
        <f t="shared" si="57"/>
        <v>-2.7690946339835737E-3</v>
      </c>
      <c r="X18" s="426">
        <v>8631.0139999999992</v>
      </c>
      <c r="Y18" s="427">
        <v>7019</v>
      </c>
      <c r="Z18" s="428">
        <v>10741.2</v>
      </c>
      <c r="AA18" s="435">
        <f t="shared" si="58"/>
        <v>0.81573620853538398</v>
      </c>
      <c r="AB18" s="436">
        <f t="shared" si="59"/>
        <v>2.3620350375929355E-2</v>
      </c>
      <c r="AC18" s="437">
        <f t="shared" si="60"/>
        <v>2.958448191458074E-3</v>
      </c>
      <c r="AD18" s="426">
        <v>3419.5830000000001</v>
      </c>
      <c r="AE18" s="427">
        <v>3044.5030000000002</v>
      </c>
      <c r="AF18" s="427">
        <v>4303.8581599999998</v>
      </c>
      <c r="AG18" s="427">
        <f t="shared" si="81"/>
        <v>884.27515999999969</v>
      </c>
      <c r="AH18" s="428">
        <f t="shared" si="82"/>
        <v>1259.3551599999996</v>
      </c>
      <c r="AI18" s="438">
        <v>0</v>
      </c>
      <c r="AJ18" s="439">
        <v>0</v>
      </c>
      <c r="AK18" s="427">
        <v>0</v>
      </c>
      <c r="AL18" s="427">
        <f t="shared" si="61"/>
        <v>0</v>
      </c>
      <c r="AM18" s="428">
        <f t="shared" si="62"/>
        <v>0</v>
      </c>
      <c r="AN18" s="435">
        <f t="shared" si="63"/>
        <v>0.32364975250205141</v>
      </c>
      <c r="AO18" s="436">
        <f t="shared" si="64"/>
        <v>1.1089009379614767E-2</v>
      </c>
      <c r="AP18" s="437">
        <f t="shared" si="65"/>
        <v>-2.7445277740872187E-2</v>
      </c>
      <c r="AQ18" s="435">
        <f t="shared" si="66"/>
        <v>0</v>
      </c>
      <c r="AR18" s="436">
        <f t="shared" si="67"/>
        <v>0</v>
      </c>
      <c r="AS18" s="437">
        <f t="shared" si="68"/>
        <v>0</v>
      </c>
      <c r="AT18" s="436">
        <f t="shared" si="69"/>
        <v>0</v>
      </c>
      <c r="AU18" s="436">
        <f t="shared" si="70"/>
        <v>0</v>
      </c>
      <c r="AV18" s="436">
        <f t="shared" si="71"/>
        <v>0</v>
      </c>
      <c r="AW18" s="426">
        <v>2944</v>
      </c>
      <c r="AX18" s="427">
        <v>2163</v>
      </c>
      <c r="AY18" s="428">
        <v>3175</v>
      </c>
      <c r="AZ18" s="438">
        <f>AW18-'MЗ Q2'!AV18</f>
        <v>1050</v>
      </c>
      <c r="BA18" s="439">
        <f>AX18-'MЗ Q2'!AW18</f>
        <v>1059</v>
      </c>
      <c r="BB18" s="440">
        <f t="shared" si="83"/>
        <v>1012</v>
      </c>
      <c r="BC18" s="441">
        <v>39</v>
      </c>
      <c r="BD18" s="442">
        <v>35</v>
      </c>
      <c r="BE18" s="443">
        <v>36</v>
      </c>
      <c r="BF18" s="441">
        <v>59</v>
      </c>
      <c r="BG18" s="442">
        <v>58</v>
      </c>
      <c r="BH18" s="443">
        <v>56</v>
      </c>
      <c r="BI18" s="444">
        <f t="shared" si="84"/>
        <v>9.3703703703703702</v>
      </c>
      <c r="BJ18" s="444">
        <f t="shared" si="85"/>
        <v>0.39601139601139579</v>
      </c>
      <c r="BK18" s="444">
        <f t="shared" si="86"/>
        <v>-0.71534391534391517</v>
      </c>
      <c r="BL18" s="445">
        <f t="shared" si="87"/>
        <v>6.0238095238095237</v>
      </c>
      <c r="BM18" s="444">
        <f t="shared" si="88"/>
        <v>9.160613397901507E-2</v>
      </c>
      <c r="BN18" s="446">
        <f t="shared" si="89"/>
        <v>-6.2397372742200474E-2</v>
      </c>
      <c r="BO18" s="427">
        <v>120</v>
      </c>
      <c r="BP18" s="427">
        <v>125</v>
      </c>
      <c r="BQ18" s="427">
        <v>123</v>
      </c>
      <c r="BR18" s="426">
        <v>13537</v>
      </c>
      <c r="BS18" s="427">
        <v>10547</v>
      </c>
      <c r="BT18" s="428">
        <v>15116</v>
      </c>
      <c r="BU18" s="426">
        <f t="shared" si="72"/>
        <v>871.09632177824824</v>
      </c>
      <c r="BV18" s="447">
        <f t="shared" si="73"/>
        <v>66.180092185280841</v>
      </c>
      <c r="BW18" s="448">
        <f t="shared" si="74"/>
        <v>52.302636370075334</v>
      </c>
      <c r="BX18" s="449">
        <f t="shared" si="75"/>
        <v>4147.2415748031499</v>
      </c>
      <c r="BY18" s="447">
        <f t="shared" si="76"/>
        <v>446.10332752054137</v>
      </c>
      <c r="BZ18" s="448">
        <f t="shared" si="77"/>
        <v>154.72331312954839</v>
      </c>
      <c r="CA18" s="444">
        <f t="shared" si="78"/>
        <v>4.7609448818897642</v>
      </c>
      <c r="CB18" s="444">
        <f t="shared" si="79"/>
        <v>0.16277912102019876</v>
      </c>
      <c r="CC18" s="444">
        <f t="shared" si="80"/>
        <v>-0.11515313013057771</v>
      </c>
      <c r="CD18" s="432">
        <f t="shared" si="90"/>
        <v>0.45181731229076993</v>
      </c>
      <c r="CE18" s="433">
        <f t="shared" si="91"/>
        <v>3.70807926829268E-2</v>
      </c>
      <c r="CF18" s="434">
        <f t="shared" si="92"/>
        <v>-1.6938243264785657E-2</v>
      </c>
      <c r="CG18" s="253"/>
      <c r="CH18" s="253"/>
      <c r="CI18" s="272"/>
      <c r="CJ18" s="118"/>
    </row>
    <row r="19" spans="1:88" ht="13.5" customHeight="1" x14ac:dyDescent="0.2">
      <c r="A19" s="425" t="s">
        <v>46</v>
      </c>
      <c r="B19" s="499" t="s">
        <v>113</v>
      </c>
      <c r="C19" s="426">
        <v>101477.98545000001</v>
      </c>
      <c r="D19" s="427">
        <v>72213.21991</v>
      </c>
      <c r="E19" s="428">
        <v>110683.19367000001</v>
      </c>
      <c r="F19" s="426">
        <v>97753.98354999999</v>
      </c>
      <c r="G19" s="427">
        <v>67121.684290000005</v>
      </c>
      <c r="H19" s="428">
        <v>103636.10667000001</v>
      </c>
      <c r="I19" s="429">
        <f t="shared" si="49"/>
        <v>1.0679983764967114</v>
      </c>
      <c r="J19" s="430">
        <f t="shared" si="50"/>
        <v>2.9902722849049601E-2</v>
      </c>
      <c r="K19" s="431">
        <f t="shared" si="51"/>
        <v>-7.8569253160674091E-3</v>
      </c>
      <c r="L19" s="426">
        <v>42643.647729999997</v>
      </c>
      <c r="M19" s="427">
        <v>29952.337</v>
      </c>
      <c r="N19" s="427">
        <v>45410.969109999998</v>
      </c>
      <c r="O19" s="432">
        <f t="shared" si="52"/>
        <v>0.43817710418819994</v>
      </c>
      <c r="P19" s="433">
        <f t="shared" si="53"/>
        <v>1.9427311082703125E-3</v>
      </c>
      <c r="Q19" s="434">
        <f t="shared" si="54"/>
        <v>-8.0622492611352459E-3</v>
      </c>
      <c r="R19" s="426">
        <v>8595.8388000000014</v>
      </c>
      <c r="S19" s="427">
        <v>5678.7934800000003</v>
      </c>
      <c r="T19" s="428">
        <v>8603.92</v>
      </c>
      <c r="U19" s="435">
        <f t="shared" si="55"/>
        <v>8.3020486551050779E-2</v>
      </c>
      <c r="V19" s="436">
        <f t="shared" si="56"/>
        <v>-4.9128997707796052E-3</v>
      </c>
      <c r="W19" s="437">
        <f t="shared" si="57"/>
        <v>-1.5839678822543862E-3</v>
      </c>
      <c r="X19" s="426">
        <v>38873.751109999997</v>
      </c>
      <c r="Y19" s="427">
        <v>26646</v>
      </c>
      <c r="Z19" s="428">
        <v>42620.800000000003</v>
      </c>
      <c r="AA19" s="435">
        <f t="shared" si="58"/>
        <v>0.41125435303850166</v>
      </c>
      <c r="AB19" s="436">
        <f t="shared" si="59"/>
        <v>1.3585125675337095E-2</v>
      </c>
      <c r="AC19" s="437">
        <f t="shared" si="60"/>
        <v>1.4273849914121561E-2</v>
      </c>
      <c r="AD19" s="426">
        <v>45860.057000000001</v>
      </c>
      <c r="AE19" s="427">
        <v>41971.286440000011</v>
      </c>
      <c r="AF19" s="427">
        <v>39916.663580000022</v>
      </c>
      <c r="AG19" s="427">
        <f t="shared" si="81"/>
        <v>-5943.3934199999785</v>
      </c>
      <c r="AH19" s="428">
        <f t="shared" si="82"/>
        <v>-2054.6228599999886</v>
      </c>
      <c r="AI19" s="438">
        <v>10894</v>
      </c>
      <c r="AJ19" s="439">
        <v>10173.319619999997</v>
      </c>
      <c r="AK19" s="427">
        <v>9006.7204999999994</v>
      </c>
      <c r="AL19" s="427">
        <f t="shared" si="61"/>
        <v>-1887.2795000000006</v>
      </c>
      <c r="AM19" s="428">
        <f t="shared" si="62"/>
        <v>-1166.5991199999971</v>
      </c>
      <c r="AN19" s="435">
        <f t="shared" si="63"/>
        <v>0.36063888524043541</v>
      </c>
      <c r="AO19" s="436">
        <f t="shared" si="64"/>
        <v>-9.128235458941969E-2</v>
      </c>
      <c r="AP19" s="437">
        <f t="shared" si="65"/>
        <v>-0.22057445065996084</v>
      </c>
      <c r="AQ19" s="435">
        <f t="shared" si="66"/>
        <v>8.1373876207921664E-2</v>
      </c>
      <c r="AR19" s="436">
        <f t="shared" si="67"/>
        <v>-2.5979457145031679E-2</v>
      </c>
      <c r="AS19" s="437">
        <f t="shared" si="68"/>
        <v>-5.9505032566387228E-2</v>
      </c>
      <c r="AT19" s="436">
        <f t="shared" si="69"/>
        <v>8.6907167679304703E-2</v>
      </c>
      <c r="AU19" s="436">
        <f t="shared" si="70"/>
        <v>-2.4535861078984714E-2</v>
      </c>
      <c r="AV19" s="436">
        <f t="shared" si="71"/>
        <v>-6.4658153239134292E-2</v>
      </c>
      <c r="AW19" s="426">
        <v>63038</v>
      </c>
      <c r="AX19" s="427">
        <v>44522</v>
      </c>
      <c r="AY19" s="428">
        <v>66720</v>
      </c>
      <c r="AZ19" s="438">
        <f>AW19-'MЗ Q2'!AV19</f>
        <v>20421</v>
      </c>
      <c r="BA19" s="439">
        <f>AX19-'MЗ Q2'!AW19</f>
        <v>23338</v>
      </c>
      <c r="BB19" s="440">
        <f t="shared" si="83"/>
        <v>22198</v>
      </c>
      <c r="BC19" s="441">
        <v>659</v>
      </c>
      <c r="BD19" s="442">
        <v>647</v>
      </c>
      <c r="BE19" s="443">
        <v>644</v>
      </c>
      <c r="BF19" s="441">
        <v>941</v>
      </c>
      <c r="BG19" s="442">
        <v>912</v>
      </c>
      <c r="BH19" s="443">
        <v>899</v>
      </c>
      <c r="BI19" s="444">
        <f t="shared" si="84"/>
        <v>11.489648033126294</v>
      </c>
      <c r="BJ19" s="444">
        <f t="shared" si="85"/>
        <v>1.160361234947235</v>
      </c>
      <c r="BK19" s="444">
        <f t="shared" si="86"/>
        <v>-0.53405109103650794</v>
      </c>
      <c r="BL19" s="445">
        <f t="shared" si="87"/>
        <v>8.2306266221727835</v>
      </c>
      <c r="BM19" s="444">
        <f t="shared" si="88"/>
        <v>0.99683278582846935</v>
      </c>
      <c r="BN19" s="446">
        <f t="shared" si="89"/>
        <v>-0.29934413806113369</v>
      </c>
      <c r="BO19" s="427">
        <v>1501</v>
      </c>
      <c r="BP19" s="427">
        <v>1492</v>
      </c>
      <c r="BQ19" s="427">
        <v>1490</v>
      </c>
      <c r="BR19" s="426">
        <v>306424</v>
      </c>
      <c r="BS19" s="427">
        <v>196825</v>
      </c>
      <c r="BT19" s="428">
        <v>293192</v>
      </c>
      <c r="BU19" s="426">
        <f t="shared" si="72"/>
        <v>353.47521989003792</v>
      </c>
      <c r="BV19" s="447">
        <f t="shared" si="73"/>
        <v>34.45979175777677</v>
      </c>
      <c r="BW19" s="448">
        <f t="shared" si="74"/>
        <v>12.45307183973938</v>
      </c>
      <c r="BX19" s="449">
        <f t="shared" si="75"/>
        <v>1553.298960881295</v>
      </c>
      <c r="BY19" s="447">
        <f t="shared" si="76"/>
        <v>2.5837803552631158</v>
      </c>
      <c r="BZ19" s="448">
        <f t="shared" si="77"/>
        <v>45.691838784354104</v>
      </c>
      <c r="CA19" s="444">
        <f t="shared" si="78"/>
        <v>4.3943645083932852</v>
      </c>
      <c r="CB19" s="444">
        <f t="shared" si="79"/>
        <v>-0.4665765113091167</v>
      </c>
      <c r="CC19" s="444">
        <f t="shared" si="80"/>
        <v>-2.6483611637261539E-2</v>
      </c>
      <c r="CD19" s="432">
        <f t="shared" si="90"/>
        <v>0.72343071456770625</v>
      </c>
      <c r="CE19" s="433">
        <f t="shared" si="91"/>
        <v>-2.7108141880935799E-2</v>
      </c>
      <c r="CF19" s="434">
        <f t="shared" si="92"/>
        <v>-9.459514803756397E-3</v>
      </c>
      <c r="CG19" s="253"/>
      <c r="CH19" s="253"/>
      <c r="CI19" s="272"/>
      <c r="CJ19" s="118"/>
    </row>
    <row r="20" spans="1:88" ht="13.5" customHeight="1" x14ac:dyDescent="0.2">
      <c r="A20" s="425" t="s">
        <v>47</v>
      </c>
      <c r="B20" s="499" t="s">
        <v>113</v>
      </c>
      <c r="C20" s="426">
        <v>48998.386299999998</v>
      </c>
      <c r="D20" s="427">
        <v>36136.540590000004</v>
      </c>
      <c r="E20" s="428">
        <v>54925.769229999998</v>
      </c>
      <c r="F20" s="426">
        <v>49628.663869999997</v>
      </c>
      <c r="G20" s="427">
        <v>38373.998820000001</v>
      </c>
      <c r="H20" s="428">
        <v>57091.70119</v>
      </c>
      <c r="I20" s="429">
        <f t="shared" si="49"/>
        <v>0.96206222769940197</v>
      </c>
      <c r="J20" s="430">
        <f t="shared" si="50"/>
        <v>-2.5237902490462094E-2</v>
      </c>
      <c r="K20" s="431">
        <f t="shared" si="51"/>
        <v>2.0368849339100992E-2</v>
      </c>
      <c r="L20" s="426">
        <v>19513.262870000002</v>
      </c>
      <c r="M20" s="427">
        <v>14342.17548</v>
      </c>
      <c r="N20" s="427">
        <v>21632.300489999998</v>
      </c>
      <c r="O20" s="432">
        <f t="shared" si="52"/>
        <v>0.37890446490652202</v>
      </c>
      <c r="P20" s="433">
        <f t="shared" si="53"/>
        <v>-1.4280870912997456E-2</v>
      </c>
      <c r="Q20" s="434">
        <f t="shared" si="54"/>
        <v>5.157242281262131E-3</v>
      </c>
      <c r="R20" s="426">
        <v>4522.4541799999997</v>
      </c>
      <c r="S20" s="427">
        <v>3408.6884300000002</v>
      </c>
      <c r="T20" s="428">
        <v>4849.51</v>
      </c>
      <c r="U20" s="435">
        <f t="shared" si="55"/>
        <v>8.4942467975528194E-2</v>
      </c>
      <c r="V20" s="436">
        <f t="shared" si="56"/>
        <v>-6.1833820341831436E-3</v>
      </c>
      <c r="W20" s="437">
        <f t="shared" si="57"/>
        <v>-3.8856066275136658E-3</v>
      </c>
      <c r="X20" s="426">
        <v>22784.91445</v>
      </c>
      <c r="Y20" s="427">
        <v>18800</v>
      </c>
      <c r="Z20" s="428">
        <v>27984.400000000001</v>
      </c>
      <c r="AA20" s="435">
        <f t="shared" si="58"/>
        <v>0.49016581073435694</v>
      </c>
      <c r="AB20" s="436">
        <f t="shared" si="59"/>
        <v>3.105785429845459E-2</v>
      </c>
      <c r="AC20" s="437">
        <f t="shared" si="60"/>
        <v>2.5074902330851634E-4</v>
      </c>
      <c r="AD20" s="426">
        <v>9170.2540000000008</v>
      </c>
      <c r="AE20" s="427">
        <v>11405.078539999999</v>
      </c>
      <c r="AF20" s="427">
        <v>10348.110339999999</v>
      </c>
      <c r="AG20" s="427">
        <f t="shared" si="81"/>
        <v>1177.8563399999985</v>
      </c>
      <c r="AH20" s="428">
        <f t="shared" si="82"/>
        <v>-1056.9681999999993</v>
      </c>
      <c r="AI20" s="438">
        <v>0</v>
      </c>
      <c r="AJ20" s="439">
        <v>0</v>
      </c>
      <c r="AK20" s="427">
        <v>0</v>
      </c>
      <c r="AL20" s="427">
        <f t="shared" si="61"/>
        <v>0</v>
      </c>
      <c r="AM20" s="428">
        <f t="shared" si="62"/>
        <v>0</v>
      </c>
      <c r="AN20" s="435">
        <f t="shared" si="63"/>
        <v>0.18840173720039496</v>
      </c>
      <c r="AO20" s="436">
        <f t="shared" si="64"/>
        <v>1.2475328995892321E-3</v>
      </c>
      <c r="AP20" s="437">
        <f t="shared" si="65"/>
        <v>-0.12720895363469023</v>
      </c>
      <c r="AQ20" s="435">
        <f t="shared" si="66"/>
        <v>0</v>
      </c>
      <c r="AR20" s="436">
        <f t="shared" si="67"/>
        <v>0</v>
      </c>
      <c r="AS20" s="437">
        <f t="shared" si="68"/>
        <v>0</v>
      </c>
      <c r="AT20" s="436">
        <f t="shared" si="69"/>
        <v>0</v>
      </c>
      <c r="AU20" s="436">
        <f t="shared" si="70"/>
        <v>0</v>
      </c>
      <c r="AV20" s="436">
        <f t="shared" si="71"/>
        <v>0</v>
      </c>
      <c r="AW20" s="426">
        <v>36996</v>
      </c>
      <c r="AX20" s="427">
        <v>23720</v>
      </c>
      <c r="AY20" s="428">
        <v>34520</v>
      </c>
      <c r="AZ20" s="438">
        <f>AW20-'MЗ Q2'!AV20</f>
        <v>13334</v>
      </c>
      <c r="BA20" s="439">
        <f>AX20-'MЗ Q2'!AW20</f>
        <v>11246</v>
      </c>
      <c r="BB20" s="440">
        <f t="shared" si="83"/>
        <v>10800</v>
      </c>
      <c r="BC20" s="441">
        <v>387.38670000000002</v>
      </c>
      <c r="BD20" s="442">
        <v>391</v>
      </c>
      <c r="BE20" s="443">
        <v>388</v>
      </c>
      <c r="BF20" s="441">
        <v>692.81560000000002</v>
      </c>
      <c r="BG20" s="442">
        <v>700.04</v>
      </c>
      <c r="BH20" s="443">
        <v>695</v>
      </c>
      <c r="BI20" s="444">
        <f t="shared" si="84"/>
        <v>9.2783505154639183</v>
      </c>
      <c r="BJ20" s="444">
        <f t="shared" si="85"/>
        <v>-2.1951117037260204</v>
      </c>
      <c r="BK20" s="444">
        <f t="shared" si="86"/>
        <v>-0.30903226373471782</v>
      </c>
      <c r="BL20" s="445">
        <f t="shared" si="87"/>
        <v>5.1798561151079134</v>
      </c>
      <c r="BM20" s="444">
        <f t="shared" si="88"/>
        <v>-1.2355113602587888</v>
      </c>
      <c r="BN20" s="446">
        <f t="shared" si="89"/>
        <v>-0.17507598401023206</v>
      </c>
      <c r="BO20" s="427">
        <v>931</v>
      </c>
      <c r="BP20" s="427">
        <v>949</v>
      </c>
      <c r="BQ20" s="427">
        <v>934</v>
      </c>
      <c r="BR20" s="426">
        <v>179612</v>
      </c>
      <c r="BS20" s="427">
        <v>118077</v>
      </c>
      <c r="BT20" s="428">
        <v>173743</v>
      </c>
      <c r="BU20" s="426">
        <f t="shared" si="72"/>
        <v>328.59856909343108</v>
      </c>
      <c r="BV20" s="447">
        <f t="shared" si="73"/>
        <v>52.288167394212792</v>
      </c>
      <c r="BW20" s="448">
        <f t="shared" si="74"/>
        <v>3.6072598630136667</v>
      </c>
      <c r="BX20" s="449">
        <f t="shared" si="75"/>
        <v>1653.873151506373</v>
      </c>
      <c r="BY20" s="447">
        <f t="shared" si="76"/>
        <v>312.41288904556654</v>
      </c>
      <c r="BZ20" s="448">
        <f t="shared" si="77"/>
        <v>36.082307492882364</v>
      </c>
      <c r="CA20" s="444">
        <f t="shared" si="78"/>
        <v>5.0331112398609505</v>
      </c>
      <c r="CB20" s="444">
        <f t="shared" si="79"/>
        <v>0.17820800707902862</v>
      </c>
      <c r="CC20" s="444">
        <f t="shared" si="80"/>
        <v>5.5160143739533929E-2</v>
      </c>
      <c r="CD20" s="432">
        <f t="shared" si="90"/>
        <v>0.68389831842801363</v>
      </c>
      <c r="CE20" s="433">
        <f t="shared" si="91"/>
        <v>-2.5380129793380224E-2</v>
      </c>
      <c r="CF20" s="434">
        <f t="shared" si="92"/>
        <v>-7.3380707535810608E-3</v>
      </c>
      <c r="CG20" s="253"/>
      <c r="CH20" s="253"/>
      <c r="CI20" s="272"/>
      <c r="CJ20" s="118"/>
    </row>
    <row r="21" spans="1:88" ht="13.5" customHeight="1" x14ac:dyDescent="0.2">
      <c r="A21" s="425" t="s">
        <v>48</v>
      </c>
      <c r="B21" s="499" t="s">
        <v>113</v>
      </c>
      <c r="C21" s="426">
        <v>84679.995609999998</v>
      </c>
      <c r="D21" s="427">
        <v>58911.350511761499</v>
      </c>
      <c r="E21" s="428">
        <v>88177.863531761497</v>
      </c>
      <c r="F21" s="426">
        <v>81517.053140000004</v>
      </c>
      <c r="G21" s="427">
        <v>57059.708059999997</v>
      </c>
      <c r="H21" s="428">
        <v>84505.737599999993</v>
      </c>
      <c r="I21" s="429">
        <f t="shared" si="49"/>
        <v>1.0434541610552313</v>
      </c>
      <c r="J21" s="430">
        <f t="shared" si="50"/>
        <v>4.6531697513889636E-3</v>
      </c>
      <c r="K21" s="431">
        <f t="shared" si="51"/>
        <v>1.1003198463301445E-2</v>
      </c>
      <c r="L21" s="426">
        <v>30270.86536</v>
      </c>
      <c r="M21" s="427">
        <v>22377.04016</v>
      </c>
      <c r="N21" s="427">
        <v>32705.460579999999</v>
      </c>
      <c r="O21" s="432">
        <f t="shared" si="52"/>
        <v>0.38702059184203846</v>
      </c>
      <c r="P21" s="433">
        <f t="shared" si="53"/>
        <v>1.5676631357943893E-2</v>
      </c>
      <c r="Q21" s="434">
        <f t="shared" si="54"/>
        <v>-5.1482593632616314E-3</v>
      </c>
      <c r="R21" s="426">
        <v>5571.6835600000004</v>
      </c>
      <c r="S21" s="427">
        <v>4186.7914600000004</v>
      </c>
      <c r="T21" s="428">
        <v>6077.01</v>
      </c>
      <c r="U21" s="435">
        <f t="shared" si="55"/>
        <v>7.1912395212322261E-2</v>
      </c>
      <c r="V21" s="436">
        <f t="shared" si="56"/>
        <v>3.5624813552669471E-3</v>
      </c>
      <c r="W21" s="437">
        <f t="shared" si="57"/>
        <v>-1.4632248591555513E-3</v>
      </c>
      <c r="X21" s="426">
        <v>39428.788119999997</v>
      </c>
      <c r="Y21" s="427">
        <v>26689</v>
      </c>
      <c r="Z21" s="428">
        <v>40439.9</v>
      </c>
      <c r="AA21" s="435">
        <f t="shared" si="58"/>
        <v>0.47854620465439268</v>
      </c>
      <c r="AB21" s="436">
        <f t="shared" si="59"/>
        <v>-5.1413993649004341E-3</v>
      </c>
      <c r="AC21" s="437">
        <f t="shared" si="60"/>
        <v>1.0808094744406527E-2</v>
      </c>
      <c r="AD21" s="426">
        <v>19181.463</v>
      </c>
      <c r="AE21" s="427">
        <v>18100.073389999998</v>
      </c>
      <c r="AF21" s="427">
        <v>17036.181370000002</v>
      </c>
      <c r="AG21" s="427">
        <f t="shared" si="81"/>
        <v>-2145.2816299999977</v>
      </c>
      <c r="AH21" s="428">
        <f t="shared" si="82"/>
        <v>-1063.8920199999957</v>
      </c>
      <c r="AI21" s="438">
        <v>1118</v>
      </c>
      <c r="AJ21" s="439">
        <v>0</v>
      </c>
      <c r="AK21" s="427">
        <v>0</v>
      </c>
      <c r="AL21" s="427">
        <f t="shared" si="61"/>
        <v>-1118</v>
      </c>
      <c r="AM21" s="428">
        <f t="shared" si="62"/>
        <v>0</v>
      </c>
      <c r="AN21" s="435">
        <f t="shared" si="63"/>
        <v>0.19320247381434461</v>
      </c>
      <c r="AO21" s="436">
        <f t="shared" si="64"/>
        <v>-3.3314578552328278E-2</v>
      </c>
      <c r="AP21" s="437">
        <f t="shared" si="65"/>
        <v>-0.11404007338182545</v>
      </c>
      <c r="AQ21" s="435">
        <f t="shared" si="66"/>
        <v>0</v>
      </c>
      <c r="AR21" s="436">
        <f t="shared" si="67"/>
        <v>-1.320264593717071E-2</v>
      </c>
      <c r="AS21" s="437">
        <f t="shared" si="68"/>
        <v>0</v>
      </c>
      <c r="AT21" s="436">
        <f t="shared" si="69"/>
        <v>0</v>
      </c>
      <c r="AU21" s="436">
        <f t="shared" si="70"/>
        <v>-1.371492168736658E-2</v>
      </c>
      <c r="AV21" s="436">
        <f t="shared" si="71"/>
        <v>0</v>
      </c>
      <c r="AW21" s="426">
        <v>42372</v>
      </c>
      <c r="AX21" s="427">
        <v>28594</v>
      </c>
      <c r="AY21" s="428">
        <v>42321</v>
      </c>
      <c r="AZ21" s="438">
        <f>AW21-'MЗ Q2'!AV21</f>
        <v>13424</v>
      </c>
      <c r="BA21" s="439">
        <f>AX21-'MЗ Q2'!AW21</f>
        <v>13880</v>
      </c>
      <c r="BB21" s="440">
        <f t="shared" si="83"/>
        <v>13727</v>
      </c>
      <c r="BC21" s="441">
        <v>378.20890000000003</v>
      </c>
      <c r="BD21" s="442">
        <v>377</v>
      </c>
      <c r="BE21" s="443">
        <v>375</v>
      </c>
      <c r="BF21" s="441">
        <v>704.25890000000004</v>
      </c>
      <c r="BG21" s="442">
        <v>695.62833333333356</v>
      </c>
      <c r="BH21" s="443">
        <v>691</v>
      </c>
      <c r="BI21" s="444">
        <f t="shared" si="84"/>
        <v>12.201777777777778</v>
      </c>
      <c r="BJ21" s="444">
        <f t="shared" si="85"/>
        <v>0.37057373507368929</v>
      </c>
      <c r="BK21" s="444">
        <f t="shared" si="86"/>
        <v>-7.0547597995874511E-2</v>
      </c>
      <c r="BL21" s="445">
        <f t="shared" si="87"/>
        <v>6.6218041485769419</v>
      </c>
      <c r="BM21" s="444">
        <f t="shared" si="88"/>
        <v>0.26808016061361339</v>
      </c>
      <c r="BN21" s="446">
        <f t="shared" si="89"/>
        <v>-2.9257122168688809E-2</v>
      </c>
      <c r="BO21" s="427">
        <v>1422</v>
      </c>
      <c r="BP21" s="427">
        <v>1328</v>
      </c>
      <c r="BQ21" s="427">
        <v>1316</v>
      </c>
      <c r="BR21" s="426">
        <v>247645</v>
      </c>
      <c r="BS21" s="427">
        <v>152612</v>
      </c>
      <c r="BT21" s="428">
        <v>229123</v>
      </c>
      <c r="BU21" s="426">
        <f t="shared" si="72"/>
        <v>368.82258699475824</v>
      </c>
      <c r="BV21" s="447">
        <f t="shared" si="73"/>
        <v>39.653602601776356</v>
      </c>
      <c r="BW21" s="448">
        <f t="shared" si="74"/>
        <v>-5.0648403372994721</v>
      </c>
      <c r="BX21" s="449">
        <f t="shared" si="75"/>
        <v>1996.7802651166087</v>
      </c>
      <c r="BY21" s="447">
        <f t="shared" si="76"/>
        <v>72.937795089232168</v>
      </c>
      <c r="BZ21" s="448">
        <f t="shared" si="77"/>
        <v>1.2669385446008619</v>
      </c>
      <c r="CA21" s="444">
        <f t="shared" si="78"/>
        <v>5.4139316178729233</v>
      </c>
      <c r="CB21" s="444">
        <f t="shared" si="79"/>
        <v>-0.4306119486332598</v>
      </c>
      <c r="CC21" s="444">
        <f t="shared" si="80"/>
        <v>7.6728008724150421E-2</v>
      </c>
      <c r="CD21" s="432">
        <f t="shared" si="90"/>
        <v>0.64009420257464689</v>
      </c>
      <c r="CE21" s="433">
        <f t="shared" si="91"/>
        <v>-1.727164292415484E-4</v>
      </c>
      <c r="CF21" s="434">
        <f t="shared" si="92"/>
        <v>1.6571209146736265E-3</v>
      </c>
      <c r="CG21" s="253"/>
      <c r="CH21" s="253"/>
      <c r="CI21" s="272"/>
      <c r="CJ21" s="118"/>
    </row>
    <row r="22" spans="1:88" ht="13.5" customHeight="1" x14ac:dyDescent="0.2">
      <c r="A22" s="425" t="s">
        <v>49</v>
      </c>
      <c r="B22" s="499" t="s">
        <v>113</v>
      </c>
      <c r="C22" s="426">
        <v>24904.89372</v>
      </c>
      <c r="D22" s="427">
        <v>17062.014179999998</v>
      </c>
      <c r="E22" s="428">
        <v>24596.083620000001</v>
      </c>
      <c r="F22" s="426">
        <v>26023.571769999999</v>
      </c>
      <c r="G22" s="427">
        <v>17771.486539999998</v>
      </c>
      <c r="H22" s="428">
        <v>25805.098440000002</v>
      </c>
      <c r="I22" s="429">
        <f t="shared" si="49"/>
        <v>0.95314821903078162</v>
      </c>
      <c r="J22" s="430">
        <f t="shared" si="50"/>
        <v>-3.864674514845623E-3</v>
      </c>
      <c r="K22" s="431">
        <f t="shared" si="51"/>
        <v>-6.9298330554565801E-3</v>
      </c>
      <c r="L22" s="426">
        <v>11819.861710000001</v>
      </c>
      <c r="M22" s="427">
        <v>8199.9495599999991</v>
      </c>
      <c r="N22" s="427">
        <v>12176.01375</v>
      </c>
      <c r="O22" s="432">
        <f t="shared" si="52"/>
        <v>0.47184527423178468</v>
      </c>
      <c r="P22" s="433">
        <f t="shared" si="53"/>
        <v>1.7646987598973207E-2</v>
      </c>
      <c r="Q22" s="434">
        <f t="shared" si="54"/>
        <v>1.0434826572069678E-2</v>
      </c>
      <c r="R22" s="426">
        <v>2630.8010800000002</v>
      </c>
      <c r="S22" s="427">
        <v>1915.6304799999998</v>
      </c>
      <c r="T22" s="428">
        <v>2754.22</v>
      </c>
      <c r="U22" s="435">
        <f t="shared" si="55"/>
        <v>0.10673162152060364</v>
      </c>
      <c r="V22" s="436">
        <f t="shared" si="56"/>
        <v>5.6386161771637966E-3</v>
      </c>
      <c r="W22" s="437">
        <f t="shared" si="57"/>
        <v>-1.0607387689143821E-3</v>
      </c>
      <c r="X22" s="426">
        <v>9560.7459299999991</v>
      </c>
      <c r="Y22" s="427">
        <v>6290</v>
      </c>
      <c r="Z22" s="428">
        <v>8852.5</v>
      </c>
      <c r="AA22" s="435">
        <f t="shared" si="58"/>
        <v>0.34305236310503295</v>
      </c>
      <c r="AB22" s="436">
        <f t="shared" si="59"/>
        <v>-2.4335557911314143E-2</v>
      </c>
      <c r="AC22" s="437">
        <f t="shared" si="60"/>
        <v>-1.08853891388489E-2</v>
      </c>
      <c r="AD22" s="426">
        <v>7443.1989999999996</v>
      </c>
      <c r="AE22" s="427">
        <v>7817.3890299999994</v>
      </c>
      <c r="AF22" s="427">
        <v>7378.1556000000019</v>
      </c>
      <c r="AG22" s="427">
        <f t="shared" si="81"/>
        <v>-65.043399999997746</v>
      </c>
      <c r="AH22" s="428">
        <f t="shared" si="82"/>
        <v>-439.2334299999975</v>
      </c>
      <c r="AI22" s="438">
        <v>94</v>
      </c>
      <c r="AJ22" s="439">
        <v>958.44915000000015</v>
      </c>
      <c r="AK22" s="427">
        <v>924.89447999999993</v>
      </c>
      <c r="AL22" s="427">
        <f t="shared" si="61"/>
        <v>830.89447999999993</v>
      </c>
      <c r="AM22" s="428">
        <f t="shared" si="62"/>
        <v>-33.554670000000215</v>
      </c>
      <c r="AN22" s="435">
        <f t="shared" si="63"/>
        <v>0.29997278078858641</v>
      </c>
      <c r="AO22" s="436">
        <f t="shared" si="64"/>
        <v>1.1078635686144755E-3</v>
      </c>
      <c r="AP22" s="437">
        <f t="shared" si="65"/>
        <v>-0.15820225924645825</v>
      </c>
      <c r="AQ22" s="435">
        <f t="shared" si="66"/>
        <v>3.7603323126122953E-2</v>
      </c>
      <c r="AR22" s="436">
        <f t="shared" si="67"/>
        <v>3.3828964517858232E-2</v>
      </c>
      <c r="AS22" s="437">
        <f t="shared" si="68"/>
        <v>-1.8571120282996297E-2</v>
      </c>
      <c r="AT22" s="436">
        <f t="shared" si="69"/>
        <v>3.584154046730309E-2</v>
      </c>
      <c r="AU22" s="436">
        <f t="shared" si="70"/>
        <v>3.222943061432882E-2</v>
      </c>
      <c r="AV22" s="436">
        <f t="shared" si="71"/>
        <v>-1.8090309737952739E-2</v>
      </c>
      <c r="AW22" s="426">
        <v>10628</v>
      </c>
      <c r="AX22" s="427">
        <v>7073</v>
      </c>
      <c r="AY22" s="428">
        <v>10228</v>
      </c>
      <c r="AZ22" s="438">
        <f>AW22-'MЗ Q2'!AV22</f>
        <v>3282</v>
      </c>
      <c r="BA22" s="439">
        <f>AX22-'MЗ Q2'!AW22</f>
        <v>3544</v>
      </c>
      <c r="BB22" s="440">
        <f t="shared" si="83"/>
        <v>3155</v>
      </c>
      <c r="BC22" s="441">
        <v>178.83</v>
      </c>
      <c r="BD22" s="442">
        <v>185</v>
      </c>
      <c r="BE22" s="443">
        <v>188</v>
      </c>
      <c r="BF22" s="441">
        <v>352.68</v>
      </c>
      <c r="BG22" s="442">
        <v>340</v>
      </c>
      <c r="BH22" s="443">
        <v>333</v>
      </c>
      <c r="BI22" s="444">
        <f t="shared" si="84"/>
        <v>5.5939716312056742</v>
      </c>
      <c r="BJ22" s="444">
        <f t="shared" si="85"/>
        <v>-0.52357016826868641</v>
      </c>
      <c r="BK22" s="444">
        <f t="shared" si="86"/>
        <v>-0.791613954379911</v>
      </c>
      <c r="BL22" s="445">
        <f t="shared" si="87"/>
        <v>3.1581581581581584</v>
      </c>
      <c r="BM22" s="444">
        <f t="shared" si="88"/>
        <v>5.6196039523702446E-2</v>
      </c>
      <c r="BN22" s="446">
        <f t="shared" si="89"/>
        <v>-0.31635164576340991</v>
      </c>
      <c r="BO22" s="427">
        <v>291</v>
      </c>
      <c r="BP22" s="427">
        <v>299</v>
      </c>
      <c r="BQ22" s="427">
        <v>299</v>
      </c>
      <c r="BR22" s="426">
        <v>51302</v>
      </c>
      <c r="BS22" s="427">
        <v>32916</v>
      </c>
      <c r="BT22" s="428">
        <v>47485</v>
      </c>
      <c r="BU22" s="426">
        <f t="shared" si="72"/>
        <v>543.4368419500895</v>
      </c>
      <c r="BV22" s="447">
        <f t="shared" si="73"/>
        <v>36.174517479308633</v>
      </c>
      <c r="BW22" s="448">
        <f t="shared" si="74"/>
        <v>3.5326452068643448</v>
      </c>
      <c r="BX22" s="449">
        <f t="shared" si="75"/>
        <v>2522.9857684786862</v>
      </c>
      <c r="BY22" s="447">
        <f t="shared" si="76"/>
        <v>74.399790872363155</v>
      </c>
      <c r="BZ22" s="448">
        <f t="shared" si="77"/>
        <v>10.404609140357479</v>
      </c>
      <c r="CA22" s="444">
        <f t="shared" si="78"/>
        <v>4.6426476339460301</v>
      </c>
      <c r="CB22" s="444">
        <f t="shared" si="79"/>
        <v>-0.18441296070959634</v>
      </c>
      <c r="CC22" s="444">
        <f t="shared" si="80"/>
        <v>-1.1106077350449439E-2</v>
      </c>
      <c r="CD22" s="432">
        <f t="shared" si="90"/>
        <v>0.58387025378713364</v>
      </c>
      <c r="CE22" s="433">
        <f t="shared" si="91"/>
        <v>-6.427508682333738E-2</v>
      </c>
      <c r="CF22" s="434">
        <f t="shared" si="92"/>
        <v>-2.7723949111417068E-2</v>
      </c>
      <c r="CG22" s="253"/>
      <c r="CH22" s="253"/>
      <c r="CI22" s="272"/>
      <c r="CJ22" s="118"/>
    </row>
    <row r="23" spans="1:88" ht="13.5" customHeight="1" x14ac:dyDescent="0.2">
      <c r="A23" s="425" t="s">
        <v>50</v>
      </c>
      <c r="B23" s="499" t="s">
        <v>124</v>
      </c>
      <c r="C23" s="426">
        <v>24170.209940000001</v>
      </c>
      <c r="D23" s="427">
        <v>18249.420010000002</v>
      </c>
      <c r="E23" s="428">
        <v>28789.244859999999</v>
      </c>
      <c r="F23" s="426">
        <v>24208.349620000001</v>
      </c>
      <c r="G23" s="427">
        <v>19145.706140000002</v>
      </c>
      <c r="H23" s="428">
        <v>29585.827510000003</v>
      </c>
      <c r="I23" s="429">
        <f t="shared" si="49"/>
        <v>0.97307553254237156</v>
      </c>
      <c r="J23" s="430">
        <f t="shared" si="50"/>
        <v>-2.5348991202589155E-2</v>
      </c>
      <c r="K23" s="431">
        <f t="shared" si="51"/>
        <v>1.9889482544844572E-2</v>
      </c>
      <c r="L23" s="426">
        <v>7776.7544699999999</v>
      </c>
      <c r="M23" s="427">
        <v>5251.1610499999997</v>
      </c>
      <c r="N23" s="427">
        <v>7865.0053399999997</v>
      </c>
      <c r="O23" s="432">
        <f t="shared" si="52"/>
        <v>0.26583692267325054</v>
      </c>
      <c r="P23" s="433">
        <f t="shared" si="53"/>
        <v>-5.5405730876958714E-2</v>
      </c>
      <c r="Q23" s="434">
        <f t="shared" si="54"/>
        <v>-8.4366408924753666E-3</v>
      </c>
      <c r="R23" s="426">
        <v>1559.2860499999997</v>
      </c>
      <c r="S23" s="427">
        <v>1570.3320699999999</v>
      </c>
      <c r="T23" s="428">
        <v>2295.83</v>
      </c>
      <c r="U23" s="435">
        <f t="shared" si="55"/>
        <v>7.7598978741561644E-2</v>
      </c>
      <c r="V23" s="436">
        <f t="shared" si="56"/>
        <v>1.3187894364633371E-2</v>
      </c>
      <c r="W23" s="437">
        <f t="shared" si="57"/>
        <v>-4.4210866724372216E-3</v>
      </c>
      <c r="X23" s="426">
        <v>11378.219080000001</v>
      </c>
      <c r="Y23" s="427">
        <v>9794</v>
      </c>
      <c r="Z23" s="428">
        <v>15774.67</v>
      </c>
      <c r="AA23" s="435">
        <f t="shared" si="58"/>
        <v>0.53318332889854658</v>
      </c>
      <c r="AB23" s="436">
        <f t="shared" si="59"/>
        <v>6.3171152992108237E-2</v>
      </c>
      <c r="AC23" s="437">
        <f t="shared" si="60"/>
        <v>2.1632596406211402E-2</v>
      </c>
      <c r="AD23" s="426">
        <v>15845.514999999999</v>
      </c>
      <c r="AE23" s="427">
        <v>14491.90418</v>
      </c>
      <c r="AF23" s="427">
        <v>14277.794510000002</v>
      </c>
      <c r="AG23" s="427">
        <f t="shared" si="81"/>
        <v>-1567.7204899999979</v>
      </c>
      <c r="AH23" s="428">
        <f t="shared" si="82"/>
        <v>-214.109669999998</v>
      </c>
      <c r="AI23" s="438">
        <v>5037</v>
      </c>
      <c r="AJ23" s="439">
        <v>2697.4396399999996</v>
      </c>
      <c r="AK23" s="427">
        <v>3123.7767499999995</v>
      </c>
      <c r="AL23" s="427">
        <f t="shared" si="61"/>
        <v>-1913.2232500000005</v>
      </c>
      <c r="AM23" s="428">
        <f t="shared" si="62"/>
        <v>426.33710999999994</v>
      </c>
      <c r="AN23" s="435">
        <f t="shared" si="63"/>
        <v>0.49594195955579512</v>
      </c>
      <c r="AO23" s="436">
        <f t="shared" si="64"/>
        <v>-0.15963840318556377</v>
      </c>
      <c r="AP23" s="437">
        <f t="shared" si="65"/>
        <v>-0.29816021859885178</v>
      </c>
      <c r="AQ23" s="435">
        <f t="shared" si="66"/>
        <v>0.108504990846085</v>
      </c>
      <c r="AR23" s="436">
        <f t="shared" si="67"/>
        <v>-9.9892040561743972E-2</v>
      </c>
      <c r="AS23" s="437">
        <f t="shared" si="68"/>
        <v>-3.9304618364613381E-2</v>
      </c>
      <c r="AT23" s="436">
        <f t="shared" si="69"/>
        <v>0.10558355175105931</v>
      </c>
      <c r="AU23" s="436">
        <f t="shared" si="70"/>
        <v>-0.10248515508216595</v>
      </c>
      <c r="AV23" s="436">
        <f t="shared" si="71"/>
        <v>-3.5306505804164376E-2</v>
      </c>
      <c r="AW23" s="426">
        <v>10645</v>
      </c>
      <c r="AX23" s="427">
        <v>7236</v>
      </c>
      <c r="AY23" s="428">
        <v>10836</v>
      </c>
      <c r="AZ23" s="438">
        <f>AW23-'MЗ Q2'!AV23</f>
        <v>3399</v>
      </c>
      <c r="BA23" s="439">
        <f>AX23-'MЗ Q2'!AW23</f>
        <v>3512</v>
      </c>
      <c r="BB23" s="440">
        <f t="shared" si="83"/>
        <v>3600</v>
      </c>
      <c r="BC23" s="441">
        <v>121</v>
      </c>
      <c r="BD23" s="442">
        <v>119</v>
      </c>
      <c r="BE23" s="443">
        <v>119</v>
      </c>
      <c r="BF23" s="441">
        <v>179</v>
      </c>
      <c r="BG23" s="442">
        <v>163</v>
      </c>
      <c r="BH23" s="443">
        <v>163</v>
      </c>
      <c r="BI23" s="444">
        <f t="shared" si="84"/>
        <v>10.084033613445378</v>
      </c>
      <c r="BJ23" s="444">
        <f t="shared" si="85"/>
        <v>0.72039724980901454</v>
      </c>
      <c r="BK23" s="444">
        <f t="shared" si="86"/>
        <v>0.24649859943977503</v>
      </c>
      <c r="BL23" s="445">
        <f t="shared" si="87"/>
        <v>7.3619631901840492</v>
      </c>
      <c r="BM23" s="444">
        <f t="shared" si="88"/>
        <v>1.0323542516365629</v>
      </c>
      <c r="BN23" s="446">
        <f t="shared" si="89"/>
        <v>0.17995910020449823</v>
      </c>
      <c r="BO23" s="427">
        <v>242</v>
      </c>
      <c r="BP23" s="427">
        <v>242</v>
      </c>
      <c r="BQ23" s="427">
        <v>242</v>
      </c>
      <c r="BR23" s="426">
        <v>74830</v>
      </c>
      <c r="BS23" s="427">
        <v>48980</v>
      </c>
      <c r="BT23" s="428">
        <v>73642</v>
      </c>
      <c r="BU23" s="426">
        <f t="shared" si="72"/>
        <v>401.75209133374977</v>
      </c>
      <c r="BV23" s="447">
        <f t="shared" si="73"/>
        <v>78.240804149465362</v>
      </c>
      <c r="BW23" s="448">
        <f t="shared" si="74"/>
        <v>10.863848377441059</v>
      </c>
      <c r="BX23" s="449">
        <f t="shared" si="75"/>
        <v>2730.3273818752309</v>
      </c>
      <c r="BY23" s="447">
        <f t="shared" si="76"/>
        <v>456.17523344873962</v>
      </c>
      <c r="BZ23" s="448">
        <f t="shared" si="77"/>
        <v>84.431010952068846</v>
      </c>
      <c r="CA23" s="444">
        <f t="shared" si="78"/>
        <v>6.7960502030269474</v>
      </c>
      <c r="CB23" s="444">
        <f t="shared" si="79"/>
        <v>-0.23354115441786227</v>
      </c>
      <c r="CC23" s="444">
        <f t="shared" si="80"/>
        <v>2.7117090810253153E-2</v>
      </c>
      <c r="CD23" s="432">
        <f t="shared" si="90"/>
        <v>1.1187712688381137</v>
      </c>
      <c r="CE23" s="433">
        <f t="shared" si="91"/>
        <v>-1.8048128342246006E-2</v>
      </c>
      <c r="CF23" s="434">
        <f t="shared" si="92"/>
        <v>-5.6548101334197298E-3</v>
      </c>
      <c r="CG23" s="253"/>
      <c r="CH23" s="253"/>
      <c r="CI23" s="272"/>
      <c r="CJ23" s="118"/>
    </row>
    <row r="24" spans="1:88" ht="13.5" customHeight="1" x14ac:dyDescent="0.2">
      <c r="A24" s="425" t="s">
        <v>51</v>
      </c>
      <c r="B24" s="499" t="s">
        <v>285</v>
      </c>
      <c r="C24" s="426">
        <v>1284.1179999999999</v>
      </c>
      <c r="D24" s="427">
        <v>793.08558999999991</v>
      </c>
      <c r="E24" s="428">
        <v>1310.28297</v>
      </c>
      <c r="F24" s="426">
        <v>1418.1412700000001</v>
      </c>
      <c r="G24" s="427">
        <v>930.5183199999999</v>
      </c>
      <c r="H24" s="428">
        <v>1379.7330300000001</v>
      </c>
      <c r="I24" s="429">
        <f t="shared" si="49"/>
        <v>0.9496641317632295</v>
      </c>
      <c r="J24" s="430">
        <f t="shared" si="50"/>
        <v>4.4170421676081539E-2</v>
      </c>
      <c r="K24" s="431">
        <f t="shared" si="51"/>
        <v>9.7358945552602272E-2</v>
      </c>
      <c r="L24" s="426">
        <v>934.14859000000001</v>
      </c>
      <c r="M24" s="427">
        <v>595.47774000000004</v>
      </c>
      <c r="N24" s="427">
        <v>869.46855000000005</v>
      </c>
      <c r="O24" s="432">
        <f t="shared" si="52"/>
        <v>0.6301715847159215</v>
      </c>
      <c r="P24" s="433">
        <f t="shared" si="53"/>
        <v>-2.8541767586420019E-2</v>
      </c>
      <c r="Q24" s="434">
        <f t="shared" si="54"/>
        <v>-9.7703994461959542E-3</v>
      </c>
      <c r="R24" s="426">
        <v>336.28307000000007</v>
      </c>
      <c r="S24" s="427">
        <v>217.68943999999999</v>
      </c>
      <c r="T24" s="428">
        <v>335.64</v>
      </c>
      <c r="U24" s="435">
        <f t="shared" si="55"/>
        <v>0.24326445239917172</v>
      </c>
      <c r="V24" s="436">
        <f t="shared" si="56"/>
        <v>6.1349949086637046E-3</v>
      </c>
      <c r="W24" s="437">
        <f t="shared" si="57"/>
        <v>9.3201706788504923E-3</v>
      </c>
      <c r="X24" s="426">
        <v>6.9310600000000004</v>
      </c>
      <c r="Y24" s="427">
        <v>5</v>
      </c>
      <c r="Z24" s="428">
        <v>7.41</v>
      </c>
      <c r="AA24" s="435">
        <f t="shared" si="58"/>
        <v>5.3706041957986604E-3</v>
      </c>
      <c r="AB24" s="436">
        <f t="shared" si="59"/>
        <v>4.8317855871808906E-4</v>
      </c>
      <c r="AC24" s="437">
        <f t="shared" si="60"/>
        <v>-2.7451435243956712E-6</v>
      </c>
      <c r="AD24" s="426">
        <v>785.70799999999997</v>
      </c>
      <c r="AE24" s="427">
        <v>513.20820999999989</v>
      </c>
      <c r="AF24" s="427">
        <v>2136.0535</v>
      </c>
      <c r="AG24" s="427">
        <f t="shared" si="81"/>
        <v>1350.3454999999999</v>
      </c>
      <c r="AH24" s="428">
        <f t="shared" si="82"/>
        <v>1622.8452900000002</v>
      </c>
      <c r="AI24" s="438">
        <v>91</v>
      </c>
      <c r="AJ24" s="439">
        <v>122.40390000000002</v>
      </c>
      <c r="AK24" s="427">
        <v>102.00936000000002</v>
      </c>
      <c r="AL24" s="427">
        <f t="shared" si="61"/>
        <v>11.009360000000015</v>
      </c>
      <c r="AM24" s="428">
        <f t="shared" si="62"/>
        <v>-20.394540000000006</v>
      </c>
      <c r="AN24" s="435">
        <f t="shared" si="63"/>
        <v>1.6302230502163972</v>
      </c>
      <c r="AO24" s="436">
        <f t="shared" si="64"/>
        <v>1.0183571625020282</v>
      </c>
      <c r="AP24" s="437">
        <f t="shared" si="65"/>
        <v>0.98311986681345587</v>
      </c>
      <c r="AQ24" s="435">
        <f t="shared" si="66"/>
        <v>7.7852923632213591E-2</v>
      </c>
      <c r="AR24" s="436">
        <f t="shared" si="67"/>
        <v>6.9871620744751256E-3</v>
      </c>
      <c r="AS24" s="437">
        <f t="shared" si="68"/>
        <v>-7.6485903782366013E-2</v>
      </c>
      <c r="AT24" s="436">
        <f t="shared" si="69"/>
        <v>7.393412912641513E-2</v>
      </c>
      <c r="AU24" s="436">
        <f t="shared" si="70"/>
        <v>9.7656277753473408E-3</v>
      </c>
      <c r="AV24" s="436">
        <f t="shared" si="71"/>
        <v>-5.7609653912697997E-2</v>
      </c>
      <c r="AW24" s="426">
        <v>2517</v>
      </c>
      <c r="AX24" s="427">
        <v>1552</v>
      </c>
      <c r="AY24" s="428">
        <v>2360</v>
      </c>
      <c r="AZ24" s="438">
        <f>AW24-'MЗ Q2'!AV24</f>
        <v>746</v>
      </c>
      <c r="BA24" s="439">
        <f>AX24-'MЗ Q2'!AW24</f>
        <v>894</v>
      </c>
      <c r="BB24" s="440">
        <f t="shared" si="83"/>
        <v>808</v>
      </c>
      <c r="BC24" s="441">
        <v>11</v>
      </c>
      <c r="BD24" s="442">
        <v>10</v>
      </c>
      <c r="BE24" s="443">
        <v>9</v>
      </c>
      <c r="BF24" s="441">
        <v>26</v>
      </c>
      <c r="BG24" s="442">
        <v>25</v>
      </c>
      <c r="BH24" s="443">
        <v>23</v>
      </c>
      <c r="BI24" s="444">
        <f t="shared" si="84"/>
        <v>29.925925925925924</v>
      </c>
      <c r="BJ24" s="444">
        <f t="shared" si="85"/>
        <v>7.3198653198653183</v>
      </c>
      <c r="BK24" s="444">
        <f t="shared" si="86"/>
        <v>0.12592592592592311</v>
      </c>
      <c r="BL24" s="445">
        <f t="shared" si="87"/>
        <v>11.710144927536231</v>
      </c>
      <c r="BM24" s="444">
        <f t="shared" si="88"/>
        <v>2.1460423634336667</v>
      </c>
      <c r="BN24" s="446">
        <f t="shared" si="89"/>
        <v>-0.20985507246376933</v>
      </c>
      <c r="BO24" s="427">
        <v>96</v>
      </c>
      <c r="BP24" s="427">
        <v>96</v>
      </c>
      <c r="BQ24" s="427">
        <v>96</v>
      </c>
      <c r="BR24" s="426">
        <v>17435</v>
      </c>
      <c r="BS24" s="427">
        <v>10595</v>
      </c>
      <c r="BT24" s="428">
        <v>16253</v>
      </c>
      <c r="BU24" s="426">
        <f t="shared" si="72"/>
        <v>84.890975819848649</v>
      </c>
      <c r="BV24" s="447">
        <f t="shared" si="73"/>
        <v>3.5522164278211221</v>
      </c>
      <c r="BW24" s="448">
        <f t="shared" si="74"/>
        <v>-2.9351987908167558</v>
      </c>
      <c r="BX24" s="449">
        <f t="shared" si="75"/>
        <v>584.63263983050854</v>
      </c>
      <c r="BY24" s="447">
        <f t="shared" si="76"/>
        <v>21.207423302896245</v>
      </c>
      <c r="BZ24" s="448">
        <f t="shared" si="77"/>
        <v>-14.928133365367671</v>
      </c>
      <c r="CA24" s="444">
        <f t="shared" si="78"/>
        <v>6.8868644067796607</v>
      </c>
      <c r="CB24" s="444">
        <f t="shared" si="79"/>
        <v>-4.0032692942230774E-2</v>
      </c>
      <c r="CC24" s="444">
        <f t="shared" si="80"/>
        <v>6.0189149047701562E-2</v>
      </c>
      <c r="CD24" s="432">
        <f t="shared" si="90"/>
        <v>0.62243412990196079</v>
      </c>
      <c r="CE24" s="433">
        <f t="shared" si="91"/>
        <v>-4.5266544117647078E-2</v>
      </c>
      <c r="CF24" s="434">
        <f t="shared" si="92"/>
        <v>9.2975558278867165E-3</v>
      </c>
      <c r="CG24" s="253"/>
      <c r="CH24" s="253"/>
      <c r="CI24" s="272"/>
      <c r="CJ24" s="118"/>
    </row>
    <row r="25" spans="1:88" ht="13.5" customHeight="1" x14ac:dyDescent="0.2">
      <c r="A25" s="425" t="s">
        <v>52</v>
      </c>
      <c r="B25" s="499" t="s">
        <v>113</v>
      </c>
      <c r="C25" s="426">
        <v>28205.519</v>
      </c>
      <c r="D25" s="427">
        <v>20686</v>
      </c>
      <c r="E25" s="428">
        <v>31367.67</v>
      </c>
      <c r="F25" s="426">
        <v>28160.018</v>
      </c>
      <c r="G25" s="427">
        <v>20390</v>
      </c>
      <c r="H25" s="428">
        <v>31431.760999999999</v>
      </c>
      <c r="I25" s="429">
        <f t="shared" si="49"/>
        <v>0.99796094784507938</v>
      </c>
      <c r="J25" s="430">
        <f t="shared" si="50"/>
        <v>-3.654853678911052E-3</v>
      </c>
      <c r="K25" s="431">
        <f t="shared" si="51"/>
        <v>-1.6555972213773029E-2</v>
      </c>
      <c r="L25" s="426">
        <v>3834.8519999999999</v>
      </c>
      <c r="M25" s="427">
        <v>3091</v>
      </c>
      <c r="N25" s="427">
        <v>4570.6450000000004</v>
      </c>
      <c r="O25" s="432">
        <f t="shared" si="52"/>
        <v>0.14541485601140836</v>
      </c>
      <c r="P25" s="433">
        <f t="shared" si="53"/>
        <v>9.2341191951179624E-3</v>
      </c>
      <c r="Q25" s="434">
        <f t="shared" si="54"/>
        <v>-6.1790625761345697E-3</v>
      </c>
      <c r="R25" s="426">
        <v>2943.922</v>
      </c>
      <c r="S25" s="427">
        <v>1993.587</v>
      </c>
      <c r="T25" s="428">
        <v>3325.15</v>
      </c>
      <c r="U25" s="435">
        <f t="shared" si="55"/>
        <v>0.10578949108196643</v>
      </c>
      <c r="V25" s="436">
        <f t="shared" si="56"/>
        <v>1.2468732469920335E-3</v>
      </c>
      <c r="W25" s="437">
        <f t="shared" si="57"/>
        <v>8.016710307076777E-3</v>
      </c>
      <c r="X25" s="426">
        <v>19678.669000000002</v>
      </c>
      <c r="Y25" s="427">
        <v>14371</v>
      </c>
      <c r="Z25" s="428">
        <v>22210.66</v>
      </c>
      <c r="AA25" s="435">
        <f t="shared" si="58"/>
        <v>0.70663110476056368</v>
      </c>
      <c r="AB25" s="436">
        <f t="shared" si="59"/>
        <v>7.8151807082423863E-3</v>
      </c>
      <c r="AC25" s="437">
        <f t="shared" si="60"/>
        <v>1.8248271735111787E-3</v>
      </c>
      <c r="AD25" s="426">
        <v>25746.044000000002</v>
      </c>
      <c r="AE25" s="427">
        <v>26871</v>
      </c>
      <c r="AF25" s="427">
        <v>27344.286170000003</v>
      </c>
      <c r="AG25" s="427">
        <f t="shared" si="81"/>
        <v>1598.2421700000014</v>
      </c>
      <c r="AH25" s="428">
        <f t="shared" si="82"/>
        <v>473.28617000000304</v>
      </c>
      <c r="AI25" s="438">
        <v>12092</v>
      </c>
      <c r="AJ25" s="439">
        <v>12419</v>
      </c>
      <c r="AK25" s="427">
        <v>12232.462</v>
      </c>
      <c r="AL25" s="427">
        <f t="shared" si="61"/>
        <v>140.46199999999953</v>
      </c>
      <c r="AM25" s="428">
        <f t="shared" si="62"/>
        <v>-186.53800000000047</v>
      </c>
      <c r="AN25" s="435">
        <f t="shared" si="63"/>
        <v>0.87173469275849957</v>
      </c>
      <c r="AO25" s="436">
        <f t="shared" si="64"/>
        <v>-4.1066947232595852E-2</v>
      </c>
      <c r="AP25" s="437">
        <f t="shared" si="65"/>
        <v>-0.42725979626789512</v>
      </c>
      <c r="AQ25" s="435">
        <f t="shared" si="66"/>
        <v>0.38997037395509454</v>
      </c>
      <c r="AR25" s="436">
        <f t="shared" si="67"/>
        <v>-3.8740049703480939E-2</v>
      </c>
      <c r="AS25" s="437">
        <f t="shared" si="68"/>
        <v>-0.21038735591051511</v>
      </c>
      <c r="AT25" s="436">
        <f t="shared" si="69"/>
        <v>0.38917520402372618</v>
      </c>
      <c r="AU25" s="436">
        <f t="shared" si="70"/>
        <v>-4.0227930590747418E-2</v>
      </c>
      <c r="AV25" s="436">
        <f t="shared" si="71"/>
        <v>-0.21989787101305658</v>
      </c>
      <c r="AW25" s="426">
        <v>10095</v>
      </c>
      <c r="AX25" s="427">
        <v>6227</v>
      </c>
      <c r="AY25" s="428">
        <v>9676</v>
      </c>
      <c r="AZ25" s="438">
        <f>AW25-'MЗ Q2'!AV25</f>
        <v>3530</v>
      </c>
      <c r="BA25" s="439">
        <f>AX25-'MЗ Q2'!AW25</f>
        <v>3154</v>
      </c>
      <c r="BB25" s="440">
        <f t="shared" si="83"/>
        <v>3449</v>
      </c>
      <c r="BC25" s="441">
        <v>50</v>
      </c>
      <c r="BD25" s="442">
        <v>52</v>
      </c>
      <c r="BE25" s="443">
        <v>47</v>
      </c>
      <c r="BF25" s="441">
        <v>84</v>
      </c>
      <c r="BG25" s="442">
        <v>84</v>
      </c>
      <c r="BH25" s="443">
        <v>84</v>
      </c>
      <c r="BI25" s="444">
        <f t="shared" si="84"/>
        <v>24.460992907801419</v>
      </c>
      <c r="BJ25" s="444">
        <f t="shared" si="85"/>
        <v>0.927659574468084</v>
      </c>
      <c r="BK25" s="444">
        <f t="shared" si="86"/>
        <v>4.2430441898527036</v>
      </c>
      <c r="BL25" s="445">
        <f t="shared" si="87"/>
        <v>13.686507936507937</v>
      </c>
      <c r="BM25" s="444">
        <f t="shared" si="88"/>
        <v>-0.32142857142857295</v>
      </c>
      <c r="BN25" s="446">
        <f t="shared" si="89"/>
        <v>1.1706349206349209</v>
      </c>
      <c r="BO25" s="427">
        <v>102</v>
      </c>
      <c r="BP25" s="427">
        <v>102</v>
      </c>
      <c r="BQ25" s="427">
        <v>102</v>
      </c>
      <c r="BR25" s="426">
        <v>26367</v>
      </c>
      <c r="BS25" s="427">
        <v>21143</v>
      </c>
      <c r="BT25" s="428">
        <v>32163</v>
      </c>
      <c r="BU25" s="426">
        <f t="shared" si="72"/>
        <v>977.26458974598143</v>
      </c>
      <c r="BV25" s="447">
        <f t="shared" si="73"/>
        <v>-90.737761678147194</v>
      </c>
      <c r="BW25" s="448">
        <f t="shared" si="74"/>
        <v>12.879213971493414</v>
      </c>
      <c r="BX25" s="449">
        <f t="shared" si="75"/>
        <v>3248.4250723439436</v>
      </c>
      <c r="BY25" s="447">
        <f t="shared" si="76"/>
        <v>458.92353693037239</v>
      </c>
      <c r="BZ25" s="448">
        <f t="shared" si="77"/>
        <v>-26.024903567410092</v>
      </c>
      <c r="CA25" s="444">
        <f t="shared" si="78"/>
        <v>3.3239975196362135</v>
      </c>
      <c r="CB25" s="444">
        <f t="shared" si="79"/>
        <v>0.71211044682789248</v>
      </c>
      <c r="CC25" s="444">
        <f t="shared" si="80"/>
        <v>-7.1377460289914652E-2</v>
      </c>
      <c r="CD25" s="432">
        <f t="shared" si="90"/>
        <v>1.1592776816608996</v>
      </c>
      <c r="CE25" s="433">
        <f t="shared" si="91"/>
        <v>0.20891003460207613</v>
      </c>
      <c r="CF25" s="434">
        <f t="shared" si="92"/>
        <v>7.6981609637318815E-3</v>
      </c>
      <c r="CG25" s="253"/>
      <c r="CH25" s="253"/>
      <c r="CI25" s="272"/>
      <c r="CJ25" s="118"/>
    </row>
    <row r="26" spans="1:88" ht="13.5" customHeight="1" x14ac:dyDescent="0.2">
      <c r="A26" s="425" t="s">
        <v>53</v>
      </c>
      <c r="B26" s="499" t="s">
        <v>285</v>
      </c>
      <c r="C26" s="426">
        <v>23461.223999999998</v>
      </c>
      <c r="D26" s="427">
        <v>13743</v>
      </c>
      <c r="E26" s="428">
        <v>23675.687999999998</v>
      </c>
      <c r="F26" s="426">
        <v>20886.197</v>
      </c>
      <c r="G26" s="427">
        <v>14374</v>
      </c>
      <c r="H26" s="428">
        <v>21971.878000000001</v>
      </c>
      <c r="I26" s="429">
        <f t="shared" si="49"/>
        <v>1.0775450327914617</v>
      </c>
      <c r="J26" s="430">
        <f t="shared" si="50"/>
        <v>-4.5743424173681158E-2</v>
      </c>
      <c r="K26" s="431">
        <f t="shared" si="51"/>
        <v>0.12144373878840065</v>
      </c>
      <c r="L26" s="426">
        <v>10693.326999999999</v>
      </c>
      <c r="M26" s="427">
        <v>7393</v>
      </c>
      <c r="N26" s="427">
        <v>11307.828</v>
      </c>
      <c r="O26" s="432">
        <f t="shared" si="52"/>
        <v>0.51465004493471156</v>
      </c>
      <c r="P26" s="433">
        <f t="shared" si="53"/>
        <v>2.6694770984511118E-3</v>
      </c>
      <c r="Q26" s="434">
        <f t="shared" si="54"/>
        <v>3.1861318293757712E-4</v>
      </c>
      <c r="R26" s="426">
        <v>7176.2910000000002</v>
      </c>
      <c r="S26" s="427">
        <v>4889.58</v>
      </c>
      <c r="T26" s="428">
        <v>7472.67</v>
      </c>
      <c r="U26" s="435">
        <f t="shared" si="55"/>
        <v>0.34010156073140402</v>
      </c>
      <c r="V26" s="436">
        <f t="shared" si="56"/>
        <v>-3.4885624489911504E-3</v>
      </c>
      <c r="W26" s="437">
        <f t="shared" si="57"/>
        <v>-6.6798806650780751E-5</v>
      </c>
      <c r="X26" s="426">
        <v>8.7889999999999997</v>
      </c>
      <c r="Y26" s="427">
        <v>5</v>
      </c>
      <c r="Z26" s="428">
        <v>8.19</v>
      </c>
      <c r="AA26" s="435">
        <f t="shared" si="58"/>
        <v>3.7274920241228351E-4</v>
      </c>
      <c r="AB26" s="436">
        <f t="shared" si="59"/>
        <v>-4.8055025375092029E-5</v>
      </c>
      <c r="AC26" s="437">
        <f t="shared" si="60"/>
        <v>2.4898917175049644E-5</v>
      </c>
      <c r="AD26" s="426">
        <v>7269.4979999999996</v>
      </c>
      <c r="AE26" s="427">
        <v>11291.36731</v>
      </c>
      <c r="AF26" s="427">
        <v>10773.566359999999</v>
      </c>
      <c r="AG26" s="427">
        <f t="shared" si="81"/>
        <v>3504.0683599999993</v>
      </c>
      <c r="AH26" s="428">
        <f t="shared" si="82"/>
        <v>-517.80095000000074</v>
      </c>
      <c r="AI26" s="438">
        <v>0</v>
      </c>
      <c r="AJ26" s="439">
        <v>0</v>
      </c>
      <c r="AK26" s="427">
        <v>0</v>
      </c>
      <c r="AL26" s="427">
        <f t="shared" si="61"/>
        <v>0</v>
      </c>
      <c r="AM26" s="428">
        <f t="shared" si="62"/>
        <v>0</v>
      </c>
      <c r="AN26" s="435">
        <f t="shared" si="63"/>
        <v>0.45504765732679026</v>
      </c>
      <c r="AO26" s="436">
        <f t="shared" si="64"/>
        <v>0.14519604856162094</v>
      </c>
      <c r="AP26" s="437">
        <f t="shared" si="65"/>
        <v>-0.36656096597234383</v>
      </c>
      <c r="AQ26" s="435">
        <f t="shared" si="66"/>
        <v>0</v>
      </c>
      <c r="AR26" s="436">
        <f t="shared" si="67"/>
        <v>0</v>
      </c>
      <c r="AS26" s="437">
        <f t="shared" si="68"/>
        <v>0</v>
      </c>
      <c r="AT26" s="436">
        <f t="shared" si="69"/>
        <v>0</v>
      </c>
      <c r="AU26" s="436">
        <f t="shared" si="70"/>
        <v>0</v>
      </c>
      <c r="AV26" s="436">
        <f t="shared" si="71"/>
        <v>0</v>
      </c>
      <c r="AW26" s="426">
        <v>59440</v>
      </c>
      <c r="AX26" s="427">
        <v>36070</v>
      </c>
      <c r="AY26" s="428">
        <v>58923</v>
      </c>
      <c r="AZ26" s="438">
        <f>AW26-'MЗ Q2'!AV26</f>
        <v>23231</v>
      </c>
      <c r="BA26" s="439">
        <f>AX26-'MЗ Q2'!AW26</f>
        <v>20826</v>
      </c>
      <c r="BB26" s="440">
        <f t="shared" si="83"/>
        <v>22853</v>
      </c>
      <c r="BC26" s="441">
        <v>88</v>
      </c>
      <c r="BD26" s="442">
        <v>90</v>
      </c>
      <c r="BE26" s="443">
        <v>91</v>
      </c>
      <c r="BF26" s="441">
        <v>332</v>
      </c>
      <c r="BG26" s="442">
        <v>328</v>
      </c>
      <c r="BH26" s="443">
        <v>332</v>
      </c>
      <c r="BI26" s="444">
        <f t="shared" si="84"/>
        <v>83.710622710622715</v>
      </c>
      <c r="BJ26" s="444">
        <f t="shared" si="85"/>
        <v>-4.2855894105894095</v>
      </c>
      <c r="BK26" s="444">
        <f t="shared" si="86"/>
        <v>6.5772893772893752</v>
      </c>
      <c r="BL26" s="445">
        <f t="shared" si="87"/>
        <v>22.944779116465863</v>
      </c>
      <c r="BM26" s="444">
        <f t="shared" si="88"/>
        <v>-0.37951807228915868</v>
      </c>
      <c r="BN26" s="446">
        <f t="shared" si="89"/>
        <v>1.7801449701244003</v>
      </c>
      <c r="BO26" s="427">
        <v>2076</v>
      </c>
      <c r="BP26" s="427">
        <v>2076</v>
      </c>
      <c r="BQ26" s="427">
        <v>2076</v>
      </c>
      <c r="BR26" s="426">
        <v>445185</v>
      </c>
      <c r="BS26" s="427">
        <v>262246</v>
      </c>
      <c r="BT26" s="428">
        <v>437500</v>
      </c>
      <c r="BU26" s="426">
        <f t="shared" si="72"/>
        <v>50.221435428571425</v>
      </c>
      <c r="BV26" s="447">
        <f t="shared" si="73"/>
        <v>3.3056655800814738</v>
      </c>
      <c r="BW26" s="448">
        <f t="shared" si="74"/>
        <v>-4.5896961044166886</v>
      </c>
      <c r="BX26" s="449">
        <f t="shared" si="75"/>
        <v>372.89136669891212</v>
      </c>
      <c r="BY26" s="447">
        <f t="shared" si="76"/>
        <v>21.508510036731764</v>
      </c>
      <c r="BZ26" s="448">
        <f t="shared" si="77"/>
        <v>-25.611544307464385</v>
      </c>
      <c r="CA26" s="444">
        <f t="shared" si="78"/>
        <v>7.4249444189874918</v>
      </c>
      <c r="CB26" s="444">
        <f t="shared" si="79"/>
        <v>-6.470901304480936E-2</v>
      </c>
      <c r="CC26" s="444">
        <f t="shared" si="80"/>
        <v>0.15447034080617783</v>
      </c>
      <c r="CD26" s="432">
        <f t="shared" si="90"/>
        <v>0.7747860704975631</v>
      </c>
      <c r="CE26" s="433">
        <f t="shared" si="91"/>
        <v>-1.3609670746911551E-2</v>
      </c>
      <c r="CF26" s="434">
        <f t="shared" si="92"/>
        <v>7.2993092548515714E-2</v>
      </c>
      <c r="CG26" s="253"/>
      <c r="CH26" s="253"/>
      <c r="CI26" s="272"/>
      <c r="CJ26" s="118"/>
    </row>
    <row r="27" spans="1:88" ht="13.5" customHeight="1" x14ac:dyDescent="0.2">
      <c r="A27" s="425" t="s">
        <v>54</v>
      </c>
      <c r="B27" s="499" t="s">
        <v>285</v>
      </c>
      <c r="C27" s="426">
        <v>1927.16</v>
      </c>
      <c r="D27" s="427">
        <v>1124</v>
      </c>
      <c r="E27" s="428">
        <v>2073.143</v>
      </c>
      <c r="F27" s="426">
        <v>1669.3869999999999</v>
      </c>
      <c r="G27" s="427">
        <v>1128</v>
      </c>
      <c r="H27" s="428">
        <v>1817.4939999999999</v>
      </c>
      <c r="I27" s="429">
        <f t="shared" si="49"/>
        <v>1.1406601617391861</v>
      </c>
      <c r="J27" s="430">
        <f t="shared" si="50"/>
        <v>-1.3751607371272012E-2</v>
      </c>
      <c r="K27" s="431">
        <f t="shared" si="51"/>
        <v>0.14420626102996614</v>
      </c>
      <c r="L27" s="426">
        <v>929.12699999999995</v>
      </c>
      <c r="M27" s="427">
        <v>716</v>
      </c>
      <c r="N27" s="427">
        <v>1077.675</v>
      </c>
      <c r="O27" s="432">
        <f t="shared" si="52"/>
        <v>0.59294556130584197</v>
      </c>
      <c r="P27" s="433">
        <f t="shared" si="53"/>
        <v>3.6377791220175815E-2</v>
      </c>
      <c r="Q27" s="434">
        <f t="shared" si="54"/>
        <v>-4.180621174380339E-2</v>
      </c>
      <c r="R27" s="426">
        <v>510.55399999999997</v>
      </c>
      <c r="S27" s="427">
        <v>354.98400000000004</v>
      </c>
      <c r="T27" s="428">
        <v>516.5</v>
      </c>
      <c r="U27" s="435">
        <f t="shared" si="55"/>
        <v>0.28418250624211139</v>
      </c>
      <c r="V27" s="436">
        <f t="shared" si="56"/>
        <v>-2.1650712777804282E-2</v>
      </c>
      <c r="W27" s="437">
        <f t="shared" si="57"/>
        <v>-3.0519621417463116E-2</v>
      </c>
      <c r="X27" s="426">
        <v>4.5940000000000003</v>
      </c>
      <c r="Y27" s="427">
        <v>4</v>
      </c>
      <c r="Z27" s="428">
        <v>5.0919999999999996</v>
      </c>
      <c r="AA27" s="435">
        <f t="shared" si="58"/>
        <v>2.8016598679280369E-3</v>
      </c>
      <c r="AB27" s="436">
        <f t="shared" si="59"/>
        <v>4.9751532712775156E-5</v>
      </c>
      <c r="AC27" s="437">
        <f t="shared" si="60"/>
        <v>-7.4443942285210484E-4</v>
      </c>
      <c r="AD27" s="426">
        <v>137.84</v>
      </c>
      <c r="AE27" s="427">
        <v>138.63</v>
      </c>
      <c r="AF27" s="427">
        <v>144.12039999999999</v>
      </c>
      <c r="AG27" s="427">
        <f t="shared" si="81"/>
        <v>6.280399999999986</v>
      </c>
      <c r="AH27" s="428">
        <f t="shared" si="82"/>
        <v>5.490399999999994</v>
      </c>
      <c r="AI27" s="438">
        <v>0</v>
      </c>
      <c r="AJ27" s="439">
        <v>0</v>
      </c>
      <c r="AK27" s="427">
        <v>0</v>
      </c>
      <c r="AL27" s="427">
        <f t="shared" si="61"/>
        <v>0</v>
      </c>
      <c r="AM27" s="428">
        <f t="shared" si="62"/>
        <v>0</v>
      </c>
      <c r="AN27" s="435">
        <f t="shared" si="63"/>
        <v>6.9517828726720729E-2</v>
      </c>
      <c r="AO27" s="436">
        <f t="shared" si="64"/>
        <v>-2.0071095243845288E-3</v>
      </c>
      <c r="AP27" s="437">
        <f t="shared" si="65"/>
        <v>-5.3818470205663604E-2</v>
      </c>
      <c r="AQ27" s="435">
        <f t="shared" si="66"/>
        <v>0</v>
      </c>
      <c r="AR27" s="436">
        <f t="shared" si="67"/>
        <v>0</v>
      </c>
      <c r="AS27" s="437">
        <f t="shared" si="68"/>
        <v>0</v>
      </c>
      <c r="AT27" s="436">
        <f t="shared" si="69"/>
        <v>0</v>
      </c>
      <c r="AU27" s="436">
        <f t="shared" si="70"/>
        <v>0</v>
      </c>
      <c r="AV27" s="436">
        <f t="shared" si="71"/>
        <v>0</v>
      </c>
      <c r="AW27" s="426">
        <v>4200</v>
      </c>
      <c r="AX27" s="427">
        <v>2465</v>
      </c>
      <c r="AY27" s="428">
        <v>4229</v>
      </c>
      <c r="AZ27" s="438">
        <f>AW27-'MЗ Q2'!AV27</f>
        <v>1735</v>
      </c>
      <c r="BA27" s="439">
        <f>AX27-'MЗ Q2'!AW27</f>
        <v>1349</v>
      </c>
      <c r="BB27" s="440">
        <f t="shared" si="83"/>
        <v>1764</v>
      </c>
      <c r="BC27" s="441">
        <v>6.22</v>
      </c>
      <c r="BD27" s="442">
        <v>6</v>
      </c>
      <c r="BE27" s="443">
        <v>6</v>
      </c>
      <c r="BF27" s="441">
        <v>21.26</v>
      </c>
      <c r="BG27" s="442">
        <v>23</v>
      </c>
      <c r="BH27" s="443">
        <v>23</v>
      </c>
      <c r="BI27" s="444">
        <f t="shared" si="84"/>
        <v>98</v>
      </c>
      <c r="BJ27" s="444">
        <f t="shared" si="85"/>
        <v>5.0203644158628009</v>
      </c>
      <c r="BK27" s="444">
        <f t="shared" si="86"/>
        <v>23.055555555555557</v>
      </c>
      <c r="BL27" s="445">
        <f t="shared" si="87"/>
        <v>25.565217391304348</v>
      </c>
      <c r="BM27" s="444">
        <f t="shared" si="88"/>
        <v>-1.6376675255975037</v>
      </c>
      <c r="BN27" s="446">
        <f t="shared" si="89"/>
        <v>6.0144927536231876</v>
      </c>
      <c r="BO27" s="427">
        <v>120</v>
      </c>
      <c r="BP27" s="427">
        <v>120</v>
      </c>
      <c r="BQ27" s="427">
        <v>120</v>
      </c>
      <c r="BR27" s="426">
        <v>29535</v>
      </c>
      <c r="BS27" s="427">
        <v>18912</v>
      </c>
      <c r="BT27" s="428">
        <v>29898</v>
      </c>
      <c r="BU27" s="426">
        <f t="shared" si="72"/>
        <v>60.789818716971034</v>
      </c>
      <c r="BV27" s="447">
        <f t="shared" si="73"/>
        <v>4.2674892773231576</v>
      </c>
      <c r="BW27" s="448">
        <f t="shared" si="74"/>
        <v>1.1451486662096144</v>
      </c>
      <c r="BX27" s="449">
        <f t="shared" si="75"/>
        <v>429.76921257980609</v>
      </c>
      <c r="BY27" s="447">
        <f t="shared" si="76"/>
        <v>32.29611734171084</v>
      </c>
      <c r="BZ27" s="448">
        <f t="shared" si="77"/>
        <v>-27.837278292404847</v>
      </c>
      <c r="CA27" s="444">
        <f t="shared" si="78"/>
        <v>7.0697564436036888</v>
      </c>
      <c r="CB27" s="444">
        <f t="shared" si="79"/>
        <v>3.761358646083135E-2</v>
      </c>
      <c r="CC27" s="444">
        <f t="shared" si="80"/>
        <v>-0.6024545097431675</v>
      </c>
      <c r="CD27" s="432">
        <f t="shared" si="90"/>
        <v>0.91599264705882355</v>
      </c>
      <c r="CE27" s="433">
        <f t="shared" si="91"/>
        <v>1.1121323529411753E-2</v>
      </c>
      <c r="CF27" s="434">
        <f t="shared" si="92"/>
        <v>4.0437091503268019E-2</v>
      </c>
      <c r="CG27" s="253"/>
      <c r="CH27" s="253"/>
      <c r="CI27" s="272"/>
      <c r="CJ27" s="118"/>
    </row>
    <row r="28" spans="1:88" ht="13.5" customHeight="1" x14ac:dyDescent="0.2">
      <c r="A28" s="425" t="s">
        <v>55</v>
      </c>
      <c r="B28" s="499" t="s">
        <v>113</v>
      </c>
      <c r="C28" s="426">
        <v>10567.050999999999</v>
      </c>
      <c r="D28" s="427">
        <v>7146</v>
      </c>
      <c r="E28" s="428">
        <v>10699.488997599999</v>
      </c>
      <c r="F28" s="426">
        <v>10349.635</v>
      </c>
      <c r="G28" s="427">
        <v>6896</v>
      </c>
      <c r="H28" s="428">
        <v>10323.486000000001</v>
      </c>
      <c r="I28" s="429">
        <f t="shared" si="49"/>
        <v>1.0364220959470472</v>
      </c>
      <c r="J28" s="430">
        <f t="shared" si="50"/>
        <v>1.541497830473415E-2</v>
      </c>
      <c r="K28" s="431">
        <f t="shared" si="51"/>
        <v>1.6919571502849173E-4</v>
      </c>
      <c r="L28" s="426">
        <v>5432.8450000000003</v>
      </c>
      <c r="M28" s="427">
        <v>3793</v>
      </c>
      <c r="N28" s="427">
        <v>5826.9269999999997</v>
      </c>
      <c r="O28" s="432">
        <f t="shared" si="52"/>
        <v>0.56443404873121339</v>
      </c>
      <c r="P28" s="433">
        <f t="shared" si="53"/>
        <v>3.9502976282764668E-2</v>
      </c>
      <c r="Q28" s="434">
        <f t="shared" si="54"/>
        <v>1.44050464110278E-2</v>
      </c>
      <c r="R28" s="426">
        <v>2448.6869999999999</v>
      </c>
      <c r="S28" s="427">
        <v>1518.585</v>
      </c>
      <c r="T28" s="428">
        <v>2281.7600000000002</v>
      </c>
      <c r="U28" s="435">
        <f t="shared" si="55"/>
        <v>0.22102611462833388</v>
      </c>
      <c r="V28" s="436">
        <f t="shared" si="56"/>
        <v>-1.55703450535776E-2</v>
      </c>
      <c r="W28" s="437">
        <f t="shared" si="57"/>
        <v>8.1367263297424386E-4</v>
      </c>
      <c r="X28" s="426">
        <v>1875.249</v>
      </c>
      <c r="Y28" s="427">
        <v>1159</v>
      </c>
      <c r="Z28" s="428">
        <v>1591.39</v>
      </c>
      <c r="AA28" s="435">
        <f t="shared" si="58"/>
        <v>0.15415238612228466</v>
      </c>
      <c r="AB28" s="436">
        <f t="shared" si="59"/>
        <v>-2.7037481926202089E-2</v>
      </c>
      <c r="AC28" s="437">
        <f t="shared" si="60"/>
        <v>-1.3916059353353383E-2</v>
      </c>
      <c r="AD28" s="426">
        <v>2395.8330000000001</v>
      </c>
      <c r="AE28" s="427">
        <v>1944.4515200000001</v>
      </c>
      <c r="AF28" s="427">
        <v>1736.0834600000001</v>
      </c>
      <c r="AG28" s="427">
        <f t="shared" si="81"/>
        <v>-659.74954000000002</v>
      </c>
      <c r="AH28" s="428">
        <f t="shared" si="82"/>
        <v>-208.36806000000001</v>
      </c>
      <c r="AI28" s="438">
        <v>939</v>
      </c>
      <c r="AJ28" s="439">
        <v>526.77099999999996</v>
      </c>
      <c r="AK28" s="427">
        <v>348.60899999999998</v>
      </c>
      <c r="AL28" s="427">
        <f t="shared" si="61"/>
        <v>-590.39100000000008</v>
      </c>
      <c r="AM28" s="428">
        <f t="shared" si="62"/>
        <v>-178.16199999999998</v>
      </c>
      <c r="AN28" s="435">
        <f t="shared" si="63"/>
        <v>0.16225853967319567</v>
      </c>
      <c r="AO28" s="436">
        <f t="shared" si="64"/>
        <v>-6.4468197994674042E-2</v>
      </c>
      <c r="AP28" s="437">
        <f t="shared" si="65"/>
        <v>-0.10984494759240745</v>
      </c>
      <c r="AQ28" s="435">
        <f t="shared" si="66"/>
        <v>3.2581836392204938E-2</v>
      </c>
      <c r="AR28" s="436">
        <f t="shared" si="67"/>
        <v>-5.6279284842092131E-2</v>
      </c>
      <c r="AS28" s="437">
        <f t="shared" si="68"/>
        <v>-4.1133668785516858E-2</v>
      </c>
      <c r="AT28" s="436">
        <f t="shared" si="69"/>
        <v>3.376853516341282E-2</v>
      </c>
      <c r="AU28" s="436">
        <f t="shared" si="70"/>
        <v>-5.6959302098480956E-2</v>
      </c>
      <c r="AV28" s="436">
        <f t="shared" si="71"/>
        <v>-4.2619370869069771E-2</v>
      </c>
      <c r="AW28" s="426">
        <v>10752</v>
      </c>
      <c r="AX28" s="427">
        <v>7500</v>
      </c>
      <c r="AY28" s="428">
        <v>10698</v>
      </c>
      <c r="AZ28" s="438">
        <f>AW28-'MЗ Q2'!AV28</f>
        <v>3253</v>
      </c>
      <c r="BA28" s="439">
        <f>AX28-'MЗ Q2'!AW28</f>
        <v>3334</v>
      </c>
      <c r="BB28" s="440">
        <f t="shared" si="83"/>
        <v>3198</v>
      </c>
      <c r="BC28" s="441">
        <v>125</v>
      </c>
      <c r="BD28" s="442">
        <v>115</v>
      </c>
      <c r="BE28" s="443">
        <v>119</v>
      </c>
      <c r="BF28" s="441">
        <v>175</v>
      </c>
      <c r="BG28" s="442">
        <v>180</v>
      </c>
      <c r="BH28" s="443">
        <v>190</v>
      </c>
      <c r="BI28" s="444">
        <f t="shared" si="84"/>
        <v>8.9579831932773111</v>
      </c>
      <c r="BJ28" s="444">
        <f t="shared" si="85"/>
        <v>0.28331652661064588</v>
      </c>
      <c r="BK28" s="444">
        <f t="shared" si="86"/>
        <v>-0.70578492266471748</v>
      </c>
      <c r="BL28" s="445">
        <f t="shared" si="87"/>
        <v>5.6105263157894738</v>
      </c>
      <c r="BM28" s="444">
        <f t="shared" si="88"/>
        <v>-0.58566416040100222</v>
      </c>
      <c r="BN28" s="446">
        <f t="shared" si="89"/>
        <v>-0.56354775828460024</v>
      </c>
      <c r="BO28" s="427">
        <v>278</v>
      </c>
      <c r="BP28" s="427">
        <v>295</v>
      </c>
      <c r="BQ28" s="427">
        <v>292</v>
      </c>
      <c r="BR28" s="426">
        <v>46688</v>
      </c>
      <c r="BS28" s="427">
        <v>32229</v>
      </c>
      <c r="BT28" s="428">
        <v>46139</v>
      </c>
      <c r="BU28" s="426">
        <f t="shared" si="72"/>
        <v>223.74750211317973</v>
      </c>
      <c r="BV28" s="447">
        <f t="shared" si="73"/>
        <v>2.0709471097527228</v>
      </c>
      <c r="BW28" s="448">
        <f t="shared" si="74"/>
        <v>9.7787162371053853</v>
      </c>
      <c r="BX28" s="449">
        <f t="shared" si="75"/>
        <v>964.99214806505893</v>
      </c>
      <c r="BY28" s="447">
        <f t="shared" si="76"/>
        <v>2.4144880948208538</v>
      </c>
      <c r="BZ28" s="448">
        <f t="shared" si="77"/>
        <v>45.52548139839223</v>
      </c>
      <c r="CA28" s="444">
        <f t="shared" si="78"/>
        <v>4.3128622172368667</v>
      </c>
      <c r="CB28" s="444">
        <f t="shared" si="79"/>
        <v>-2.9399687525038409E-2</v>
      </c>
      <c r="CC28" s="444">
        <f t="shared" si="80"/>
        <v>1.566221723686656E-2</v>
      </c>
      <c r="CD28" s="432">
        <f t="shared" si="90"/>
        <v>0.5809201248992748</v>
      </c>
      <c r="CE28" s="433">
        <f t="shared" si="91"/>
        <v>-3.6515338494715888E-2</v>
      </c>
      <c r="CF28" s="434">
        <f t="shared" si="92"/>
        <v>-2.6029027643098113E-2</v>
      </c>
      <c r="CG28" s="253"/>
      <c r="CH28" s="253"/>
      <c r="CI28" s="272"/>
      <c r="CJ28" s="118"/>
    </row>
    <row r="29" spans="1:88" ht="13.5" customHeight="1" x14ac:dyDescent="0.2">
      <c r="A29" s="425" t="s">
        <v>56</v>
      </c>
      <c r="B29" s="499" t="s">
        <v>113</v>
      </c>
      <c r="C29" s="426">
        <v>21906.005670000002</v>
      </c>
      <c r="D29" s="427">
        <v>15319.454659999999</v>
      </c>
      <c r="E29" s="428">
        <v>23953.537260000001</v>
      </c>
      <c r="F29" s="426">
        <v>20503.553520000001</v>
      </c>
      <c r="G29" s="427">
        <v>14684.57143</v>
      </c>
      <c r="H29" s="428">
        <v>22453.032239999997</v>
      </c>
      <c r="I29" s="429">
        <f t="shared" si="49"/>
        <v>1.0668286137908296</v>
      </c>
      <c r="J29" s="430">
        <f t="shared" si="50"/>
        <v>-1.5718295094984125E-3</v>
      </c>
      <c r="K29" s="431">
        <f t="shared" si="51"/>
        <v>2.3593900879633756E-2</v>
      </c>
      <c r="L29" s="426">
        <v>12873.23892</v>
      </c>
      <c r="M29" s="427">
        <v>9348.3030099999996</v>
      </c>
      <c r="N29" s="427">
        <v>14109.659310000001</v>
      </c>
      <c r="O29" s="432">
        <f t="shared" si="52"/>
        <v>0.62840774284658507</v>
      </c>
      <c r="P29" s="433">
        <f t="shared" si="53"/>
        <v>5.5370245095720527E-4</v>
      </c>
      <c r="Q29" s="434">
        <f t="shared" si="54"/>
        <v>-8.1993964603057634E-3</v>
      </c>
      <c r="R29" s="426">
        <v>2533.8193000000001</v>
      </c>
      <c r="S29" s="427">
        <v>1860.96264</v>
      </c>
      <c r="T29" s="428">
        <v>2699.54</v>
      </c>
      <c r="U29" s="435">
        <f t="shared" si="55"/>
        <v>0.12023053149991826</v>
      </c>
      <c r="V29" s="436">
        <f t="shared" si="56"/>
        <v>-3.3489883881055171E-3</v>
      </c>
      <c r="W29" s="437">
        <f t="shared" si="57"/>
        <v>-6.4985765895508446E-3</v>
      </c>
      <c r="X29" s="426">
        <v>3809.7800299999999</v>
      </c>
      <c r="Y29" s="427">
        <v>2590</v>
      </c>
      <c r="Z29" s="428">
        <v>3997.52</v>
      </c>
      <c r="AA29" s="435">
        <f t="shared" si="58"/>
        <v>0.17803920456135242</v>
      </c>
      <c r="AB29" s="436">
        <f t="shared" si="59"/>
        <v>-7.771514848031208E-3</v>
      </c>
      <c r="AC29" s="437">
        <f t="shared" si="60"/>
        <v>1.663611147115468E-3</v>
      </c>
      <c r="AD29" s="426">
        <v>18348.971000000001</v>
      </c>
      <c r="AE29" s="427">
        <v>17987.359250000001</v>
      </c>
      <c r="AF29" s="427">
        <v>16847.037369999998</v>
      </c>
      <c r="AG29" s="427">
        <f t="shared" si="81"/>
        <v>-1501.9336300000032</v>
      </c>
      <c r="AH29" s="428">
        <f t="shared" si="82"/>
        <v>-1140.3218800000031</v>
      </c>
      <c r="AI29" s="438">
        <v>10791</v>
      </c>
      <c r="AJ29" s="439">
        <v>10457.684519999999</v>
      </c>
      <c r="AK29" s="427">
        <v>9704.0787500000024</v>
      </c>
      <c r="AL29" s="427">
        <f t="shared" si="61"/>
        <v>-1086.9212499999976</v>
      </c>
      <c r="AM29" s="428">
        <f t="shared" si="62"/>
        <v>-753.60576999999648</v>
      </c>
      <c r="AN29" s="435">
        <f t="shared" si="63"/>
        <v>0.70332148388509019</v>
      </c>
      <c r="AO29" s="436">
        <f t="shared" si="64"/>
        <v>-0.13430137061497438</v>
      </c>
      <c r="AP29" s="437">
        <f t="shared" si="65"/>
        <v>-0.47082992353844288</v>
      </c>
      <c r="AQ29" s="435">
        <f t="shared" si="66"/>
        <v>0.40512090739119511</v>
      </c>
      <c r="AR29" s="436">
        <f t="shared" si="67"/>
        <v>-8.7483730923955949E-2</v>
      </c>
      <c r="AS29" s="437">
        <f t="shared" si="68"/>
        <v>-0.27751987533233291</v>
      </c>
      <c r="AT29" s="436">
        <f t="shared" si="69"/>
        <v>0.43219457604983175</v>
      </c>
      <c r="AU29" s="436">
        <f t="shared" si="70"/>
        <v>-9.4104437897873427E-2</v>
      </c>
      <c r="AV29" s="436">
        <f t="shared" si="71"/>
        <v>-0.27995998493622215</v>
      </c>
      <c r="AW29" s="426">
        <v>24157</v>
      </c>
      <c r="AX29" s="427">
        <v>15861</v>
      </c>
      <c r="AY29" s="428">
        <v>23734</v>
      </c>
      <c r="AZ29" s="438">
        <f>AW29-'MЗ Q2'!AV29</f>
        <v>7974</v>
      </c>
      <c r="BA29" s="439">
        <f>AX29-'MЗ Q2'!AW29</f>
        <v>7574</v>
      </c>
      <c r="BB29" s="440">
        <f t="shared" si="83"/>
        <v>7873</v>
      </c>
      <c r="BC29" s="441">
        <v>187.37</v>
      </c>
      <c r="BD29" s="442">
        <v>202</v>
      </c>
      <c r="BE29" s="443">
        <v>202</v>
      </c>
      <c r="BF29" s="441">
        <v>409.84</v>
      </c>
      <c r="BG29" s="442">
        <v>412</v>
      </c>
      <c r="BH29" s="443">
        <v>409</v>
      </c>
      <c r="BI29" s="444">
        <f t="shared" si="84"/>
        <v>12.991749174917492</v>
      </c>
      <c r="BJ29" s="444">
        <f t="shared" si="85"/>
        <v>-1.1940863377045918</v>
      </c>
      <c r="BK29" s="444">
        <f t="shared" si="86"/>
        <v>0.49339933993399576</v>
      </c>
      <c r="BL29" s="445">
        <f t="shared" si="87"/>
        <v>6.4164629176854122</v>
      </c>
      <c r="BM29" s="444">
        <f t="shared" si="88"/>
        <v>-6.8994821920288274E-2</v>
      </c>
      <c r="BN29" s="446">
        <f t="shared" si="89"/>
        <v>0.2886312024750568</v>
      </c>
      <c r="BO29" s="427">
        <v>524</v>
      </c>
      <c r="BP29" s="427">
        <v>543</v>
      </c>
      <c r="BQ29" s="427">
        <v>544</v>
      </c>
      <c r="BR29" s="426">
        <v>100464</v>
      </c>
      <c r="BS29" s="427">
        <v>66159</v>
      </c>
      <c r="BT29" s="428">
        <v>99184</v>
      </c>
      <c r="BU29" s="426">
        <f t="shared" si="72"/>
        <v>226.37756331666395</v>
      </c>
      <c r="BV29" s="447">
        <f t="shared" si="73"/>
        <v>22.288999054838825</v>
      </c>
      <c r="BW29" s="448">
        <f t="shared" si="74"/>
        <v>4.4187756989551019</v>
      </c>
      <c r="BX29" s="449">
        <f t="shared" si="75"/>
        <v>946.02815538889354</v>
      </c>
      <c r="BY29" s="447">
        <f t="shared" si="76"/>
        <v>97.265746149335655</v>
      </c>
      <c r="BZ29" s="448">
        <f t="shared" si="77"/>
        <v>20.1993028575273</v>
      </c>
      <c r="CA29" s="444">
        <f t="shared" si="78"/>
        <v>4.1789837364118982</v>
      </c>
      <c r="CB29" s="444">
        <f t="shared" si="79"/>
        <v>2.0189184108217795E-2</v>
      </c>
      <c r="CC29" s="444">
        <f t="shared" si="80"/>
        <v>7.8091572554770394E-3</v>
      </c>
      <c r="CD29" s="432">
        <f t="shared" si="90"/>
        <v>0.67030709342560546</v>
      </c>
      <c r="CE29" s="433">
        <f t="shared" si="91"/>
        <v>-3.4564931720330705E-2</v>
      </c>
      <c r="CF29" s="434">
        <f t="shared" si="92"/>
        <v>-6.5805677161993037E-3</v>
      </c>
      <c r="CG29" s="253"/>
      <c r="CH29" s="253"/>
      <c r="CI29" s="272"/>
      <c r="CJ29" s="118"/>
    </row>
    <row r="30" spans="1:88" ht="13.5" customHeight="1" x14ac:dyDescent="0.2">
      <c r="A30" s="425" t="s">
        <v>57</v>
      </c>
      <c r="B30" s="499" t="s">
        <v>113</v>
      </c>
      <c r="C30" s="426">
        <v>20513.45506</v>
      </c>
      <c r="D30" s="427">
        <v>15241.62912</v>
      </c>
      <c r="E30" s="428">
        <v>23321.421170000001</v>
      </c>
      <c r="F30" s="426">
        <v>21457.71975</v>
      </c>
      <c r="G30" s="427">
        <v>15581.56258</v>
      </c>
      <c r="H30" s="428">
        <v>23333.993190000001</v>
      </c>
      <c r="I30" s="429">
        <f t="shared" si="49"/>
        <v>0.99946121437948365</v>
      </c>
      <c r="J30" s="430">
        <f t="shared" si="50"/>
        <v>4.3467040767443677E-2</v>
      </c>
      <c r="K30" s="431">
        <f t="shared" si="51"/>
        <v>2.1277605274471867E-2</v>
      </c>
      <c r="L30" s="426">
        <v>11640.16984</v>
      </c>
      <c r="M30" s="427">
        <v>8105.6649600000001</v>
      </c>
      <c r="N30" s="427">
        <v>12399.332960000002</v>
      </c>
      <c r="O30" s="432">
        <f t="shared" si="52"/>
        <v>0.53138495666116203</v>
      </c>
      <c r="P30" s="433">
        <f t="shared" si="53"/>
        <v>-1.1085071637161659E-2</v>
      </c>
      <c r="Q30" s="434">
        <f t="shared" si="54"/>
        <v>1.1176221601163938E-2</v>
      </c>
      <c r="R30" s="426">
        <v>3750.3223199999998</v>
      </c>
      <c r="S30" s="427">
        <v>2834.6795900000006</v>
      </c>
      <c r="T30" s="428">
        <v>4036.04</v>
      </c>
      <c r="U30" s="435">
        <f t="shared" si="55"/>
        <v>0.17296825138912281</v>
      </c>
      <c r="V30" s="436">
        <f t="shared" si="56"/>
        <v>-1.8090485147963797E-3</v>
      </c>
      <c r="W30" s="437">
        <f t="shared" si="57"/>
        <v>-8.9569936205468603E-3</v>
      </c>
      <c r="X30" s="426">
        <v>5120.0622000000003</v>
      </c>
      <c r="Y30" s="427">
        <v>3691</v>
      </c>
      <c r="Z30" s="428">
        <v>5466.56</v>
      </c>
      <c r="AA30" s="435">
        <f t="shared" si="58"/>
        <v>0.23427451767418639</v>
      </c>
      <c r="AB30" s="436">
        <f t="shared" si="59"/>
        <v>-4.337145617762439E-3</v>
      </c>
      <c r="AC30" s="437">
        <f t="shared" si="60"/>
        <v>-2.6080145525654297E-3</v>
      </c>
      <c r="AD30" s="426">
        <v>8010.8649999999998</v>
      </c>
      <c r="AE30" s="427">
        <v>8978.4223899999997</v>
      </c>
      <c r="AF30" s="427">
        <v>8464.0888500000001</v>
      </c>
      <c r="AG30" s="427">
        <f t="shared" si="81"/>
        <v>453.22385000000031</v>
      </c>
      <c r="AH30" s="428">
        <f t="shared" si="82"/>
        <v>-514.33353999999963</v>
      </c>
      <c r="AI30" s="438">
        <v>2530</v>
      </c>
      <c r="AJ30" s="439">
        <v>3007.5699000000004</v>
      </c>
      <c r="AK30" s="427">
        <v>2872.4056099999998</v>
      </c>
      <c r="AL30" s="427">
        <f t="shared" si="61"/>
        <v>342.4056099999998</v>
      </c>
      <c r="AM30" s="428">
        <f t="shared" si="62"/>
        <v>-135.16429000000062</v>
      </c>
      <c r="AN30" s="435">
        <f t="shared" si="63"/>
        <v>0.36293194948547808</v>
      </c>
      <c r="AO30" s="436">
        <f t="shared" si="64"/>
        <v>-2.7585638925101463E-2</v>
      </c>
      <c r="AP30" s="437">
        <f t="shared" si="65"/>
        <v>-0.22614040749889136</v>
      </c>
      <c r="AQ30" s="435">
        <f t="shared" si="66"/>
        <v>0.12316597642406883</v>
      </c>
      <c r="AR30" s="436">
        <f t="shared" si="67"/>
        <v>-1.677083501429727E-4</v>
      </c>
      <c r="AS30" s="437">
        <f t="shared" si="68"/>
        <v>-7.4160036190519737E-2</v>
      </c>
      <c r="AT30" s="436">
        <f t="shared" si="69"/>
        <v>0.12309961636703468</v>
      </c>
      <c r="AU30" s="436">
        <f t="shared" si="70"/>
        <v>5.193332312784224E-3</v>
      </c>
      <c r="AV30" s="436">
        <f t="shared" si="71"/>
        <v>-6.9921454822604673E-2</v>
      </c>
      <c r="AW30" s="426">
        <v>15442</v>
      </c>
      <c r="AX30" s="427">
        <v>10953</v>
      </c>
      <c r="AY30" s="428">
        <v>16252</v>
      </c>
      <c r="AZ30" s="438">
        <f>AW30-'MЗ Q2'!AV30</f>
        <v>4913</v>
      </c>
      <c r="BA30" s="439">
        <f>AX30-'MЗ Q2'!AW30</f>
        <v>5301</v>
      </c>
      <c r="BB30" s="440">
        <f t="shared" si="83"/>
        <v>5299</v>
      </c>
      <c r="BC30" s="441">
        <v>261</v>
      </c>
      <c r="BD30" s="442">
        <v>269</v>
      </c>
      <c r="BE30" s="443">
        <v>270</v>
      </c>
      <c r="BF30" s="441">
        <v>359</v>
      </c>
      <c r="BG30" s="442">
        <v>367</v>
      </c>
      <c r="BH30" s="443">
        <v>364</v>
      </c>
      <c r="BI30" s="444">
        <f t="shared" si="84"/>
        <v>6.541975308641975</v>
      </c>
      <c r="BJ30" s="444">
        <f t="shared" si="85"/>
        <v>0.26739037888463102</v>
      </c>
      <c r="BK30" s="444">
        <f t="shared" si="86"/>
        <v>-2.6797925558768476E-2</v>
      </c>
      <c r="BL30" s="445">
        <f t="shared" si="87"/>
        <v>4.8525641025641022</v>
      </c>
      <c r="BM30" s="444">
        <f t="shared" si="88"/>
        <v>0.29081851296335959</v>
      </c>
      <c r="BN30" s="446">
        <f t="shared" si="89"/>
        <v>3.7850206106336159E-2</v>
      </c>
      <c r="BO30" s="427">
        <v>399</v>
      </c>
      <c r="BP30" s="427">
        <v>418</v>
      </c>
      <c r="BQ30" s="427">
        <v>417</v>
      </c>
      <c r="BR30" s="426">
        <v>74961</v>
      </c>
      <c r="BS30" s="427">
        <v>50970</v>
      </c>
      <c r="BT30" s="428">
        <v>75996</v>
      </c>
      <c r="BU30" s="426">
        <f t="shared" si="72"/>
        <v>307.04238630980581</v>
      </c>
      <c r="BV30" s="447">
        <f t="shared" si="73"/>
        <v>20.790605383724255</v>
      </c>
      <c r="BW30" s="448">
        <f t="shared" si="74"/>
        <v>1.3417274908927084</v>
      </c>
      <c r="BX30" s="449">
        <f t="shared" si="75"/>
        <v>1435.7613333743541</v>
      </c>
      <c r="BY30" s="447">
        <f t="shared" si="76"/>
        <v>46.192640847479424</v>
      </c>
      <c r="BZ30" s="448">
        <f t="shared" si="77"/>
        <v>13.177330817976781</v>
      </c>
      <c r="CA30" s="444">
        <f t="shared" si="78"/>
        <v>4.6761014029042576</v>
      </c>
      <c r="CB30" s="444">
        <f t="shared" si="79"/>
        <v>-0.17825684084655169</v>
      </c>
      <c r="CC30" s="444">
        <f t="shared" si="80"/>
        <v>2.2581819228552291E-2</v>
      </c>
      <c r="CD30" s="432">
        <f t="shared" si="90"/>
        <v>0.67001692763436316</v>
      </c>
      <c r="CE30" s="433">
        <f t="shared" si="91"/>
        <v>-2.0689618141842114E-2</v>
      </c>
      <c r="CF30" s="434">
        <f t="shared" si="92"/>
        <v>-7.4152892715378949E-3</v>
      </c>
      <c r="CG30" s="253"/>
      <c r="CH30" s="253"/>
      <c r="CI30" s="272"/>
      <c r="CJ30" s="118"/>
    </row>
    <row r="31" spans="1:88" ht="13.5" customHeight="1" x14ac:dyDescent="0.2">
      <c r="A31" s="425" t="s">
        <v>1064</v>
      </c>
      <c r="B31" s="499" t="s">
        <v>113</v>
      </c>
      <c r="C31" s="426">
        <v>15712.903869999998</v>
      </c>
      <c r="D31" s="427">
        <v>11237</v>
      </c>
      <c r="E31" s="428">
        <v>16602.055469999999</v>
      </c>
      <c r="F31" s="426">
        <v>15340.127839999999</v>
      </c>
      <c r="G31" s="427">
        <v>10685</v>
      </c>
      <c r="H31" s="428">
        <v>15944.979019999999</v>
      </c>
      <c r="I31" s="429">
        <f t="shared" si="49"/>
        <v>1.0412089880567306</v>
      </c>
      <c r="J31" s="430">
        <f t="shared" si="50"/>
        <v>1.6908275970878739E-2</v>
      </c>
      <c r="K31" s="431">
        <f t="shared" si="51"/>
        <v>-1.0452219243222594E-2</v>
      </c>
      <c r="L31" s="426">
        <v>8426.8441400000011</v>
      </c>
      <c r="M31" s="427">
        <v>6019</v>
      </c>
      <c r="N31" s="427">
        <v>9320.7633399999995</v>
      </c>
      <c r="O31" s="432">
        <f t="shared" si="52"/>
        <v>0.58455789300875483</v>
      </c>
      <c r="P31" s="433">
        <f t="shared" si="53"/>
        <v>3.5224521873041925E-2</v>
      </c>
      <c r="Q31" s="434">
        <f t="shared" si="54"/>
        <v>2.1244837323214361E-2</v>
      </c>
      <c r="R31" s="426">
        <v>1770.7865200000001</v>
      </c>
      <c r="S31" s="427">
        <v>1240.74081</v>
      </c>
      <c r="T31" s="428">
        <v>1787.28</v>
      </c>
      <c r="U31" s="435">
        <f t="shared" si="55"/>
        <v>0.11209045792773957</v>
      </c>
      <c r="V31" s="436">
        <f t="shared" si="56"/>
        <v>-3.3444679392146265E-3</v>
      </c>
      <c r="W31" s="437">
        <f t="shared" si="57"/>
        <v>-4.0294119833507447E-3</v>
      </c>
      <c r="X31" s="426">
        <v>4368.85952</v>
      </c>
      <c r="Y31" s="427">
        <v>2943</v>
      </c>
      <c r="Z31" s="428">
        <v>4139.6099999999997</v>
      </c>
      <c r="AA31" s="435">
        <f t="shared" si="58"/>
        <v>0.25961840368730693</v>
      </c>
      <c r="AB31" s="436">
        <f t="shared" si="59"/>
        <v>-2.5181016863024042E-2</v>
      </c>
      <c r="AC31" s="437">
        <f t="shared" si="60"/>
        <v>-1.5814446102117519E-2</v>
      </c>
      <c r="AD31" s="426">
        <v>4760.1019999999999</v>
      </c>
      <c r="AE31" s="427">
        <v>4607.7851299999993</v>
      </c>
      <c r="AF31" s="427">
        <v>4283.0581899999997</v>
      </c>
      <c r="AG31" s="427">
        <f t="shared" si="81"/>
        <v>-477.04381000000012</v>
      </c>
      <c r="AH31" s="428">
        <f t="shared" si="82"/>
        <v>-324.72693999999956</v>
      </c>
      <c r="AI31" s="438">
        <v>1162</v>
      </c>
      <c r="AJ31" s="439">
        <v>871.9070200000001</v>
      </c>
      <c r="AK31" s="427">
        <v>696.23476000000005</v>
      </c>
      <c r="AL31" s="427">
        <f t="shared" si="61"/>
        <v>-465.76523999999995</v>
      </c>
      <c r="AM31" s="428">
        <f t="shared" si="62"/>
        <v>-175.67226000000005</v>
      </c>
      <c r="AN31" s="435">
        <f t="shared" si="63"/>
        <v>0.25798360918258034</v>
      </c>
      <c r="AO31" s="436">
        <f t="shared" si="64"/>
        <v>-4.4958612025064626E-2</v>
      </c>
      <c r="AP31" s="437">
        <f t="shared" si="65"/>
        <v>-0.15207113229646202</v>
      </c>
      <c r="AQ31" s="435">
        <f t="shared" si="66"/>
        <v>4.1936660268248105E-2</v>
      </c>
      <c r="AR31" s="436">
        <f t="shared" si="67"/>
        <v>-3.2015297282931149E-2</v>
      </c>
      <c r="AS31" s="437">
        <f t="shared" si="68"/>
        <v>-3.5655848408444976E-2</v>
      </c>
      <c r="AT31" s="436">
        <f t="shared" si="69"/>
        <v>4.3664827600381512E-2</v>
      </c>
      <c r="AU31" s="436">
        <f t="shared" si="70"/>
        <v>-3.2084215179434078E-2</v>
      </c>
      <c r="AV31" s="436">
        <f t="shared" si="71"/>
        <v>-3.7936203751981618E-2</v>
      </c>
      <c r="AW31" s="426">
        <v>15173</v>
      </c>
      <c r="AX31" s="427">
        <v>10623</v>
      </c>
      <c r="AY31" s="428">
        <v>15661</v>
      </c>
      <c r="AZ31" s="438">
        <f>AW31-'MЗ Q2'!AV31</f>
        <v>4733</v>
      </c>
      <c r="BA31" s="439">
        <f>AX31-'MЗ Q2'!AW31</f>
        <v>4998</v>
      </c>
      <c r="BB31" s="440">
        <f t="shared" si="83"/>
        <v>5038</v>
      </c>
      <c r="BC31" s="441">
        <v>149.37</v>
      </c>
      <c r="BD31" s="442">
        <v>150</v>
      </c>
      <c r="BE31" s="443">
        <v>149</v>
      </c>
      <c r="BF31" s="441">
        <v>305.31</v>
      </c>
      <c r="BG31" s="442">
        <v>297</v>
      </c>
      <c r="BH31" s="443">
        <v>306</v>
      </c>
      <c r="BI31" s="444">
        <f t="shared" si="84"/>
        <v>11.27069351230425</v>
      </c>
      <c r="BJ31" s="444">
        <f t="shared" si="85"/>
        <v>0.70855475173206983</v>
      </c>
      <c r="BK31" s="444">
        <f t="shared" si="86"/>
        <v>0.16402684563758285</v>
      </c>
      <c r="BL31" s="445">
        <f t="shared" si="87"/>
        <v>5.4880174291938992</v>
      </c>
      <c r="BM31" s="444">
        <f t="shared" si="88"/>
        <v>0.32059197091651992</v>
      </c>
      <c r="BN31" s="446">
        <f t="shared" si="89"/>
        <v>-0.12141018023370975</v>
      </c>
      <c r="BO31" s="427">
        <v>364</v>
      </c>
      <c r="BP31" s="427">
        <v>375</v>
      </c>
      <c r="BQ31" s="427">
        <v>370</v>
      </c>
      <c r="BR31" s="426">
        <v>75553</v>
      </c>
      <c r="BS31" s="427">
        <v>51207</v>
      </c>
      <c r="BT31" s="428">
        <v>74814</v>
      </c>
      <c r="BU31" s="426">
        <f t="shared" si="72"/>
        <v>213.12827839709144</v>
      </c>
      <c r="BV31" s="447">
        <f t="shared" si="73"/>
        <v>10.090307171594105</v>
      </c>
      <c r="BW31" s="448">
        <f t="shared" si="74"/>
        <v>4.4654002749597055</v>
      </c>
      <c r="BX31" s="449">
        <f t="shared" si="75"/>
        <v>1018.1328791264925</v>
      </c>
      <c r="BY31" s="447">
        <f t="shared" si="76"/>
        <v>7.1180606990226352</v>
      </c>
      <c r="BZ31" s="448">
        <f t="shared" si="77"/>
        <v>12.296486393742839</v>
      </c>
      <c r="CA31" s="444">
        <f t="shared" si="78"/>
        <v>4.7770895855947897</v>
      </c>
      <c r="CB31" s="444">
        <f t="shared" si="79"/>
        <v>-0.20234757251501101</v>
      </c>
      <c r="CC31" s="444">
        <f t="shared" si="80"/>
        <v>-4.3300134823171632E-2</v>
      </c>
      <c r="CD31" s="432">
        <f t="shared" si="90"/>
        <v>0.74338235294117638</v>
      </c>
      <c r="CE31" s="433">
        <f t="shared" si="91"/>
        <v>-1.9717598577892792E-2</v>
      </c>
      <c r="CF31" s="434">
        <f t="shared" si="92"/>
        <v>-1.5239869281045815E-2</v>
      </c>
      <c r="CG31" s="253"/>
      <c r="CH31" s="253"/>
      <c r="CI31" s="272"/>
      <c r="CJ31" s="118"/>
    </row>
    <row r="32" spans="1:88" ht="13.5" customHeight="1" x14ac:dyDescent="0.2">
      <c r="A32" s="425" t="s">
        <v>59</v>
      </c>
      <c r="B32" s="499" t="s">
        <v>113</v>
      </c>
      <c r="C32" s="426">
        <v>8404.3568300000006</v>
      </c>
      <c r="D32" s="427">
        <v>5414.1191200000003</v>
      </c>
      <c r="E32" s="428">
        <v>8167.4500399999997</v>
      </c>
      <c r="F32" s="426">
        <v>8181.4814299999998</v>
      </c>
      <c r="G32" s="427">
        <v>5113.83794484181</v>
      </c>
      <c r="H32" s="428">
        <v>7563.2835100000002</v>
      </c>
      <c r="I32" s="429">
        <f t="shared" si="49"/>
        <v>1.079881512996463</v>
      </c>
      <c r="J32" s="430">
        <f t="shared" si="50"/>
        <v>5.2640065111150047E-2</v>
      </c>
      <c r="K32" s="431">
        <f t="shared" si="51"/>
        <v>2.116217570086576E-2</v>
      </c>
      <c r="L32" s="426">
        <v>4468.3555500000002</v>
      </c>
      <c r="M32" s="427">
        <v>2981.4976048418102</v>
      </c>
      <c r="N32" s="427">
        <v>4472.9480199999998</v>
      </c>
      <c r="O32" s="432">
        <f t="shared" ref="O32:O33" si="93">IF(H32=0,"0",(N32/H32))</f>
        <v>0.59140292891122892</v>
      </c>
      <c r="P32" s="433">
        <f t="shared" ref="P32" si="94">O32-IF(F32=0,"0",(L32/F32))</f>
        <v>4.5248104967565705E-2</v>
      </c>
      <c r="Q32" s="434">
        <f t="shared" ref="Q32:Q33" si="95">O32-IF(G32=0,"0",(M32/G32))</f>
        <v>8.3774914608368833E-3</v>
      </c>
      <c r="R32" s="426">
        <v>1626.75</v>
      </c>
      <c r="S32" s="427">
        <v>631.72889999999995</v>
      </c>
      <c r="T32" s="428">
        <v>830.24980999999991</v>
      </c>
      <c r="U32" s="435">
        <f t="shared" si="55"/>
        <v>0.10977372577694101</v>
      </c>
      <c r="V32" s="436">
        <f t="shared" si="56"/>
        <v>-8.9059457909696035E-2</v>
      </c>
      <c r="W32" s="437">
        <f t="shared" si="57"/>
        <v>-1.3759500503177577E-2</v>
      </c>
      <c r="X32" s="426">
        <v>1137.7529999999999</v>
      </c>
      <c r="Y32" s="427">
        <v>984</v>
      </c>
      <c r="Z32" s="428">
        <v>1491.51</v>
      </c>
      <c r="AA32" s="435">
        <f t="shared" si="58"/>
        <v>0.19720403155956795</v>
      </c>
      <c r="AB32" s="436">
        <f t="shared" si="59"/>
        <v>5.8139607868759685E-2</v>
      </c>
      <c r="AC32" s="437">
        <f t="shared" si="60"/>
        <v>4.78495011555502E-3</v>
      </c>
      <c r="AD32" s="426">
        <v>5995.8919999999998</v>
      </c>
      <c r="AE32" s="427">
        <v>5393.7147699999996</v>
      </c>
      <c r="AF32" s="427">
        <v>5236.4428799999996</v>
      </c>
      <c r="AG32" s="427">
        <f t="shared" si="81"/>
        <v>-759.44912000000022</v>
      </c>
      <c r="AH32" s="428">
        <f t="shared" si="82"/>
        <v>-157.27188999999998</v>
      </c>
      <c r="AI32" s="438">
        <v>1038</v>
      </c>
      <c r="AJ32" s="439">
        <v>28.336790000000001</v>
      </c>
      <c r="AK32" s="427">
        <v>0</v>
      </c>
      <c r="AL32" s="427">
        <f t="shared" si="61"/>
        <v>-1038</v>
      </c>
      <c r="AM32" s="428">
        <f t="shared" si="62"/>
        <v>-28.336790000000001</v>
      </c>
      <c r="AN32" s="435">
        <f>IF(E32=0,"0",(AF32/E32))</f>
        <v>0.64113558752787914</v>
      </c>
      <c r="AO32" s="436">
        <f t="shared" si="64"/>
        <v>-7.229104597692404E-2</v>
      </c>
      <c r="AP32" s="437">
        <f t="shared" si="65"/>
        <v>-0.3550956830541393</v>
      </c>
      <c r="AQ32" s="435">
        <f t="shared" si="66"/>
        <v>0</v>
      </c>
      <c r="AR32" s="436">
        <f t="shared" si="67"/>
        <v>-0.1235073689749558</v>
      </c>
      <c r="AS32" s="437">
        <f t="shared" si="68"/>
        <v>-5.2338689585389097E-3</v>
      </c>
      <c r="AT32" s="436">
        <f t="shared" si="69"/>
        <v>0</v>
      </c>
      <c r="AU32" s="436">
        <f t="shared" si="70"/>
        <v>-0.12687188853033918</v>
      </c>
      <c r="AV32" s="436">
        <f t="shared" si="71"/>
        <v>-5.5411982752763128E-3</v>
      </c>
      <c r="AW32" s="426">
        <v>10434</v>
      </c>
      <c r="AX32" s="427">
        <v>6346</v>
      </c>
      <c r="AY32" s="428">
        <v>10133</v>
      </c>
      <c r="AZ32" s="438">
        <f>AW32-'MЗ Q2'!AV32</f>
        <v>3206</v>
      </c>
      <c r="BA32" s="439">
        <f>AX32-'MЗ Q2'!AW32</f>
        <v>2911</v>
      </c>
      <c r="BB32" s="440">
        <f t="shared" si="83"/>
        <v>3787</v>
      </c>
      <c r="BC32" s="441">
        <v>94.5</v>
      </c>
      <c r="BD32" s="442">
        <v>89</v>
      </c>
      <c r="BE32" s="443">
        <v>87</v>
      </c>
      <c r="BF32" s="441">
        <v>200.25</v>
      </c>
      <c r="BG32" s="442">
        <v>193</v>
      </c>
      <c r="BH32" s="443">
        <v>194</v>
      </c>
      <c r="BI32" s="444">
        <f t="shared" si="84"/>
        <v>14.509578544061302</v>
      </c>
      <c r="BJ32" s="444">
        <f t="shared" si="85"/>
        <v>3.2009365687526596</v>
      </c>
      <c r="BK32" s="444">
        <f t="shared" si="86"/>
        <v>3.6069568212148599</v>
      </c>
      <c r="BL32" s="445">
        <f t="shared" si="87"/>
        <v>6.506872852233677</v>
      </c>
      <c r="BM32" s="444">
        <f t="shared" si="88"/>
        <v>1.1702103470318459</v>
      </c>
      <c r="BN32" s="446">
        <f t="shared" si="89"/>
        <v>1.4792390007656282</v>
      </c>
      <c r="BO32" s="427">
        <v>270</v>
      </c>
      <c r="BP32" s="427">
        <v>270</v>
      </c>
      <c r="BQ32" s="427">
        <v>270</v>
      </c>
      <c r="BR32" s="426">
        <v>47540</v>
      </c>
      <c r="BS32" s="427">
        <v>28269</v>
      </c>
      <c r="BT32" s="428">
        <v>41266</v>
      </c>
      <c r="BU32" s="426">
        <f t="shared" si="72"/>
        <v>183.2812366112538</v>
      </c>
      <c r="BV32" s="447">
        <f t="shared" si="73"/>
        <v>11.184445908687536</v>
      </c>
      <c r="BW32" s="448">
        <f t="shared" si="74"/>
        <v>2.3820910864099858</v>
      </c>
      <c r="BX32" s="449">
        <f t="shared" si="75"/>
        <v>746.4012148425935</v>
      </c>
      <c r="BY32" s="447">
        <f t="shared" si="76"/>
        <v>-37.716231007511851</v>
      </c>
      <c r="BZ32" s="448">
        <f t="shared" si="77"/>
        <v>-59.435208863963339</v>
      </c>
      <c r="CA32" s="444">
        <f t="shared" si="78"/>
        <v>4.0724365933089901</v>
      </c>
      <c r="CB32" s="444">
        <f t="shared" si="79"/>
        <v>-0.48382179273662995</v>
      </c>
      <c r="CC32" s="444">
        <f t="shared" si="80"/>
        <v>-0.38218048831723106</v>
      </c>
      <c r="CD32" s="432">
        <f t="shared" si="90"/>
        <v>0.56190087145969503</v>
      </c>
      <c r="CE32" s="433">
        <f t="shared" si="91"/>
        <v>-8.5430283224400827E-2</v>
      </c>
      <c r="CF32" s="434">
        <f t="shared" si="92"/>
        <v>-1.9765795206971637E-2</v>
      </c>
      <c r="CG32" s="253"/>
      <c r="CH32" s="253"/>
      <c r="CI32" s="272"/>
      <c r="CJ32" s="118"/>
    </row>
    <row r="33" spans="1:88" s="157" customFormat="1" ht="13.5" customHeight="1" x14ac:dyDescent="0.2">
      <c r="A33" s="455" t="s">
        <v>60</v>
      </c>
      <c r="B33" s="500" t="s">
        <v>113</v>
      </c>
      <c r="C33" s="450">
        <v>0</v>
      </c>
      <c r="D33" s="451">
        <v>5513</v>
      </c>
      <c r="E33" s="452">
        <v>8314.6190000000006</v>
      </c>
      <c r="F33" s="450">
        <v>0</v>
      </c>
      <c r="G33" s="451">
        <v>5840</v>
      </c>
      <c r="H33" s="452">
        <v>8866.5409999999993</v>
      </c>
      <c r="I33" s="456">
        <f t="shared" si="49"/>
        <v>0.93775227566195218</v>
      </c>
      <c r="J33" s="457"/>
      <c r="K33" s="458">
        <f t="shared" si="51"/>
        <v>-6.2545736531163243E-3</v>
      </c>
      <c r="L33" s="450">
        <v>0</v>
      </c>
      <c r="M33" s="451">
        <v>3745</v>
      </c>
      <c r="N33" s="451">
        <v>5730.2809999999999</v>
      </c>
      <c r="O33" s="459">
        <f t="shared" si="93"/>
        <v>0.64628145293638184</v>
      </c>
      <c r="P33" s="460"/>
      <c r="Q33" s="461">
        <f t="shared" si="95"/>
        <v>5.0143296487106248E-3</v>
      </c>
      <c r="R33" s="450">
        <v>0</v>
      </c>
      <c r="S33" s="451">
        <v>1003</v>
      </c>
      <c r="T33" s="452">
        <v>987.2</v>
      </c>
      <c r="U33" s="462">
        <f t="shared" si="55"/>
        <v>0.11133992387786851</v>
      </c>
      <c r="V33" s="463"/>
      <c r="W33" s="464">
        <f t="shared" si="57"/>
        <v>-6.0406651464597255E-2</v>
      </c>
      <c r="X33" s="450"/>
      <c r="Y33" s="451">
        <v>482</v>
      </c>
      <c r="Z33" s="452">
        <v>1206.94</v>
      </c>
      <c r="AA33" s="462">
        <f t="shared" si="58"/>
        <v>0.13612298189339</v>
      </c>
      <c r="AB33" s="463"/>
      <c r="AC33" s="464">
        <f t="shared" si="60"/>
        <v>5.3588735318047545E-2</v>
      </c>
      <c r="AD33" s="450">
        <v>0</v>
      </c>
      <c r="AE33" s="451">
        <v>14045.781999999999</v>
      </c>
      <c r="AF33" s="451">
        <v>14821.477999999999</v>
      </c>
      <c r="AG33" s="451"/>
      <c r="AH33" s="452">
        <f t="shared" ref="AH33" si="96">AF33-AE33</f>
        <v>775.69599999999991</v>
      </c>
      <c r="AI33" s="438"/>
      <c r="AJ33" s="439">
        <v>7085.8069999999998</v>
      </c>
      <c r="AK33" s="451">
        <v>7175.616</v>
      </c>
      <c r="AL33" s="451"/>
      <c r="AM33" s="452">
        <f t="shared" ref="AM33" si="97">AK33-AJ33</f>
        <v>89.809000000000196</v>
      </c>
      <c r="AN33" s="462">
        <f t="shared" si="63"/>
        <v>1.7825805367630192</v>
      </c>
      <c r="AO33" s="463"/>
      <c r="AP33" s="464">
        <f t="shared" si="65"/>
        <v>-0.76517603860429428</v>
      </c>
      <c r="AQ33" s="435">
        <f t="shared" si="66"/>
        <v>0.86301200331608696</v>
      </c>
      <c r="AR33" s="463"/>
      <c r="AS33" s="464">
        <f t="shared" si="68"/>
        <v>-0.42227858257181439</v>
      </c>
      <c r="AT33" s="463">
        <f t="shared" si="69"/>
        <v>0.80929147003324076</v>
      </c>
      <c r="AU33" s="463"/>
      <c r="AV33" s="463">
        <f t="shared" si="71"/>
        <v>-0.40403164640511546</v>
      </c>
      <c r="AW33" s="450"/>
      <c r="AX33" s="451">
        <v>7265</v>
      </c>
      <c r="AY33" s="452">
        <v>10557</v>
      </c>
      <c r="AZ33" s="450">
        <f>AW33-'MЗ Q2'!AV33</f>
        <v>0</v>
      </c>
      <c r="BA33" s="451">
        <f>AX33-'MЗ Q2'!AW33</f>
        <v>7265</v>
      </c>
      <c r="BB33" s="452">
        <f t="shared" si="83"/>
        <v>3292</v>
      </c>
      <c r="BC33" s="465"/>
      <c r="BD33" s="466">
        <v>109</v>
      </c>
      <c r="BE33" s="467">
        <v>108</v>
      </c>
      <c r="BF33" s="465"/>
      <c r="BG33" s="466">
        <v>243</v>
      </c>
      <c r="BH33" s="467">
        <v>252</v>
      </c>
      <c r="BI33" s="468">
        <f t="shared" si="84"/>
        <v>10.160493827160494</v>
      </c>
      <c r="BJ33" s="468"/>
      <c r="BK33" s="468">
        <f t="shared" si="86"/>
        <v>-12.056631555102502</v>
      </c>
      <c r="BL33" s="469">
        <f t="shared" si="87"/>
        <v>4.3544973544973544</v>
      </c>
      <c r="BM33" s="468"/>
      <c r="BN33" s="470">
        <f t="shared" si="89"/>
        <v>-5.611209092690574</v>
      </c>
      <c r="BO33" s="451"/>
      <c r="BP33" s="451">
        <v>302</v>
      </c>
      <c r="BQ33" s="451">
        <v>300</v>
      </c>
      <c r="BR33" s="450"/>
      <c r="BS33" s="451">
        <v>34604</v>
      </c>
      <c r="BT33" s="452">
        <v>50322</v>
      </c>
      <c r="BU33" s="450">
        <f t="shared" si="72"/>
        <v>176.19611700647829</v>
      </c>
      <c r="BV33" s="453"/>
      <c r="BW33" s="454">
        <f t="shared" si="74"/>
        <v>7.4295004303599228</v>
      </c>
      <c r="BX33" s="471">
        <f t="shared" si="75"/>
        <v>839.87316472482712</v>
      </c>
      <c r="BY33" s="453"/>
      <c r="BZ33" s="454">
        <f t="shared" si="77"/>
        <v>36.019069748915172</v>
      </c>
      <c r="CA33" s="468">
        <f t="shared" si="78"/>
        <v>4.7666950838306335</v>
      </c>
      <c r="CB33" s="468"/>
      <c r="CC33" s="468">
        <f t="shared" si="80"/>
        <v>3.5842786000763738E-3</v>
      </c>
      <c r="CD33" s="432">
        <f t="shared" si="90"/>
        <v>0.61669117647058824</v>
      </c>
      <c r="CE33" s="433"/>
      <c r="CF33" s="434">
        <f t="shared" si="92"/>
        <v>-1.9879831623598632E-2</v>
      </c>
      <c r="CG33" s="254"/>
      <c r="CH33" s="253"/>
      <c r="CI33" s="272"/>
      <c r="CJ33" s="118"/>
    </row>
    <row r="34" spans="1:88" ht="13.5" customHeight="1" x14ac:dyDescent="0.2">
      <c r="A34" s="425" t="s">
        <v>61</v>
      </c>
      <c r="B34" s="499" t="s">
        <v>113</v>
      </c>
      <c r="C34" s="426">
        <v>12045.275</v>
      </c>
      <c r="D34" s="427">
        <v>9153.4040000000005</v>
      </c>
      <c r="E34" s="428">
        <v>13727.596</v>
      </c>
      <c r="F34" s="426">
        <v>12706.733</v>
      </c>
      <c r="G34" s="427">
        <v>9440</v>
      </c>
      <c r="H34" s="428">
        <v>14114.839</v>
      </c>
      <c r="I34" s="429">
        <f t="shared" si="49"/>
        <v>0.97256483053047926</v>
      </c>
      <c r="J34" s="430">
        <f t="shared" si="50"/>
        <v>2.4620539893381643E-2</v>
      </c>
      <c r="K34" s="431">
        <f t="shared" si="51"/>
        <v>2.9245762931910946E-3</v>
      </c>
      <c r="L34" s="426">
        <v>6462.0550000000003</v>
      </c>
      <c r="M34" s="427">
        <v>4777</v>
      </c>
      <c r="N34" s="427">
        <v>7298.0320000000002</v>
      </c>
      <c r="O34" s="432">
        <f t="shared" ref="O34:O68" si="98">IF(H34=0,"0",(N34/H34))</f>
        <v>0.51704677609145955</v>
      </c>
      <c r="P34" s="433">
        <f t="shared" ref="P34:P68" si="99">O34-IF(F34=0,"0",(L34/F34))</f>
        <v>8.493161248053327E-3</v>
      </c>
      <c r="Q34" s="434">
        <f t="shared" ref="Q34:Q68" si="100">O34-IF(G34=0,"0",(M34/G34))</f>
        <v>1.1008640498239242E-2</v>
      </c>
      <c r="R34" s="426">
        <v>1174.606</v>
      </c>
      <c r="S34" s="427">
        <v>879.2940000000001</v>
      </c>
      <c r="T34" s="428">
        <v>1264.8599999999999</v>
      </c>
      <c r="U34" s="435">
        <f t="shared" si="55"/>
        <v>8.9612074214944992E-2</v>
      </c>
      <c r="V34" s="436">
        <f t="shared" si="56"/>
        <v>-2.8275796284150528E-3</v>
      </c>
      <c r="W34" s="437">
        <f t="shared" si="57"/>
        <v>-3.5334766325126471E-3</v>
      </c>
      <c r="X34" s="426">
        <v>4014.8220000000001</v>
      </c>
      <c r="Y34" s="427">
        <v>3063</v>
      </c>
      <c r="Z34" s="428">
        <v>4499.95</v>
      </c>
      <c r="AA34" s="435">
        <f t="shared" si="58"/>
        <v>0.31880987094503876</v>
      </c>
      <c r="AB34" s="436">
        <f t="shared" si="59"/>
        <v>2.8496630772886222E-3</v>
      </c>
      <c r="AC34" s="437">
        <f t="shared" si="60"/>
        <v>-5.6604680380120675E-3</v>
      </c>
      <c r="AD34" s="426">
        <v>2715.8620000000001</v>
      </c>
      <c r="AE34" s="427">
        <v>3058.2539999999999</v>
      </c>
      <c r="AF34" s="427">
        <v>2698.1579999999999</v>
      </c>
      <c r="AG34" s="427">
        <f t="shared" si="81"/>
        <v>-17.704000000000178</v>
      </c>
      <c r="AH34" s="428">
        <f t="shared" si="82"/>
        <v>-360.096</v>
      </c>
      <c r="AI34" s="438">
        <v>55</v>
      </c>
      <c r="AJ34" s="439">
        <v>34.887</v>
      </c>
      <c r="AK34" s="427">
        <v>34.953000000000003</v>
      </c>
      <c r="AL34" s="427">
        <f t="shared" si="61"/>
        <v>-20.046999999999997</v>
      </c>
      <c r="AM34" s="428">
        <f t="shared" si="62"/>
        <v>6.6000000000002501E-2</v>
      </c>
      <c r="AN34" s="435">
        <f t="shared" si="63"/>
        <v>0.19654992760567838</v>
      </c>
      <c r="AO34" s="436">
        <f t="shared" si="64"/>
        <v>-2.892122186994589E-2</v>
      </c>
      <c r="AP34" s="437">
        <f t="shared" si="65"/>
        <v>-0.13756118559330197</v>
      </c>
      <c r="AQ34" s="435">
        <f t="shared" ref="AQ34:AQ68" si="101">IF(E34=0,"0",(AK34/E34))</f>
        <v>2.5461850712972618E-3</v>
      </c>
      <c r="AR34" s="436">
        <f t="shared" si="67"/>
        <v>-2.019920725374047E-3</v>
      </c>
      <c r="AS34" s="437">
        <f t="shared" si="68"/>
        <v>-1.2651839013821916E-3</v>
      </c>
      <c r="AT34" s="436">
        <f t="shared" si="69"/>
        <v>2.4763300523654576E-3</v>
      </c>
      <c r="AU34" s="436">
        <f t="shared" si="70"/>
        <v>-1.8520838680340661E-3</v>
      </c>
      <c r="AV34" s="436">
        <f t="shared" si="71"/>
        <v>-1.2193267272955595E-3</v>
      </c>
      <c r="AW34" s="426">
        <v>12778</v>
      </c>
      <c r="AX34" s="427">
        <v>8288</v>
      </c>
      <c r="AY34" s="428">
        <v>12245</v>
      </c>
      <c r="AZ34" s="438">
        <f>AW34-'MЗ Q2'!AV34</f>
        <v>3699</v>
      </c>
      <c r="BA34" s="439">
        <f>AX34-'MЗ Q2'!AW34</f>
        <v>4006</v>
      </c>
      <c r="BB34" s="440">
        <f t="shared" si="83"/>
        <v>3957</v>
      </c>
      <c r="BC34" s="441">
        <v>111.6</v>
      </c>
      <c r="BD34" s="442">
        <v>121</v>
      </c>
      <c r="BE34" s="443">
        <v>120</v>
      </c>
      <c r="BF34" s="441">
        <v>241.63</v>
      </c>
      <c r="BG34" s="442">
        <v>233</v>
      </c>
      <c r="BH34" s="443">
        <v>233</v>
      </c>
      <c r="BI34" s="444">
        <f t="shared" si="84"/>
        <v>10.991666666666667</v>
      </c>
      <c r="BJ34" s="444">
        <f t="shared" si="85"/>
        <v>-5.6720430107526809E-2</v>
      </c>
      <c r="BK34" s="444">
        <f t="shared" si="86"/>
        <v>-4.4146005509640318E-2</v>
      </c>
      <c r="BL34" s="445">
        <f t="shared" si="87"/>
        <v>5.6609442060085833</v>
      </c>
      <c r="BM34" s="444">
        <f t="shared" si="88"/>
        <v>0.55810101600734185</v>
      </c>
      <c r="BN34" s="446">
        <f t="shared" si="89"/>
        <v>-7.0100143061516462E-2</v>
      </c>
      <c r="BO34" s="427">
        <v>283</v>
      </c>
      <c r="BP34" s="427">
        <v>303</v>
      </c>
      <c r="BQ34" s="427">
        <v>303</v>
      </c>
      <c r="BR34" s="426">
        <v>53328</v>
      </c>
      <c r="BS34" s="427">
        <v>35155</v>
      </c>
      <c r="BT34" s="428">
        <v>51226</v>
      </c>
      <c r="BU34" s="426">
        <f t="shared" si="72"/>
        <v>275.54052629524068</v>
      </c>
      <c r="BV34" s="447">
        <f t="shared" si="73"/>
        <v>37.265455038114965</v>
      </c>
      <c r="BW34" s="448">
        <f t="shared" si="74"/>
        <v>7.0154231804632445</v>
      </c>
      <c r="BX34" s="449">
        <f t="shared" si="75"/>
        <v>1152.7022458146182</v>
      </c>
      <c r="BY34" s="447">
        <f t="shared" si="76"/>
        <v>158.27956620904615</v>
      </c>
      <c r="BZ34" s="448">
        <f t="shared" si="77"/>
        <v>13.706106818479157</v>
      </c>
      <c r="CA34" s="444">
        <f t="shared" si="78"/>
        <v>4.183421804818293</v>
      </c>
      <c r="CB34" s="444">
        <f t="shared" si="79"/>
        <v>9.9987339151779153E-3</v>
      </c>
      <c r="CC34" s="444">
        <f t="shared" si="80"/>
        <v>-5.8252905606417826E-2</v>
      </c>
      <c r="CD34" s="432">
        <f t="shared" si="90"/>
        <v>0.62155406717142303</v>
      </c>
      <c r="CE34" s="433">
        <f t="shared" si="91"/>
        <v>-7.1233295123318219E-2</v>
      </c>
      <c r="CF34" s="434">
        <f t="shared" si="92"/>
        <v>-2.3018723440971556E-2</v>
      </c>
      <c r="CG34" s="253"/>
      <c r="CH34" s="253"/>
      <c r="CI34" s="272"/>
      <c r="CJ34" s="118"/>
    </row>
    <row r="35" spans="1:88" ht="13.5" customHeight="1" x14ac:dyDescent="0.2">
      <c r="A35" s="425" t="s">
        <v>62</v>
      </c>
      <c r="B35" s="499" t="s">
        <v>113</v>
      </c>
      <c r="C35" s="426">
        <v>13690.316000000001</v>
      </c>
      <c r="D35" s="427">
        <v>9793</v>
      </c>
      <c r="E35" s="428">
        <v>14797.37</v>
      </c>
      <c r="F35" s="426">
        <v>13642.003000000001</v>
      </c>
      <c r="G35" s="427">
        <v>9749</v>
      </c>
      <c r="H35" s="428">
        <v>14550.656000000001</v>
      </c>
      <c r="I35" s="429">
        <f t="shared" ref="I35:I66" si="102">IF(H35=0,"0",(E35/H35))</f>
        <v>1.0169555242045445</v>
      </c>
      <c r="J35" s="430">
        <f t="shared" ref="J35:J66" si="103">I35-IF(F35=0,"0",(C35/F35))</f>
        <v>1.3414035465683982E-2</v>
      </c>
      <c r="K35" s="431">
        <f t="shared" ref="K35:K68" si="104">I35-IF(G35=0,"0",(D35/G35))</f>
        <v>1.2442240790861092E-2</v>
      </c>
      <c r="L35" s="426">
        <v>6847.41</v>
      </c>
      <c r="M35" s="427">
        <v>4996</v>
      </c>
      <c r="N35" s="427">
        <v>7693.7969999999996</v>
      </c>
      <c r="O35" s="432">
        <f t="shared" si="98"/>
        <v>0.52875945936733015</v>
      </c>
      <c r="P35" s="433">
        <f t="shared" si="99"/>
        <v>2.6823636599955014E-2</v>
      </c>
      <c r="Q35" s="434">
        <f t="shared" si="100"/>
        <v>1.6296642668181538E-2</v>
      </c>
      <c r="R35" s="426">
        <v>2530.4160000000002</v>
      </c>
      <c r="S35" s="427">
        <v>1771.085</v>
      </c>
      <c r="T35" s="428">
        <v>2484.04</v>
      </c>
      <c r="U35" s="435">
        <f t="shared" ref="U35:U66" si="105">T35/H35</f>
        <v>0.17071670170746939</v>
      </c>
      <c r="V35" s="436">
        <f t="shared" ref="V35:V66" si="106">U35-R35/F35</f>
        <v>-1.4770429471141266E-2</v>
      </c>
      <c r="W35" s="437">
        <f t="shared" ref="W35:W68" si="107">U35-S35/G35</f>
        <v>-1.095167453624793E-2</v>
      </c>
      <c r="X35" s="426">
        <v>3782.6129999999998</v>
      </c>
      <c r="Y35" s="427">
        <v>2621</v>
      </c>
      <c r="Z35" s="428">
        <v>3847.39</v>
      </c>
      <c r="AA35" s="435">
        <f t="shared" ref="AA35:AA66" si="108">Z35/H35</f>
        <v>0.26441350822945714</v>
      </c>
      <c r="AB35" s="436">
        <f t="shared" ref="AB35:AB66" si="109">AA35-X35/F35</f>
        <v>-1.2863442963120642E-2</v>
      </c>
      <c r="AC35" s="437">
        <f t="shared" ref="AC35:AC68" si="110">AA35-Y35/G35</f>
        <v>-4.4345787538231929E-3</v>
      </c>
      <c r="AD35" s="426">
        <v>2074.1210000000001</v>
      </c>
      <c r="AE35" s="427">
        <v>2063.277</v>
      </c>
      <c r="AF35" s="427">
        <v>2103.1970000000001</v>
      </c>
      <c r="AG35" s="427">
        <f t="shared" si="81"/>
        <v>29.076000000000022</v>
      </c>
      <c r="AH35" s="428">
        <f t="shared" si="82"/>
        <v>39.920000000000073</v>
      </c>
      <c r="AI35" s="438">
        <v>0</v>
      </c>
      <c r="AJ35" s="439">
        <v>0</v>
      </c>
      <c r="AK35" s="427">
        <v>0</v>
      </c>
      <c r="AL35" s="427">
        <f t="shared" si="61"/>
        <v>0</v>
      </c>
      <c r="AM35" s="428">
        <f t="shared" si="62"/>
        <v>0</v>
      </c>
      <c r="AN35" s="435">
        <f t="shared" ref="AN35:AN68" si="111">IF(E35=0,"0",(AF35/E35))</f>
        <v>0.14213316285258801</v>
      </c>
      <c r="AO35" s="436">
        <f t="shared" ref="AO35:AO66" si="112">AN35-IF(C35=0,"0",(AD35/C35))</f>
        <v>-9.3696220356497828E-3</v>
      </c>
      <c r="AP35" s="437">
        <f t="shared" ref="AP35:AP68" si="113">AN35-IF(D35=0,"0",(AE35/D35))</f>
        <v>-6.8555798650526467E-2</v>
      </c>
      <c r="AQ35" s="435">
        <f t="shared" si="101"/>
        <v>0</v>
      </c>
      <c r="AR35" s="436">
        <f t="shared" ref="AR35:AR66" si="114">AQ35-IF(C35=0,"0",(AI35/C35))</f>
        <v>0</v>
      </c>
      <c r="AS35" s="437">
        <f t="shared" ref="AS35:AS68" si="115">AQ35-IF(D35=0,"0",(AJ35/D35))</f>
        <v>0</v>
      </c>
      <c r="AT35" s="436">
        <f t="shared" ref="AT35:AT68" si="116">AK35/H35</f>
        <v>0</v>
      </c>
      <c r="AU35" s="436">
        <f t="shared" ref="AU35:AU66" si="117">AT35-AI35/F35</f>
        <v>0</v>
      </c>
      <c r="AV35" s="436">
        <f t="shared" ref="AV35:AV68" si="118">AT35-AJ35/G35</f>
        <v>0</v>
      </c>
      <c r="AW35" s="426">
        <v>13383</v>
      </c>
      <c r="AX35" s="427">
        <v>8776</v>
      </c>
      <c r="AY35" s="428">
        <v>13137</v>
      </c>
      <c r="AZ35" s="438">
        <f>AW35-'MЗ Q2'!AV35</f>
        <v>4309</v>
      </c>
      <c r="BA35" s="439">
        <f>AX35-'MЗ Q2'!AW35</f>
        <v>4207</v>
      </c>
      <c r="BB35" s="440">
        <f t="shared" si="83"/>
        <v>4361</v>
      </c>
      <c r="BC35" s="441">
        <v>114</v>
      </c>
      <c r="BD35" s="442">
        <v>120</v>
      </c>
      <c r="BE35" s="443">
        <v>120</v>
      </c>
      <c r="BF35" s="441">
        <v>223</v>
      </c>
      <c r="BG35" s="442">
        <v>205</v>
      </c>
      <c r="BH35" s="443">
        <v>197</v>
      </c>
      <c r="BI35" s="444">
        <f t="shared" si="84"/>
        <v>12.113888888888889</v>
      </c>
      <c r="BJ35" s="444">
        <f t="shared" si="85"/>
        <v>-0.48552631578947292</v>
      </c>
      <c r="BK35" s="444">
        <f t="shared" si="86"/>
        <v>0.42777777777777892</v>
      </c>
      <c r="BL35" s="445">
        <f t="shared" si="87"/>
        <v>7.3790186125211505</v>
      </c>
      <c r="BM35" s="444">
        <f t="shared" si="88"/>
        <v>0.93806196080216697</v>
      </c>
      <c r="BN35" s="446">
        <f t="shared" si="89"/>
        <v>0.53836820601708624</v>
      </c>
      <c r="BO35" s="427">
        <v>338</v>
      </c>
      <c r="BP35" s="427">
        <v>330</v>
      </c>
      <c r="BQ35" s="427">
        <v>330</v>
      </c>
      <c r="BR35" s="426">
        <v>64986</v>
      </c>
      <c r="BS35" s="427">
        <v>41921</v>
      </c>
      <c r="BT35" s="428">
        <v>61891</v>
      </c>
      <c r="BU35" s="426">
        <f t="shared" si="72"/>
        <v>235.10132329417848</v>
      </c>
      <c r="BV35" s="447">
        <f t="shared" si="73"/>
        <v>25.179140054711524</v>
      </c>
      <c r="BW35" s="448">
        <f t="shared" si="74"/>
        <v>2.5448480192566194</v>
      </c>
      <c r="BX35" s="449">
        <f t="shared" si="75"/>
        <v>1107.6087386770191</v>
      </c>
      <c r="BY35" s="447">
        <f t="shared" si="76"/>
        <v>88.255604103306155</v>
      </c>
      <c r="BZ35" s="448">
        <f t="shared" si="77"/>
        <v>-3.2618173849680261</v>
      </c>
      <c r="CA35" s="444">
        <f t="shared" si="78"/>
        <v>4.7111973814417292</v>
      </c>
      <c r="CB35" s="444">
        <f t="shared" si="79"/>
        <v>-0.14466453292724601</v>
      </c>
      <c r="CC35" s="444">
        <f t="shared" si="80"/>
        <v>-6.558019376337576E-2</v>
      </c>
      <c r="CD35" s="432">
        <f t="shared" si="90"/>
        <v>0.68951648841354729</v>
      </c>
      <c r="CE35" s="433">
        <f t="shared" si="91"/>
        <v>-1.7344806400236168E-2</v>
      </c>
      <c r="CF35" s="434">
        <f t="shared" si="92"/>
        <v>-1.6224252327193489E-2</v>
      </c>
      <c r="CG35" s="253"/>
      <c r="CH35" s="253"/>
      <c r="CI35" s="272"/>
      <c r="CJ35" s="118"/>
    </row>
    <row r="36" spans="1:88" ht="13.5" customHeight="1" x14ac:dyDescent="0.2">
      <c r="A36" s="425" t="s">
        <v>63</v>
      </c>
      <c r="B36" s="499" t="s">
        <v>113</v>
      </c>
      <c r="C36" s="426">
        <v>14223.237999999999</v>
      </c>
      <c r="D36" s="427">
        <v>9676.7213100000008</v>
      </c>
      <c r="E36" s="428">
        <v>14895.885839999999</v>
      </c>
      <c r="F36" s="426">
        <v>14073.625</v>
      </c>
      <c r="G36" s="427">
        <v>9744.4913100000012</v>
      </c>
      <c r="H36" s="428">
        <v>14951.638070000001</v>
      </c>
      <c r="I36" s="429">
        <f t="shared" si="102"/>
        <v>0.99627116241451386</v>
      </c>
      <c r="J36" s="430">
        <f t="shared" si="103"/>
        <v>-1.4359574158330779E-2</v>
      </c>
      <c r="K36" s="431">
        <f t="shared" si="104"/>
        <v>3.2258610071898008E-3</v>
      </c>
      <c r="L36" s="426">
        <v>6833.8159999999998</v>
      </c>
      <c r="M36" s="427">
        <v>5076.7373099999995</v>
      </c>
      <c r="N36" s="427">
        <v>7705.3850700000003</v>
      </c>
      <c r="O36" s="432">
        <f t="shared" si="98"/>
        <v>0.51535390529955494</v>
      </c>
      <c r="P36" s="433">
        <f t="shared" si="99"/>
        <v>2.9777801062018439E-2</v>
      </c>
      <c r="Q36" s="434">
        <f t="shared" si="100"/>
        <v>-5.6314543764443004E-3</v>
      </c>
      <c r="R36" s="426">
        <v>1963.335</v>
      </c>
      <c r="S36" s="427">
        <v>1371.652</v>
      </c>
      <c r="T36" s="428">
        <v>1998.15</v>
      </c>
      <c r="U36" s="435">
        <f t="shared" si="105"/>
        <v>0.13364087537734251</v>
      </c>
      <c r="V36" s="436">
        <f t="shared" si="106"/>
        <v>-5.8636943408360009E-3</v>
      </c>
      <c r="W36" s="437">
        <f t="shared" si="107"/>
        <v>-7.1209105757510105E-3</v>
      </c>
      <c r="X36" s="426">
        <v>2006.759</v>
      </c>
      <c r="Y36" s="427">
        <v>1245</v>
      </c>
      <c r="Z36" s="428">
        <v>1802.04</v>
      </c>
      <c r="AA36" s="435">
        <f t="shared" si="108"/>
        <v>0.12052458677526026</v>
      </c>
      <c r="AB36" s="436">
        <f t="shared" si="109"/>
        <v>-2.2065470868026377E-2</v>
      </c>
      <c r="AC36" s="437">
        <f t="shared" si="110"/>
        <v>-7.2399070698268564E-3</v>
      </c>
      <c r="AD36" s="426">
        <v>7978.1459999999997</v>
      </c>
      <c r="AE36" s="427">
        <v>8918.5509999999995</v>
      </c>
      <c r="AF36" s="427">
        <v>8367.6542300000001</v>
      </c>
      <c r="AG36" s="427">
        <f t="shared" si="81"/>
        <v>389.50823000000037</v>
      </c>
      <c r="AH36" s="428">
        <f t="shared" si="82"/>
        <v>-550.89676999999938</v>
      </c>
      <c r="AI36" s="438">
        <v>1080</v>
      </c>
      <c r="AJ36" s="439">
        <v>1125.9449999999999</v>
      </c>
      <c r="AK36" s="427">
        <v>1063.809</v>
      </c>
      <c r="AL36" s="427">
        <f t="shared" si="61"/>
        <v>-16.191000000000031</v>
      </c>
      <c r="AM36" s="428">
        <f t="shared" si="62"/>
        <v>-62.135999999999967</v>
      </c>
      <c r="AN36" s="435">
        <f t="shared" si="111"/>
        <v>0.56174263953677028</v>
      </c>
      <c r="AO36" s="436">
        <f t="shared" si="112"/>
        <v>8.1931110761790382E-4</v>
      </c>
      <c r="AP36" s="437">
        <f t="shared" si="113"/>
        <v>-0.35990744361520577</v>
      </c>
      <c r="AQ36" s="435">
        <f t="shared" si="101"/>
        <v>7.1416296514796598E-2</v>
      </c>
      <c r="AR36" s="436">
        <f t="shared" si="114"/>
        <v>-4.5157802739065056E-3</v>
      </c>
      <c r="AS36" s="437">
        <f t="shared" si="115"/>
        <v>-4.4939746397841526E-2</v>
      </c>
      <c r="AT36" s="436">
        <f t="shared" si="116"/>
        <v>7.1149996744135996E-2</v>
      </c>
      <c r="AU36" s="436">
        <f t="shared" si="117"/>
        <v>-5.5892939503368183E-3</v>
      </c>
      <c r="AV36" s="436">
        <f t="shared" si="118"/>
        <v>-4.4396824960608261E-2</v>
      </c>
      <c r="AW36" s="426">
        <v>13590</v>
      </c>
      <c r="AX36" s="427">
        <v>8951</v>
      </c>
      <c r="AY36" s="428">
        <v>13534</v>
      </c>
      <c r="AZ36" s="438">
        <f>AW36-'MЗ Q2'!AV36</f>
        <v>4371</v>
      </c>
      <c r="BA36" s="439">
        <f>AX36-'MЗ Q2'!AW36</f>
        <v>4364</v>
      </c>
      <c r="BB36" s="440">
        <f t="shared" si="83"/>
        <v>4583</v>
      </c>
      <c r="BC36" s="441">
        <v>125.59</v>
      </c>
      <c r="BD36" s="442">
        <v>128</v>
      </c>
      <c r="BE36" s="443">
        <v>127</v>
      </c>
      <c r="BF36" s="441">
        <v>251.78</v>
      </c>
      <c r="BG36" s="442">
        <v>245.46</v>
      </c>
      <c r="BH36" s="443">
        <v>246</v>
      </c>
      <c r="BI36" s="444">
        <f t="shared" si="84"/>
        <v>12.028871391076116</v>
      </c>
      <c r="BJ36" s="444">
        <f t="shared" si="85"/>
        <v>0.4276292539632891</v>
      </c>
      <c r="BK36" s="444">
        <f t="shared" si="86"/>
        <v>0.6642880577427821</v>
      </c>
      <c r="BL36" s="445">
        <f t="shared" si="87"/>
        <v>6.2100271002710032</v>
      </c>
      <c r="BM36" s="444">
        <f t="shared" si="88"/>
        <v>0.42322910201856079</v>
      </c>
      <c r="BN36" s="446">
        <f t="shared" si="89"/>
        <v>0.28373904247475679</v>
      </c>
      <c r="BO36" s="427">
        <v>340.1</v>
      </c>
      <c r="BP36" s="427">
        <v>340</v>
      </c>
      <c r="BQ36" s="427">
        <v>340</v>
      </c>
      <c r="BR36" s="426">
        <v>70390</v>
      </c>
      <c r="BS36" s="427">
        <v>45103</v>
      </c>
      <c r="BT36" s="428">
        <v>67190</v>
      </c>
      <c r="BU36" s="426">
        <f t="shared" si="72"/>
        <v>222.52772838219974</v>
      </c>
      <c r="BV36" s="447">
        <f t="shared" si="73"/>
        <v>22.589882097216076</v>
      </c>
      <c r="BW36" s="448">
        <f t="shared" si="74"/>
        <v>6.477990892454045</v>
      </c>
      <c r="BX36" s="449">
        <f t="shared" si="75"/>
        <v>1104.746421604847</v>
      </c>
      <c r="BY36" s="447">
        <f t="shared" si="76"/>
        <v>69.159593054442212</v>
      </c>
      <c r="BZ36" s="448">
        <f t="shared" si="77"/>
        <v>16.098079520163765</v>
      </c>
      <c r="CA36" s="444">
        <f t="shared" si="78"/>
        <v>4.9645337668095166</v>
      </c>
      <c r="CB36" s="444">
        <f t="shared" si="79"/>
        <v>-0.21501001538327191</v>
      </c>
      <c r="CC36" s="444">
        <f t="shared" si="80"/>
        <v>-7.4344570806392341E-2</v>
      </c>
      <c r="CD36" s="432">
        <f t="shared" si="90"/>
        <v>0.72653546712802775</v>
      </c>
      <c r="CE36" s="433">
        <f t="shared" si="91"/>
        <v>-3.4378277964246085E-2</v>
      </c>
      <c r="CF36" s="434">
        <f t="shared" si="92"/>
        <v>-1.0441657054978792E-2</v>
      </c>
      <c r="CG36" s="253"/>
      <c r="CH36" s="253"/>
      <c r="CI36" s="272"/>
      <c r="CJ36" s="118"/>
    </row>
    <row r="37" spans="1:88" ht="13.5" customHeight="1" x14ac:dyDescent="0.2">
      <c r="A37" s="425" t="s">
        <v>64</v>
      </c>
      <c r="B37" s="499" t="s">
        <v>113</v>
      </c>
      <c r="C37" s="426">
        <v>7009.58727</v>
      </c>
      <c r="D37" s="427">
        <v>4969</v>
      </c>
      <c r="E37" s="428">
        <v>7511.7719999999999</v>
      </c>
      <c r="F37" s="426">
        <v>6958.3119999999999</v>
      </c>
      <c r="G37" s="427">
        <v>4778</v>
      </c>
      <c r="H37" s="428">
        <v>7263.8059999999996</v>
      </c>
      <c r="I37" s="429">
        <f t="shared" si="102"/>
        <v>1.0341372002501168</v>
      </c>
      <c r="J37" s="430">
        <f t="shared" si="103"/>
        <v>2.6768276580123151E-2</v>
      </c>
      <c r="K37" s="431">
        <f t="shared" si="104"/>
        <v>-5.8376846389580628E-3</v>
      </c>
      <c r="L37" s="426">
        <v>3996.1669999999999</v>
      </c>
      <c r="M37" s="427">
        <v>2776</v>
      </c>
      <c r="N37" s="427">
        <v>4275.5169999999998</v>
      </c>
      <c r="O37" s="432">
        <f t="shared" si="98"/>
        <v>0.58860561529313971</v>
      </c>
      <c r="P37" s="433">
        <f t="shared" si="99"/>
        <v>1.430440545949041E-2</v>
      </c>
      <c r="Q37" s="434">
        <f t="shared" si="100"/>
        <v>7.6093825597784992E-3</v>
      </c>
      <c r="R37" s="426">
        <v>861.64700000000005</v>
      </c>
      <c r="S37" s="427">
        <v>624.80799999999999</v>
      </c>
      <c r="T37" s="428">
        <v>914.71</v>
      </c>
      <c r="U37" s="435">
        <f t="shared" si="105"/>
        <v>0.12592709662124787</v>
      </c>
      <c r="V37" s="436">
        <f t="shared" si="106"/>
        <v>2.0972079930863252E-3</v>
      </c>
      <c r="W37" s="437">
        <f t="shared" si="107"/>
        <v>-4.8405886026952061E-3</v>
      </c>
      <c r="X37" s="426">
        <v>1051.721</v>
      </c>
      <c r="Y37" s="427">
        <v>727</v>
      </c>
      <c r="Z37" s="428">
        <v>1030.5</v>
      </c>
      <c r="AA37" s="435">
        <f t="shared" si="108"/>
        <v>0.14186777565370001</v>
      </c>
      <c r="AB37" s="436">
        <f t="shared" si="109"/>
        <v>-9.2782206741450213E-3</v>
      </c>
      <c r="AC37" s="437">
        <f t="shared" si="110"/>
        <v>-1.0287938034035438E-2</v>
      </c>
      <c r="AD37" s="426">
        <v>838.73</v>
      </c>
      <c r="AE37" s="427">
        <v>908.99458000000004</v>
      </c>
      <c r="AF37" s="427">
        <v>1255.88195</v>
      </c>
      <c r="AG37" s="427">
        <f t="shared" si="81"/>
        <v>417.15194999999994</v>
      </c>
      <c r="AH37" s="428">
        <f t="shared" si="82"/>
        <v>346.88736999999992</v>
      </c>
      <c r="AI37" s="438">
        <v>0</v>
      </c>
      <c r="AJ37" s="439">
        <v>0</v>
      </c>
      <c r="AK37" s="427">
        <v>0</v>
      </c>
      <c r="AL37" s="427">
        <f t="shared" si="61"/>
        <v>0</v>
      </c>
      <c r="AM37" s="428">
        <f t="shared" si="62"/>
        <v>0</v>
      </c>
      <c r="AN37" s="435">
        <f t="shared" si="111"/>
        <v>0.16718850758516099</v>
      </c>
      <c r="AO37" s="436">
        <f t="shared" si="112"/>
        <v>4.7533816418158792E-2</v>
      </c>
      <c r="AP37" s="437">
        <f t="shared" si="113"/>
        <v>-1.5744593642450205E-2</v>
      </c>
      <c r="AQ37" s="435">
        <f t="shared" si="101"/>
        <v>0</v>
      </c>
      <c r="AR37" s="436">
        <f t="shared" si="114"/>
        <v>0</v>
      </c>
      <c r="AS37" s="437">
        <f t="shared" si="115"/>
        <v>0</v>
      </c>
      <c r="AT37" s="436">
        <f t="shared" si="116"/>
        <v>0</v>
      </c>
      <c r="AU37" s="436">
        <f t="shared" si="117"/>
        <v>0</v>
      </c>
      <c r="AV37" s="436">
        <f t="shared" si="118"/>
        <v>0</v>
      </c>
      <c r="AW37" s="426">
        <v>8697</v>
      </c>
      <c r="AX37" s="427">
        <v>6211</v>
      </c>
      <c r="AY37" s="428">
        <v>8992</v>
      </c>
      <c r="AZ37" s="438">
        <f>AW37-'MЗ Q2'!AV37</f>
        <v>2692</v>
      </c>
      <c r="BA37" s="439">
        <f>AX37-'MЗ Q2'!AW37</f>
        <v>2878</v>
      </c>
      <c r="BB37" s="440">
        <f t="shared" si="83"/>
        <v>2781</v>
      </c>
      <c r="BC37" s="441">
        <v>96.25</v>
      </c>
      <c r="BD37" s="442">
        <v>95</v>
      </c>
      <c r="BE37" s="443">
        <v>92</v>
      </c>
      <c r="BF37" s="441">
        <v>176</v>
      </c>
      <c r="BG37" s="442">
        <v>167</v>
      </c>
      <c r="BH37" s="443">
        <v>162</v>
      </c>
      <c r="BI37" s="444">
        <f t="shared" si="84"/>
        <v>10.076086956521738</v>
      </c>
      <c r="BJ37" s="444">
        <f t="shared" si="85"/>
        <v>0.75314323357801527</v>
      </c>
      <c r="BK37" s="444">
        <f t="shared" si="86"/>
        <v>-2.2158657513349667E-2</v>
      </c>
      <c r="BL37" s="445">
        <f t="shared" si="87"/>
        <v>5.7222222222222223</v>
      </c>
      <c r="BM37" s="444">
        <f t="shared" si="88"/>
        <v>0.6237373737373737</v>
      </c>
      <c r="BN37" s="446">
        <f t="shared" si="89"/>
        <v>-2.2288755821690209E-2</v>
      </c>
      <c r="BO37" s="427">
        <v>263</v>
      </c>
      <c r="BP37" s="427">
        <v>310</v>
      </c>
      <c r="BQ37" s="427">
        <v>307</v>
      </c>
      <c r="BR37" s="426">
        <v>46137</v>
      </c>
      <c r="BS37" s="427">
        <v>33528</v>
      </c>
      <c r="BT37" s="428">
        <v>47198</v>
      </c>
      <c r="BU37" s="426">
        <f t="shared" si="72"/>
        <v>153.90071613203949</v>
      </c>
      <c r="BV37" s="447">
        <f t="shared" si="73"/>
        <v>3.0822407218481089</v>
      </c>
      <c r="BW37" s="448">
        <f t="shared" si="74"/>
        <v>11.392961419560379</v>
      </c>
      <c r="BX37" s="449">
        <f t="shared" si="75"/>
        <v>807.80760676156581</v>
      </c>
      <c r="BY37" s="447">
        <f t="shared" si="76"/>
        <v>7.7257394509989581</v>
      </c>
      <c r="BZ37" s="448">
        <f t="shared" si="77"/>
        <v>38.527297632601062</v>
      </c>
      <c r="CA37" s="444">
        <f t="shared" si="78"/>
        <v>5.2488879003558715</v>
      </c>
      <c r="CB37" s="444">
        <f t="shared" si="79"/>
        <v>-5.6044835070137466E-2</v>
      </c>
      <c r="CC37" s="444">
        <f t="shared" si="80"/>
        <v>-0.14927664641598515</v>
      </c>
      <c r="CD37" s="432">
        <f t="shared" si="90"/>
        <v>0.56521843264993288</v>
      </c>
      <c r="CE37" s="433">
        <f t="shared" si="91"/>
        <v>-7.9729565560758275E-2</v>
      </c>
      <c r="CF37" s="434">
        <f t="shared" si="92"/>
        <v>-3.5641782403830535E-2</v>
      </c>
      <c r="CG37" s="253"/>
      <c r="CH37" s="253"/>
      <c r="CI37" s="272"/>
      <c r="CJ37" s="118"/>
    </row>
    <row r="38" spans="1:88" ht="13.5" customHeight="1" x14ac:dyDescent="0.2">
      <c r="A38" s="425" t="s">
        <v>65</v>
      </c>
      <c r="B38" s="499" t="s">
        <v>113</v>
      </c>
      <c r="C38" s="426">
        <v>4363.9250000000002</v>
      </c>
      <c r="D38" s="427">
        <v>3105</v>
      </c>
      <c r="E38" s="428">
        <v>4768.7039999999997</v>
      </c>
      <c r="F38" s="426">
        <v>5206.8509999999997</v>
      </c>
      <c r="G38" s="427">
        <v>3596</v>
      </c>
      <c r="H38" s="428">
        <v>5501.7489999999998</v>
      </c>
      <c r="I38" s="429">
        <f t="shared" si="102"/>
        <v>0.86676146076456773</v>
      </c>
      <c r="J38" s="430">
        <f t="shared" si="103"/>
        <v>2.8649327346499831E-2</v>
      </c>
      <c r="K38" s="431">
        <f t="shared" si="104"/>
        <v>3.3020614319759778E-3</v>
      </c>
      <c r="L38" s="426">
        <v>3347.0619999999999</v>
      </c>
      <c r="M38" s="427">
        <v>2431</v>
      </c>
      <c r="N38" s="427">
        <v>3733.6550000000002</v>
      </c>
      <c r="O38" s="432">
        <f t="shared" si="98"/>
        <v>0.67863055911856396</v>
      </c>
      <c r="P38" s="433">
        <f t="shared" si="99"/>
        <v>3.5811703729769495E-2</v>
      </c>
      <c r="Q38" s="434">
        <f t="shared" si="100"/>
        <v>2.6016380952046392E-3</v>
      </c>
      <c r="R38" s="426">
        <v>703.50599999999997</v>
      </c>
      <c r="S38" s="427">
        <v>473.58900000000006</v>
      </c>
      <c r="T38" s="428">
        <v>649.47</v>
      </c>
      <c r="U38" s="435">
        <f t="shared" si="105"/>
        <v>0.11804791530838649</v>
      </c>
      <c r="V38" s="436">
        <f t="shared" si="106"/>
        <v>-1.706369053552953E-2</v>
      </c>
      <c r="W38" s="437">
        <f t="shared" si="107"/>
        <v>-1.365091672720864E-2</v>
      </c>
      <c r="X38" s="426">
        <v>517.49199999999996</v>
      </c>
      <c r="Y38" s="427">
        <v>376</v>
      </c>
      <c r="Z38" s="428">
        <v>564.9</v>
      </c>
      <c r="AA38" s="435">
        <f t="shared" si="108"/>
        <v>0.10267643980123412</v>
      </c>
      <c r="AB38" s="436">
        <f t="shared" si="109"/>
        <v>3.2896895370149171E-3</v>
      </c>
      <c r="AC38" s="437">
        <f t="shared" si="110"/>
        <v>-1.8841831131151676E-3</v>
      </c>
      <c r="AD38" s="426">
        <v>6632.232</v>
      </c>
      <c r="AE38" s="427">
        <v>7119.6120000000001</v>
      </c>
      <c r="AF38" s="427">
        <v>7528.9889999999996</v>
      </c>
      <c r="AG38" s="427">
        <f t="shared" si="81"/>
        <v>896.75699999999961</v>
      </c>
      <c r="AH38" s="428">
        <f t="shared" si="82"/>
        <v>409.3769999999995</v>
      </c>
      <c r="AI38" s="438">
        <v>3433</v>
      </c>
      <c r="AJ38" s="439">
        <v>3529.297</v>
      </c>
      <c r="AK38" s="427">
        <v>2994.47</v>
      </c>
      <c r="AL38" s="427">
        <f t="shared" si="61"/>
        <v>-438.5300000000002</v>
      </c>
      <c r="AM38" s="428">
        <f t="shared" si="62"/>
        <v>-534.82700000000023</v>
      </c>
      <c r="AN38" s="435">
        <f t="shared" si="111"/>
        <v>1.5788333685630309</v>
      </c>
      <c r="AO38" s="436">
        <f t="shared" si="112"/>
        <v>5.9047396072669622E-2</v>
      </c>
      <c r="AP38" s="437">
        <f t="shared" si="113"/>
        <v>-0.71411735607465032</v>
      </c>
      <c r="AQ38" s="435">
        <f t="shared" si="101"/>
        <v>0.62794209915314514</v>
      </c>
      <c r="AR38" s="436">
        <f t="shared" si="114"/>
        <v>-0.15873503209911055</v>
      </c>
      <c r="AS38" s="437">
        <f t="shared" si="115"/>
        <v>-0.50870749827036532</v>
      </c>
      <c r="AT38" s="436">
        <f t="shared" si="116"/>
        <v>0.5442760111375492</v>
      </c>
      <c r="AU38" s="436">
        <f t="shared" si="117"/>
        <v>-0.11504763764748427</v>
      </c>
      <c r="AV38" s="436">
        <f t="shared" si="118"/>
        <v>-0.43717476750538742</v>
      </c>
      <c r="AW38" s="426">
        <v>6232</v>
      </c>
      <c r="AX38" s="427">
        <v>4296</v>
      </c>
      <c r="AY38" s="428">
        <v>6358</v>
      </c>
      <c r="AZ38" s="438">
        <f>AW38-'MЗ Q2'!AV38</f>
        <v>1868</v>
      </c>
      <c r="BA38" s="439">
        <f>AX38-'MЗ Q2'!AW38</f>
        <v>1935</v>
      </c>
      <c r="BB38" s="440">
        <f t="shared" si="83"/>
        <v>2062</v>
      </c>
      <c r="BC38" s="441">
        <v>72</v>
      </c>
      <c r="BD38" s="442">
        <v>72</v>
      </c>
      <c r="BE38" s="443">
        <v>72</v>
      </c>
      <c r="BF38" s="441">
        <v>130.5</v>
      </c>
      <c r="BG38" s="442">
        <v>130.5</v>
      </c>
      <c r="BH38" s="443">
        <v>131</v>
      </c>
      <c r="BI38" s="444">
        <f t="shared" si="84"/>
        <v>9.5462962962962976</v>
      </c>
      <c r="BJ38" s="444">
        <f t="shared" si="85"/>
        <v>0.89814814814815058</v>
      </c>
      <c r="BK38" s="444">
        <f t="shared" si="86"/>
        <v>0.58796296296296369</v>
      </c>
      <c r="BL38" s="445">
        <f t="shared" si="87"/>
        <v>5.2468193384223918</v>
      </c>
      <c r="BM38" s="444">
        <f t="shared" si="88"/>
        <v>0.47542725668548247</v>
      </c>
      <c r="BN38" s="446">
        <f t="shared" si="89"/>
        <v>0.30429060279020792</v>
      </c>
      <c r="BO38" s="427">
        <v>237</v>
      </c>
      <c r="BP38" s="427">
        <v>237</v>
      </c>
      <c r="BQ38" s="427">
        <v>237</v>
      </c>
      <c r="BR38" s="426">
        <v>25630</v>
      </c>
      <c r="BS38" s="427">
        <v>20321</v>
      </c>
      <c r="BT38" s="428">
        <v>29461</v>
      </c>
      <c r="BU38" s="426">
        <f t="shared" si="72"/>
        <v>186.7468517701368</v>
      </c>
      <c r="BV38" s="447">
        <f t="shared" si="73"/>
        <v>-16.407693684408656</v>
      </c>
      <c r="BW38" s="448">
        <f t="shared" si="74"/>
        <v>9.7870564844717194</v>
      </c>
      <c r="BX38" s="449">
        <f t="shared" si="75"/>
        <v>865.32698961937717</v>
      </c>
      <c r="BY38" s="447">
        <f t="shared" si="76"/>
        <v>29.824582687413113</v>
      </c>
      <c r="BZ38" s="448">
        <f t="shared" si="77"/>
        <v>28.269261500196535</v>
      </c>
      <c r="CA38" s="444">
        <f t="shared" si="78"/>
        <v>4.6336898395721926</v>
      </c>
      <c r="CB38" s="444">
        <f t="shared" si="79"/>
        <v>0.52104542365434892</v>
      </c>
      <c r="CC38" s="444">
        <f t="shared" si="80"/>
        <v>-9.6524313127993366E-2</v>
      </c>
      <c r="CD38" s="432">
        <f t="shared" si="90"/>
        <v>0.45701476793248946</v>
      </c>
      <c r="CE38" s="433">
        <f t="shared" si="91"/>
        <v>5.9428518242740147E-2</v>
      </c>
      <c r="CF38" s="434">
        <f t="shared" si="92"/>
        <v>-1.9333098921706482E-2</v>
      </c>
      <c r="CG38" s="253"/>
      <c r="CH38" s="253"/>
      <c r="CI38" s="272"/>
      <c r="CJ38" s="118"/>
    </row>
    <row r="39" spans="1:88" ht="13.5" customHeight="1" x14ac:dyDescent="0.2">
      <c r="A39" s="425" t="s">
        <v>66</v>
      </c>
      <c r="B39" s="499" t="s">
        <v>113</v>
      </c>
      <c r="C39" s="426">
        <v>10296.971</v>
      </c>
      <c r="D39" s="427">
        <v>7660.7849999999999</v>
      </c>
      <c r="E39" s="428">
        <v>11695.549998348701</v>
      </c>
      <c r="F39" s="426">
        <v>10286.474</v>
      </c>
      <c r="G39" s="427">
        <v>7593.1480000000001</v>
      </c>
      <c r="H39" s="428">
        <v>11510.450999999999</v>
      </c>
      <c r="I39" s="429">
        <f t="shared" si="102"/>
        <v>1.0160809509852136</v>
      </c>
      <c r="J39" s="430">
        <f t="shared" si="103"/>
        <v>1.5060484691321374E-2</v>
      </c>
      <c r="K39" s="431">
        <f t="shared" si="104"/>
        <v>7.1733147847865553E-3</v>
      </c>
      <c r="L39" s="426">
        <v>6677.9709999999995</v>
      </c>
      <c r="M39" s="427">
        <v>4708.9740000000002</v>
      </c>
      <c r="N39" s="427">
        <v>7351.5919999999996</v>
      </c>
      <c r="O39" s="432">
        <f t="shared" si="98"/>
        <v>0.63868844061800878</v>
      </c>
      <c r="P39" s="433">
        <f t="shared" si="99"/>
        <v>-1.0510789361087958E-2</v>
      </c>
      <c r="Q39" s="434">
        <f t="shared" si="100"/>
        <v>1.8527474441661362E-2</v>
      </c>
      <c r="R39" s="426">
        <v>1360.1880000000001</v>
      </c>
      <c r="S39" s="427">
        <v>1165.222</v>
      </c>
      <c r="T39" s="428">
        <v>1665.2</v>
      </c>
      <c r="U39" s="435">
        <f t="shared" si="105"/>
        <v>0.144668527757948</v>
      </c>
      <c r="V39" s="436">
        <f t="shared" si="106"/>
        <v>1.2437794466831908E-2</v>
      </c>
      <c r="W39" s="437">
        <f t="shared" si="107"/>
        <v>-8.7885100872250321E-3</v>
      </c>
      <c r="X39" s="426">
        <v>1815.85</v>
      </c>
      <c r="Y39" s="427">
        <v>1490.4780000000001</v>
      </c>
      <c r="Z39" s="428">
        <v>2189.56</v>
      </c>
      <c r="AA39" s="435">
        <f t="shared" si="108"/>
        <v>0.19022364979443465</v>
      </c>
      <c r="AB39" s="436">
        <f t="shared" si="109"/>
        <v>1.3695716121535667E-2</v>
      </c>
      <c r="AC39" s="437">
        <f t="shared" si="110"/>
        <v>-6.0688497064311231E-3</v>
      </c>
      <c r="AD39" s="426">
        <v>1324.424</v>
      </c>
      <c r="AE39" s="427">
        <v>1420.6</v>
      </c>
      <c r="AF39" s="427">
        <v>1470.8879999999999</v>
      </c>
      <c r="AG39" s="427">
        <f t="shared" si="81"/>
        <v>146.46399999999994</v>
      </c>
      <c r="AH39" s="428">
        <f t="shared" si="82"/>
        <v>50.288000000000011</v>
      </c>
      <c r="AI39" s="438">
        <v>0</v>
      </c>
      <c r="AJ39" s="439">
        <v>0</v>
      </c>
      <c r="AK39" s="427">
        <v>0</v>
      </c>
      <c r="AL39" s="427">
        <f t="shared" si="61"/>
        <v>0</v>
      </c>
      <c r="AM39" s="428">
        <f t="shared" si="62"/>
        <v>0</v>
      </c>
      <c r="AN39" s="435">
        <f t="shared" si="111"/>
        <v>0.12576475669871662</v>
      </c>
      <c r="AO39" s="436">
        <f t="shared" si="112"/>
        <v>-2.8579227280779163E-3</v>
      </c>
      <c r="AP39" s="437">
        <f t="shared" si="113"/>
        <v>-5.9673158606307591E-2</v>
      </c>
      <c r="AQ39" s="435">
        <f t="shared" si="101"/>
        <v>0</v>
      </c>
      <c r="AR39" s="436">
        <f t="shared" si="114"/>
        <v>0</v>
      </c>
      <c r="AS39" s="437">
        <f t="shared" si="115"/>
        <v>0</v>
      </c>
      <c r="AT39" s="436">
        <f t="shared" si="116"/>
        <v>0</v>
      </c>
      <c r="AU39" s="436">
        <f t="shared" si="117"/>
        <v>0</v>
      </c>
      <c r="AV39" s="436">
        <f t="shared" si="118"/>
        <v>0</v>
      </c>
      <c r="AW39" s="426">
        <v>14019</v>
      </c>
      <c r="AX39" s="427">
        <v>9463</v>
      </c>
      <c r="AY39" s="428">
        <v>13975</v>
      </c>
      <c r="AZ39" s="438">
        <f>AW39-'MЗ Q2'!AV39</f>
        <v>4334</v>
      </c>
      <c r="BA39" s="439">
        <f>AX39-'MЗ Q2'!AW39</f>
        <v>4514</v>
      </c>
      <c r="BB39" s="440">
        <f t="shared" si="83"/>
        <v>4512</v>
      </c>
      <c r="BC39" s="441">
        <v>106</v>
      </c>
      <c r="BD39" s="442">
        <v>102</v>
      </c>
      <c r="BE39" s="443">
        <v>101</v>
      </c>
      <c r="BF39" s="441">
        <v>248</v>
      </c>
      <c r="BG39" s="442">
        <v>244</v>
      </c>
      <c r="BH39" s="443">
        <v>244</v>
      </c>
      <c r="BI39" s="444">
        <f t="shared" si="84"/>
        <v>14.891089108910892</v>
      </c>
      <c r="BJ39" s="444">
        <f t="shared" si="85"/>
        <v>1.2621582913008282</v>
      </c>
      <c r="BK39" s="444">
        <f t="shared" si="86"/>
        <v>0.13945512198278642</v>
      </c>
      <c r="BL39" s="445">
        <f t="shared" si="87"/>
        <v>6.1639344262295079</v>
      </c>
      <c r="BM39" s="444">
        <f t="shared" si="88"/>
        <v>0.33866560902520693</v>
      </c>
      <c r="BN39" s="446">
        <f t="shared" si="89"/>
        <v>-2.7322404371590281E-3</v>
      </c>
      <c r="BO39" s="427">
        <v>382</v>
      </c>
      <c r="BP39" s="427">
        <v>397</v>
      </c>
      <c r="BQ39" s="427">
        <v>399</v>
      </c>
      <c r="BR39" s="426">
        <v>73080</v>
      </c>
      <c r="BS39" s="427">
        <v>48295</v>
      </c>
      <c r="BT39" s="428">
        <v>70366</v>
      </c>
      <c r="BU39" s="426">
        <f t="shared" ref="BU39:BU68" si="119">H39*1000/BT39</f>
        <v>163.57972600403605</v>
      </c>
      <c r="BV39" s="447">
        <f t="shared" ref="BV39:BV68" si="120">BU39-F39*1000/BR39</f>
        <v>22.823376797686848</v>
      </c>
      <c r="BW39" s="448">
        <f t="shared" ref="BW39:BW68" si="121">BU39-G39*1000/BS39</f>
        <v>6.3554170693637104</v>
      </c>
      <c r="BX39" s="449">
        <f t="shared" ref="BX39:BX68" si="122">H39*1000/AY39</f>
        <v>823.64586762075135</v>
      </c>
      <c r="BY39" s="447">
        <f t="shared" ref="BY39:BY68" si="123">BX39-F39*1000/AW39</f>
        <v>89.893531505479245</v>
      </c>
      <c r="BZ39" s="448">
        <f t="shared" ref="BZ39:BZ68" si="124">BX39-G39*1000/AX39</f>
        <v>21.24197879057067</v>
      </c>
      <c r="CA39" s="444">
        <f t="shared" ref="CA39:CA68" si="125">BT39/AY39</f>
        <v>5.0351341681574242</v>
      </c>
      <c r="CB39" s="444">
        <f t="shared" ref="CB39:CB68" si="126">CA39-BR39/AW39</f>
        <v>-0.17779114748563174</v>
      </c>
      <c r="CC39" s="444">
        <f t="shared" ref="CC39:CC68" si="127">CA39-BS39/AX39</f>
        <v>-6.8427070350448815E-2</v>
      </c>
      <c r="CD39" s="432">
        <f t="shared" si="90"/>
        <v>0.64836724163349546</v>
      </c>
      <c r="CE39" s="433">
        <f t="shared" si="91"/>
        <v>-5.4974304409005303E-2</v>
      </c>
      <c r="CF39" s="434">
        <f t="shared" si="92"/>
        <v>-2.7465392007702483E-2</v>
      </c>
      <c r="CG39" s="253"/>
      <c r="CH39" s="253"/>
      <c r="CI39" s="272"/>
      <c r="CJ39" s="118"/>
    </row>
    <row r="40" spans="1:88" ht="13.5" customHeight="1" x14ac:dyDescent="0.2">
      <c r="A40" s="425" t="s">
        <v>67</v>
      </c>
      <c r="B40" s="499" t="s">
        <v>113</v>
      </c>
      <c r="C40" s="426">
        <v>17400.705999999998</v>
      </c>
      <c r="D40" s="427">
        <v>12377</v>
      </c>
      <c r="E40" s="428">
        <v>18322.371999999999</v>
      </c>
      <c r="F40" s="426">
        <v>17289.323</v>
      </c>
      <c r="G40" s="427">
        <v>12154</v>
      </c>
      <c r="H40" s="428">
        <v>17922.649000000001</v>
      </c>
      <c r="I40" s="429">
        <f t="shared" si="102"/>
        <v>1.0223026741192107</v>
      </c>
      <c r="J40" s="430">
        <f t="shared" si="103"/>
        <v>1.586037444096422E-2</v>
      </c>
      <c r="K40" s="431">
        <f t="shared" si="104"/>
        <v>3.9548051048945432E-3</v>
      </c>
      <c r="L40" s="426">
        <v>9859.375</v>
      </c>
      <c r="M40" s="427">
        <v>7169</v>
      </c>
      <c r="N40" s="427">
        <v>10734.121999999999</v>
      </c>
      <c r="O40" s="432">
        <f t="shared" si="98"/>
        <v>0.59891381011813594</v>
      </c>
      <c r="P40" s="433">
        <f t="shared" si="99"/>
        <v>2.8655795966858855E-2</v>
      </c>
      <c r="Q40" s="434">
        <f t="shared" si="100"/>
        <v>9.0668461556544511E-3</v>
      </c>
      <c r="R40" s="426">
        <v>3435.9450000000002</v>
      </c>
      <c r="S40" s="427">
        <v>2429.6489999999999</v>
      </c>
      <c r="T40" s="428">
        <v>3533.71</v>
      </c>
      <c r="U40" s="435">
        <f t="shared" si="105"/>
        <v>0.19716449281576623</v>
      </c>
      <c r="V40" s="436">
        <f t="shared" si="106"/>
        <v>-1.5676958303710575E-3</v>
      </c>
      <c r="W40" s="437">
        <f t="shared" si="107"/>
        <v>-2.7408058513392342E-3</v>
      </c>
      <c r="X40" s="426">
        <v>2993.7570000000001</v>
      </c>
      <c r="Y40" s="427">
        <v>1923</v>
      </c>
      <c r="Z40" s="428">
        <v>2685.77</v>
      </c>
      <c r="AA40" s="435">
        <f t="shared" si="108"/>
        <v>0.14985340615664569</v>
      </c>
      <c r="AB40" s="436">
        <f t="shared" si="109"/>
        <v>-2.330299794315624E-2</v>
      </c>
      <c r="AC40" s="437">
        <f t="shared" si="110"/>
        <v>-8.3661100520099063E-3</v>
      </c>
      <c r="AD40" s="426">
        <v>6671.2470000000003</v>
      </c>
      <c r="AE40" s="427">
        <v>6280.8810000000003</v>
      </c>
      <c r="AF40" s="427">
        <v>6028.5800099999997</v>
      </c>
      <c r="AG40" s="427">
        <f t="shared" si="81"/>
        <v>-642.66699000000062</v>
      </c>
      <c r="AH40" s="428">
        <f t="shared" si="82"/>
        <v>-252.30099000000064</v>
      </c>
      <c r="AI40" s="438">
        <v>0</v>
      </c>
      <c r="AJ40" s="439">
        <v>0</v>
      </c>
      <c r="AK40" s="427">
        <v>0</v>
      </c>
      <c r="AL40" s="427">
        <f t="shared" si="61"/>
        <v>0</v>
      </c>
      <c r="AM40" s="428">
        <f t="shared" si="62"/>
        <v>0</v>
      </c>
      <c r="AN40" s="435">
        <f t="shared" si="111"/>
        <v>0.32902835997435265</v>
      </c>
      <c r="AO40" s="436">
        <f t="shared" si="112"/>
        <v>-5.4361084109123103E-2</v>
      </c>
      <c r="AP40" s="437">
        <f t="shared" si="113"/>
        <v>-0.17843556504786606</v>
      </c>
      <c r="AQ40" s="435">
        <f t="shared" si="101"/>
        <v>0</v>
      </c>
      <c r="AR40" s="436">
        <f t="shared" si="114"/>
        <v>0</v>
      </c>
      <c r="AS40" s="437">
        <f t="shared" si="115"/>
        <v>0</v>
      </c>
      <c r="AT40" s="436">
        <f t="shared" si="116"/>
        <v>0</v>
      </c>
      <c r="AU40" s="436">
        <f t="shared" si="117"/>
        <v>0</v>
      </c>
      <c r="AV40" s="436">
        <f t="shared" si="118"/>
        <v>0</v>
      </c>
      <c r="AW40" s="426">
        <v>15509</v>
      </c>
      <c r="AX40" s="427">
        <v>10890</v>
      </c>
      <c r="AY40" s="428">
        <v>15921</v>
      </c>
      <c r="AZ40" s="438">
        <f>AW40-'MЗ Q2'!AV40</f>
        <v>4145</v>
      </c>
      <c r="BA40" s="439">
        <f>AX40-'MЗ Q2'!AW40</f>
        <v>5137</v>
      </c>
      <c r="BB40" s="440">
        <f t="shared" si="83"/>
        <v>5031</v>
      </c>
      <c r="BC40" s="441">
        <v>154.6</v>
      </c>
      <c r="BD40" s="442">
        <v>156</v>
      </c>
      <c r="BE40" s="443">
        <v>154</v>
      </c>
      <c r="BF40" s="441">
        <v>287.75</v>
      </c>
      <c r="BG40" s="442">
        <v>287</v>
      </c>
      <c r="BH40" s="443">
        <v>285</v>
      </c>
      <c r="BI40" s="444">
        <f t="shared" si="84"/>
        <v>10.88961038961039</v>
      </c>
      <c r="BJ40" s="444">
        <f t="shared" si="85"/>
        <v>1.9525685612360899</v>
      </c>
      <c r="BK40" s="444">
        <f t="shared" si="86"/>
        <v>-8.6885336885336173E-2</v>
      </c>
      <c r="BL40" s="445">
        <f t="shared" si="87"/>
        <v>5.8842105263157896</v>
      </c>
      <c r="BM40" s="444">
        <f t="shared" si="88"/>
        <v>1.0825887481518741</v>
      </c>
      <c r="BN40" s="446">
        <f t="shared" si="89"/>
        <v>-8.2107708295128035E-2</v>
      </c>
      <c r="BO40" s="427">
        <v>405</v>
      </c>
      <c r="BP40" s="427">
        <v>423</v>
      </c>
      <c r="BQ40" s="427">
        <v>422</v>
      </c>
      <c r="BR40" s="426">
        <v>78673</v>
      </c>
      <c r="BS40" s="427">
        <v>54257</v>
      </c>
      <c r="BT40" s="428">
        <v>78193</v>
      </c>
      <c r="BU40" s="426">
        <f t="shared" si="119"/>
        <v>229.21040246569385</v>
      </c>
      <c r="BV40" s="447">
        <f t="shared" si="120"/>
        <v>9.448565494941505</v>
      </c>
      <c r="BW40" s="448">
        <f t="shared" si="121"/>
        <v>5.2024403594218427</v>
      </c>
      <c r="BX40" s="449">
        <f t="shared" si="122"/>
        <v>1125.7238238804096</v>
      </c>
      <c r="BY40" s="447">
        <f t="shared" si="123"/>
        <v>10.930929432024641</v>
      </c>
      <c r="BZ40" s="448">
        <f t="shared" si="124"/>
        <v>9.6540350833479351</v>
      </c>
      <c r="CA40" s="444">
        <f t="shared" si="125"/>
        <v>4.9113121035110856</v>
      </c>
      <c r="CB40" s="444">
        <f t="shared" si="126"/>
        <v>-0.16141985857544494</v>
      </c>
      <c r="CC40" s="444">
        <f t="shared" si="127"/>
        <v>-7.0965215129869641E-2</v>
      </c>
      <c r="CD40" s="432">
        <f t="shared" si="90"/>
        <v>0.68121863674379701</v>
      </c>
      <c r="CE40" s="433">
        <f t="shared" si="91"/>
        <v>-3.2951661004932076E-2</v>
      </c>
      <c r="CF40" s="434">
        <f t="shared" si="92"/>
        <v>-3.1376582589010993E-2</v>
      </c>
      <c r="CG40" s="253"/>
      <c r="CH40" s="253"/>
      <c r="CI40" s="272"/>
      <c r="CJ40" s="118"/>
    </row>
    <row r="41" spans="1:88" ht="13.5" customHeight="1" x14ac:dyDescent="0.2">
      <c r="A41" s="425" t="s">
        <v>68</v>
      </c>
      <c r="B41" s="499" t="s">
        <v>113</v>
      </c>
      <c r="C41" s="426">
        <v>8060.9880000000003</v>
      </c>
      <c r="D41" s="427">
        <v>5896.0060000000003</v>
      </c>
      <c r="E41" s="428">
        <v>8869.0930000000008</v>
      </c>
      <c r="F41" s="426">
        <v>7773.4</v>
      </c>
      <c r="G41" s="427">
        <v>5672.4170000000004</v>
      </c>
      <c r="H41" s="428">
        <v>8505.6209999999992</v>
      </c>
      <c r="I41" s="429">
        <f t="shared" si="102"/>
        <v>1.0427331525822749</v>
      </c>
      <c r="J41" s="430">
        <f t="shared" si="103"/>
        <v>5.7367288809344608E-3</v>
      </c>
      <c r="K41" s="431">
        <f t="shared" si="104"/>
        <v>3.3162690915160553E-3</v>
      </c>
      <c r="L41" s="426">
        <v>5414.5730000000003</v>
      </c>
      <c r="M41" s="427">
        <v>3926.17</v>
      </c>
      <c r="N41" s="427">
        <v>5995.1540000000005</v>
      </c>
      <c r="O41" s="432">
        <f t="shared" si="98"/>
        <v>0.70484612469800867</v>
      </c>
      <c r="P41" s="433">
        <f t="shared" si="99"/>
        <v>8.2946800277227117E-3</v>
      </c>
      <c r="Q41" s="434">
        <f t="shared" si="100"/>
        <v>1.2694965853375151E-2</v>
      </c>
      <c r="R41" s="426">
        <v>828.32500000000005</v>
      </c>
      <c r="S41" s="427">
        <v>673.31799999999998</v>
      </c>
      <c r="T41" s="428">
        <v>940.13</v>
      </c>
      <c r="U41" s="435">
        <f t="shared" si="105"/>
        <v>0.11053043628442887</v>
      </c>
      <c r="V41" s="436">
        <f t="shared" si="106"/>
        <v>3.9715302716159251E-3</v>
      </c>
      <c r="W41" s="437">
        <f t="shared" si="107"/>
        <v>-8.1699342983403422E-3</v>
      </c>
      <c r="X41" s="426">
        <v>993.72199999999998</v>
      </c>
      <c r="Y41" s="427">
        <v>743</v>
      </c>
      <c r="Z41" s="428">
        <v>1075.58</v>
      </c>
      <c r="AA41" s="435">
        <f t="shared" si="108"/>
        <v>0.12645519944986969</v>
      </c>
      <c r="AB41" s="436">
        <f t="shared" si="109"/>
        <v>-1.3810112172772393E-3</v>
      </c>
      <c r="AC41" s="437">
        <f t="shared" si="110"/>
        <v>-4.5295289295847752E-3</v>
      </c>
      <c r="AD41" s="426">
        <v>4039.0279999999998</v>
      </c>
      <c r="AE41" s="427">
        <v>3593.9409999999998</v>
      </c>
      <c r="AF41" s="427">
        <v>3489.3560000000002</v>
      </c>
      <c r="AG41" s="427">
        <f t="shared" si="81"/>
        <v>-549.67199999999957</v>
      </c>
      <c r="AH41" s="428">
        <f t="shared" si="82"/>
        <v>-104.58499999999958</v>
      </c>
      <c r="AI41" s="438">
        <v>1022</v>
      </c>
      <c r="AJ41" s="439">
        <v>654.06785000000002</v>
      </c>
      <c r="AK41" s="427">
        <v>531.04423999999995</v>
      </c>
      <c r="AL41" s="427">
        <f t="shared" si="61"/>
        <v>-490.95576000000005</v>
      </c>
      <c r="AM41" s="428">
        <f t="shared" si="62"/>
        <v>-123.02361000000008</v>
      </c>
      <c r="AN41" s="435">
        <f t="shared" si="111"/>
        <v>0.39342873053648214</v>
      </c>
      <c r="AO41" s="436">
        <f t="shared" si="112"/>
        <v>-0.10762994862294589</v>
      </c>
      <c r="AP41" s="437">
        <f t="shared" si="113"/>
        <v>-0.2161264496990874</v>
      </c>
      <c r="AQ41" s="435">
        <f t="shared" si="101"/>
        <v>5.9875822702501809E-2</v>
      </c>
      <c r="AR41" s="436">
        <f t="shared" si="114"/>
        <v>-6.6907643542578832E-2</v>
      </c>
      <c r="AS41" s="437">
        <f t="shared" si="115"/>
        <v>-5.10582316386912E-2</v>
      </c>
      <c r="AT41" s="436">
        <f t="shared" si="116"/>
        <v>6.2434505370037058E-2</v>
      </c>
      <c r="AU41" s="436">
        <f t="shared" si="117"/>
        <v>-6.9039495710571164E-2</v>
      </c>
      <c r="AV41" s="436">
        <f t="shared" si="118"/>
        <v>-5.2872223666280263E-2</v>
      </c>
      <c r="AW41" s="426">
        <v>10216</v>
      </c>
      <c r="AX41" s="427">
        <v>6521</v>
      </c>
      <c r="AY41" s="428">
        <v>9629</v>
      </c>
      <c r="AZ41" s="438">
        <f>AW41-'MЗ Q2'!AV41</f>
        <v>3298</v>
      </c>
      <c r="BA41" s="439">
        <f>AX41-'MЗ Q2'!AW41</f>
        <v>3141</v>
      </c>
      <c r="BB41" s="440">
        <f t="shared" si="83"/>
        <v>3108</v>
      </c>
      <c r="BC41" s="441">
        <v>109.5</v>
      </c>
      <c r="BD41" s="442">
        <v>114</v>
      </c>
      <c r="BE41" s="443">
        <v>115</v>
      </c>
      <c r="BF41" s="441">
        <v>195</v>
      </c>
      <c r="BG41" s="442">
        <v>192.5</v>
      </c>
      <c r="BH41" s="443">
        <v>192</v>
      </c>
      <c r="BI41" s="444">
        <f t="shared" si="84"/>
        <v>9.0086956521739125</v>
      </c>
      <c r="BJ41" s="444">
        <f t="shared" si="85"/>
        <v>-1.0308781682218253</v>
      </c>
      <c r="BK41" s="444">
        <f t="shared" si="86"/>
        <v>-0.17551487414187683</v>
      </c>
      <c r="BL41" s="445">
        <f t="shared" si="87"/>
        <v>5.395833333333333</v>
      </c>
      <c r="BM41" s="444">
        <f t="shared" si="88"/>
        <v>-0.24177350427350408</v>
      </c>
      <c r="BN41" s="446">
        <f t="shared" si="89"/>
        <v>-4.3127705627705737E-2</v>
      </c>
      <c r="BO41" s="427">
        <v>296</v>
      </c>
      <c r="BP41" s="427">
        <v>294</v>
      </c>
      <c r="BQ41" s="427">
        <v>294</v>
      </c>
      <c r="BR41" s="426">
        <v>50911</v>
      </c>
      <c r="BS41" s="427">
        <v>33296</v>
      </c>
      <c r="BT41" s="428">
        <v>48660</v>
      </c>
      <c r="BU41" s="426">
        <f t="shared" si="119"/>
        <v>174.79697903822441</v>
      </c>
      <c r="BV41" s="447">
        <f t="shared" si="120"/>
        <v>22.110919051188205</v>
      </c>
      <c r="BW41" s="448">
        <f t="shared" si="121"/>
        <v>4.4336621232796745</v>
      </c>
      <c r="BX41" s="449">
        <f t="shared" si="122"/>
        <v>883.33378336275837</v>
      </c>
      <c r="BY41" s="447">
        <f t="shared" si="123"/>
        <v>122.42931977622743</v>
      </c>
      <c r="BZ41" s="448">
        <f t="shared" si="124"/>
        <v>13.464591521016359</v>
      </c>
      <c r="CA41" s="444">
        <f t="shared" si="125"/>
        <v>5.0534842662789492</v>
      </c>
      <c r="CB41" s="444">
        <f t="shared" si="126"/>
        <v>7.0026944430868099E-2</v>
      </c>
      <c r="CC41" s="444">
        <f t="shared" si="127"/>
        <v>-5.2481076459894638E-2</v>
      </c>
      <c r="CD41" s="432">
        <f t="shared" si="90"/>
        <v>0.60849339735894359</v>
      </c>
      <c r="CE41" s="433">
        <f t="shared" si="91"/>
        <v>-2.3847123308782914E-2</v>
      </c>
      <c r="CF41" s="434">
        <f t="shared" si="92"/>
        <v>-2.0682717531457007E-2</v>
      </c>
      <c r="CG41" s="253"/>
      <c r="CH41" s="253"/>
      <c r="CI41" s="272"/>
      <c r="CJ41" s="118"/>
    </row>
    <row r="42" spans="1:88" ht="13.5" customHeight="1" x14ac:dyDescent="0.2">
      <c r="A42" s="425" t="s">
        <v>69</v>
      </c>
      <c r="B42" s="499" t="s">
        <v>113</v>
      </c>
      <c r="C42" s="426">
        <v>20067.022000000001</v>
      </c>
      <c r="D42" s="427">
        <v>16208</v>
      </c>
      <c r="E42" s="428">
        <v>23903.794999999998</v>
      </c>
      <c r="F42" s="426">
        <v>18472.398000000001</v>
      </c>
      <c r="G42" s="427">
        <v>13934</v>
      </c>
      <c r="H42" s="428">
        <v>20552.401999999998</v>
      </c>
      <c r="I42" s="429">
        <f t="shared" si="102"/>
        <v>1.1630657574720464</v>
      </c>
      <c r="J42" s="430">
        <f t="shared" si="103"/>
        <v>7.674106914517087E-2</v>
      </c>
      <c r="K42" s="431">
        <f t="shared" si="104"/>
        <v>-1.3217564120182601E-4</v>
      </c>
      <c r="L42" s="426">
        <v>9810.1299999999992</v>
      </c>
      <c r="M42" s="427">
        <v>7592</v>
      </c>
      <c r="N42" s="427">
        <v>11476.843000000001</v>
      </c>
      <c r="O42" s="432">
        <f t="shared" si="98"/>
        <v>0.55841857316726295</v>
      </c>
      <c r="P42" s="433">
        <f t="shared" si="99"/>
        <v>2.7348919947361661E-2</v>
      </c>
      <c r="Q42" s="434">
        <f t="shared" si="100"/>
        <v>1.3564259976506565E-2</v>
      </c>
      <c r="R42" s="426">
        <v>2794.5259999999998</v>
      </c>
      <c r="S42" s="427">
        <v>2623.6450000000004</v>
      </c>
      <c r="T42" s="428">
        <v>3598.1</v>
      </c>
      <c r="U42" s="435">
        <f t="shared" si="105"/>
        <v>0.17506956121235856</v>
      </c>
      <c r="V42" s="436">
        <f t="shared" si="106"/>
        <v>2.3788390245817026E-2</v>
      </c>
      <c r="W42" s="437">
        <f t="shared" si="107"/>
        <v>-1.3221310037820899E-2</v>
      </c>
      <c r="X42" s="426">
        <v>3834.6959999999999</v>
      </c>
      <c r="Y42" s="427">
        <v>2606</v>
      </c>
      <c r="Z42" s="428">
        <v>3705.3</v>
      </c>
      <c r="AA42" s="435">
        <f t="shared" si="108"/>
        <v>0.18028549655655823</v>
      </c>
      <c r="AB42" s="436">
        <f t="shared" si="109"/>
        <v>-2.7305093468624198E-2</v>
      </c>
      <c r="AC42" s="437">
        <f t="shared" si="110"/>
        <v>-6.7390477236197455E-3</v>
      </c>
      <c r="AD42" s="426">
        <v>19335.374</v>
      </c>
      <c r="AE42" s="427">
        <v>17876.504000000001</v>
      </c>
      <c r="AF42" s="427">
        <v>16528.665000000001</v>
      </c>
      <c r="AG42" s="427">
        <f t="shared" si="81"/>
        <v>-2806.7089999999989</v>
      </c>
      <c r="AH42" s="428">
        <f t="shared" si="82"/>
        <v>-1347.8389999999999</v>
      </c>
      <c r="AI42" s="438">
        <v>9083</v>
      </c>
      <c r="AJ42" s="439">
        <v>9368.2479999999996</v>
      </c>
      <c r="AK42" s="427">
        <v>9396.6450000000004</v>
      </c>
      <c r="AL42" s="427">
        <f t="shared" si="61"/>
        <v>313.64500000000044</v>
      </c>
      <c r="AM42" s="428">
        <f t="shared" si="62"/>
        <v>28.397000000000844</v>
      </c>
      <c r="AN42" s="435">
        <f t="shared" si="111"/>
        <v>0.69146614585675625</v>
      </c>
      <c r="AO42" s="436">
        <f t="shared" si="112"/>
        <v>-0.27207363598032941</v>
      </c>
      <c r="AP42" s="437">
        <f t="shared" si="113"/>
        <v>-0.41147709205045013</v>
      </c>
      <c r="AQ42" s="435">
        <f t="shared" si="101"/>
        <v>0.3931026433250453</v>
      </c>
      <c r="AR42" s="436">
        <f t="shared" si="114"/>
        <v>-5.9530537622282109E-2</v>
      </c>
      <c r="AS42" s="437">
        <f t="shared" si="115"/>
        <v>-0.18489883742520152</v>
      </c>
      <c r="AT42" s="436">
        <f t="shared" si="116"/>
        <v>0.45720422362310748</v>
      </c>
      <c r="AU42" s="436">
        <f t="shared" si="117"/>
        <v>-3.4502375595900248E-2</v>
      </c>
      <c r="AV42" s="436">
        <f t="shared" si="118"/>
        <v>-0.21512590412197646</v>
      </c>
      <c r="AW42" s="426">
        <v>20899</v>
      </c>
      <c r="AX42" s="427">
        <v>15854</v>
      </c>
      <c r="AY42" s="428">
        <v>22968</v>
      </c>
      <c r="AZ42" s="438">
        <f>AW42-'MЗ Q2'!AV42</f>
        <v>6407</v>
      </c>
      <c r="BA42" s="439">
        <f>AX42-'MЗ Q2'!AW42</f>
        <v>7651</v>
      </c>
      <c r="BB42" s="440">
        <f t="shared" si="83"/>
        <v>7114</v>
      </c>
      <c r="BC42" s="441">
        <v>190.32</v>
      </c>
      <c r="BD42" s="442">
        <v>219</v>
      </c>
      <c r="BE42" s="443">
        <v>201</v>
      </c>
      <c r="BF42" s="441">
        <v>260.82</v>
      </c>
      <c r="BG42" s="442">
        <v>284.52000000000004</v>
      </c>
      <c r="BH42" s="443">
        <v>277</v>
      </c>
      <c r="BI42" s="444">
        <f t="shared" si="84"/>
        <v>11.797678275290217</v>
      </c>
      <c r="BJ42" s="444">
        <f t="shared" si="85"/>
        <v>0.57622668498616747</v>
      </c>
      <c r="BK42" s="444">
        <f t="shared" si="86"/>
        <v>0.15232058883663946</v>
      </c>
      <c r="BL42" s="445">
        <f t="shared" si="87"/>
        <v>8.5607701564380267</v>
      </c>
      <c r="BM42" s="444">
        <f t="shared" si="88"/>
        <v>0.37249216139674779</v>
      </c>
      <c r="BN42" s="446">
        <f t="shared" si="89"/>
        <v>-0.40286450310553157</v>
      </c>
      <c r="BO42" s="427">
        <v>589</v>
      </c>
      <c r="BP42" s="427">
        <v>594</v>
      </c>
      <c r="BQ42" s="427">
        <v>592</v>
      </c>
      <c r="BR42" s="426">
        <v>87942</v>
      </c>
      <c r="BS42" s="427">
        <v>61769</v>
      </c>
      <c r="BT42" s="428">
        <v>89592</v>
      </c>
      <c r="BU42" s="426">
        <f t="shared" si="119"/>
        <v>229.39996874720958</v>
      </c>
      <c r="BV42" s="447">
        <f t="shared" si="120"/>
        <v>19.347911709616625</v>
      </c>
      <c r="BW42" s="448">
        <f t="shared" si="121"/>
        <v>3.8175568577504748</v>
      </c>
      <c r="BX42" s="449">
        <f t="shared" si="122"/>
        <v>894.82767328456987</v>
      </c>
      <c r="BY42" s="447">
        <f t="shared" si="123"/>
        <v>10.938587682387947</v>
      </c>
      <c r="BZ42" s="448">
        <f t="shared" si="124"/>
        <v>15.932757175070719</v>
      </c>
      <c r="CA42" s="444">
        <f t="shared" si="125"/>
        <v>3.9007314524555903</v>
      </c>
      <c r="CB42" s="444">
        <f t="shared" si="126"/>
        <v>-0.30722108115845836</v>
      </c>
      <c r="CC42" s="444">
        <f t="shared" si="127"/>
        <v>4.6169072304103054E-3</v>
      </c>
      <c r="CD42" s="432">
        <f t="shared" si="90"/>
        <v>0.5563891096979332</v>
      </c>
      <c r="CE42" s="433">
        <f t="shared" si="91"/>
        <v>7.4652107665440504E-3</v>
      </c>
      <c r="CF42" s="434">
        <f t="shared" si="92"/>
        <v>-2.132319856993059E-2</v>
      </c>
      <c r="CG42" s="253"/>
      <c r="CH42" s="253"/>
      <c r="CI42" s="272"/>
      <c r="CJ42" s="118"/>
    </row>
    <row r="43" spans="1:88" ht="13.5" customHeight="1" x14ac:dyDescent="0.2">
      <c r="A43" s="425" t="s">
        <v>70</v>
      </c>
      <c r="B43" s="499" t="s">
        <v>113</v>
      </c>
      <c r="C43" s="426">
        <v>8841.5376699999997</v>
      </c>
      <c r="D43" s="427">
        <v>5936.7246500000001</v>
      </c>
      <c r="E43" s="428">
        <v>9427.9875900000006</v>
      </c>
      <c r="F43" s="426">
        <v>8244.2116600000008</v>
      </c>
      <c r="G43" s="427">
        <v>6249.2028700000001</v>
      </c>
      <c r="H43" s="428">
        <v>9451.2649000000001</v>
      </c>
      <c r="I43" s="429">
        <f t="shared" si="102"/>
        <v>0.9975371222533399</v>
      </c>
      <c r="J43" s="430">
        <f t="shared" si="103"/>
        <v>-7.4916865421207457E-2</v>
      </c>
      <c r="K43" s="431">
        <f t="shared" si="104"/>
        <v>4.7540014862265556E-2</v>
      </c>
      <c r="L43" s="426">
        <v>5219.6412300000002</v>
      </c>
      <c r="M43" s="427">
        <v>4205.29457</v>
      </c>
      <c r="N43" s="427">
        <v>6365.8692899999996</v>
      </c>
      <c r="O43" s="432">
        <f t="shared" si="98"/>
        <v>0.67354680641741393</v>
      </c>
      <c r="P43" s="433">
        <f t="shared" si="99"/>
        <v>4.0418807614918451E-2</v>
      </c>
      <c r="Q43" s="434">
        <f t="shared" si="100"/>
        <v>6.1384880965431599E-4</v>
      </c>
      <c r="R43" s="426">
        <v>932.35352999999998</v>
      </c>
      <c r="S43" s="427">
        <v>756.05592000000001</v>
      </c>
      <c r="T43" s="428">
        <v>1094.03</v>
      </c>
      <c r="U43" s="435">
        <f t="shared" si="105"/>
        <v>0.11575487636580792</v>
      </c>
      <c r="V43" s="436">
        <f t="shared" si="106"/>
        <v>2.6629800813304377E-3</v>
      </c>
      <c r="W43" s="437">
        <f t="shared" si="107"/>
        <v>-5.2295012785043421E-3</v>
      </c>
      <c r="X43" s="426">
        <v>1424.0773200000001</v>
      </c>
      <c r="Y43" s="427">
        <v>898</v>
      </c>
      <c r="Z43" s="428">
        <v>1381.02</v>
      </c>
      <c r="AA43" s="435">
        <f t="shared" si="108"/>
        <v>0.1461201240904802</v>
      </c>
      <c r="AB43" s="436">
        <f t="shared" si="109"/>
        <v>-2.6616503586058604E-2</v>
      </c>
      <c r="AC43" s="437">
        <f t="shared" si="110"/>
        <v>2.4217966908449962E-3</v>
      </c>
      <c r="AD43" s="426">
        <v>3404.5859999999998</v>
      </c>
      <c r="AE43" s="427">
        <v>3428.2598400000006</v>
      </c>
      <c r="AF43" s="427">
        <v>3272.1946800000001</v>
      </c>
      <c r="AG43" s="427">
        <f t="shared" si="81"/>
        <v>-132.39131999999972</v>
      </c>
      <c r="AH43" s="428">
        <f t="shared" si="82"/>
        <v>-156.06516000000056</v>
      </c>
      <c r="AI43" s="438">
        <v>1376</v>
      </c>
      <c r="AJ43" s="439">
        <v>1050.64021</v>
      </c>
      <c r="AK43" s="427">
        <v>1029.4445700000001</v>
      </c>
      <c r="AL43" s="427">
        <f t="shared" si="61"/>
        <v>-346.55542999999989</v>
      </c>
      <c r="AM43" s="428">
        <f t="shared" si="62"/>
        <v>-21.195639999999912</v>
      </c>
      <c r="AN43" s="435">
        <f t="shared" si="111"/>
        <v>0.34707244242352675</v>
      </c>
      <c r="AO43" s="436">
        <f t="shared" si="112"/>
        <v>-3.7994740126858717E-2</v>
      </c>
      <c r="AP43" s="437">
        <f t="shared" si="113"/>
        <v>-0.23039409714387604</v>
      </c>
      <c r="AQ43" s="435">
        <f t="shared" si="101"/>
        <v>0.10919027631006885</v>
      </c>
      <c r="AR43" s="436">
        <f t="shared" si="114"/>
        <v>-4.6438761461140468E-2</v>
      </c>
      <c r="AS43" s="437">
        <f t="shared" si="115"/>
        <v>-6.778276386621758E-2</v>
      </c>
      <c r="AT43" s="436">
        <f t="shared" si="116"/>
        <v>0.1089213540083931</v>
      </c>
      <c r="AU43" s="436">
        <f t="shared" si="117"/>
        <v>-5.7983628147293062E-2</v>
      </c>
      <c r="AV43" s="436">
        <f t="shared" si="118"/>
        <v>-5.9202522245283398E-2</v>
      </c>
      <c r="AW43" s="426">
        <v>12354</v>
      </c>
      <c r="AX43" s="427">
        <v>7927</v>
      </c>
      <c r="AY43" s="428">
        <v>12093</v>
      </c>
      <c r="AZ43" s="438">
        <f>AW43-'MЗ Q2'!AV43</f>
        <v>4458</v>
      </c>
      <c r="BA43" s="439">
        <f>AX43-'MЗ Q2'!AW43</f>
        <v>3745</v>
      </c>
      <c r="BB43" s="440">
        <f t="shared" si="83"/>
        <v>4166</v>
      </c>
      <c r="BC43" s="441">
        <v>97</v>
      </c>
      <c r="BD43" s="442">
        <v>97</v>
      </c>
      <c r="BE43" s="443">
        <v>95</v>
      </c>
      <c r="BF43" s="441">
        <v>183</v>
      </c>
      <c r="BG43" s="442">
        <v>186</v>
      </c>
      <c r="BH43" s="443">
        <v>185</v>
      </c>
      <c r="BI43" s="444">
        <f t="shared" si="84"/>
        <v>14.617543859649123</v>
      </c>
      <c r="BJ43" s="444">
        <f t="shared" si="85"/>
        <v>-0.70204376921685707</v>
      </c>
      <c r="BK43" s="444">
        <f t="shared" si="86"/>
        <v>1.7481280520889868</v>
      </c>
      <c r="BL43" s="445">
        <f t="shared" si="87"/>
        <v>7.5063063063063069</v>
      </c>
      <c r="BM43" s="444">
        <f t="shared" si="88"/>
        <v>-0.61391227292866546</v>
      </c>
      <c r="BN43" s="446">
        <f t="shared" si="89"/>
        <v>0.79483677225612848</v>
      </c>
      <c r="BO43" s="427">
        <v>333</v>
      </c>
      <c r="BP43" s="427">
        <v>339</v>
      </c>
      <c r="BQ43" s="427">
        <v>339</v>
      </c>
      <c r="BR43" s="426">
        <v>56572</v>
      </c>
      <c r="BS43" s="427">
        <v>37384</v>
      </c>
      <c r="BT43" s="428">
        <v>55553</v>
      </c>
      <c r="BU43" s="426">
        <f t="shared" si="119"/>
        <v>170.13059420733353</v>
      </c>
      <c r="BV43" s="447">
        <f t="shared" si="120"/>
        <v>24.401052030991849</v>
      </c>
      <c r="BW43" s="448">
        <f t="shared" si="121"/>
        <v>2.9680950098158689</v>
      </c>
      <c r="BX43" s="449">
        <f t="shared" si="122"/>
        <v>781.5484081700157</v>
      </c>
      <c r="BY43" s="447">
        <f t="shared" si="123"/>
        <v>114.21704504875936</v>
      </c>
      <c r="BZ43" s="448">
        <f t="shared" si="124"/>
        <v>-6.7955895592639308</v>
      </c>
      <c r="CA43" s="444">
        <f t="shared" si="125"/>
        <v>4.5938146034896219</v>
      </c>
      <c r="CB43" s="444">
        <f t="shared" si="126"/>
        <v>1.4569015016252962E-2</v>
      </c>
      <c r="CC43" s="444">
        <f t="shared" si="127"/>
        <v>-0.12221920501296424</v>
      </c>
      <c r="CD43" s="432">
        <f t="shared" si="90"/>
        <v>0.60247483949331937</v>
      </c>
      <c r="CE43" s="433">
        <f t="shared" si="91"/>
        <v>-2.2105623322437595E-2</v>
      </c>
      <c r="CF43" s="434">
        <f t="shared" si="92"/>
        <v>-1.0176750149420766E-2</v>
      </c>
      <c r="CG43" s="253"/>
      <c r="CH43" s="253"/>
      <c r="CI43" s="272"/>
      <c r="CJ43" s="118"/>
    </row>
    <row r="44" spans="1:88" ht="13.5" customHeight="1" x14ac:dyDescent="0.2">
      <c r="A44" s="425" t="s">
        <v>71</v>
      </c>
      <c r="B44" s="499" t="s">
        <v>113</v>
      </c>
      <c r="C44" s="426">
        <v>22259.624629999998</v>
      </c>
      <c r="D44" s="427">
        <v>15398.260859999999</v>
      </c>
      <c r="E44" s="428">
        <v>23137.967530000002</v>
      </c>
      <c r="F44" s="426">
        <v>22163.87558</v>
      </c>
      <c r="G44" s="427">
        <v>15125.140670000001</v>
      </c>
      <c r="H44" s="428">
        <v>22403.261640000001</v>
      </c>
      <c r="I44" s="429">
        <f t="shared" si="102"/>
        <v>1.0327945949034589</v>
      </c>
      <c r="J44" s="430">
        <f t="shared" si="103"/>
        <v>2.847454493501389E-2</v>
      </c>
      <c r="K44" s="431">
        <f t="shared" si="104"/>
        <v>1.4737229622769688E-2</v>
      </c>
      <c r="L44" s="426">
        <v>12089.81293</v>
      </c>
      <c r="M44" s="427">
        <v>8572.40445</v>
      </c>
      <c r="N44" s="427">
        <v>12969.408519999999</v>
      </c>
      <c r="O44" s="432">
        <f t="shared" si="98"/>
        <v>0.57890715773473411</v>
      </c>
      <c r="P44" s="433">
        <f t="shared" si="99"/>
        <v>3.3433380535340507E-2</v>
      </c>
      <c r="Q44" s="434">
        <f t="shared" si="100"/>
        <v>1.2141886784034273E-2</v>
      </c>
      <c r="R44" s="426">
        <v>2515.5687499999999</v>
      </c>
      <c r="S44" s="427">
        <v>1837.57971</v>
      </c>
      <c r="T44" s="428">
        <v>2602.9899999999998</v>
      </c>
      <c r="U44" s="435">
        <f t="shared" si="105"/>
        <v>0.11618799270515504</v>
      </c>
      <c r="V44" s="436">
        <f t="shared" si="106"/>
        <v>2.6893971675599898E-3</v>
      </c>
      <c r="W44" s="437">
        <f t="shared" si="107"/>
        <v>-5.3037507498167324E-3</v>
      </c>
      <c r="X44" s="426">
        <v>5383.5287500000004</v>
      </c>
      <c r="Y44" s="427">
        <v>3495.424</v>
      </c>
      <c r="Z44" s="428">
        <v>4938.3999999999996</v>
      </c>
      <c r="AA44" s="435">
        <f t="shared" si="108"/>
        <v>0.22043218881944904</v>
      </c>
      <c r="AB44" s="436">
        <f t="shared" si="109"/>
        <v>-2.2464353825733974E-2</v>
      </c>
      <c r="AC44" s="437">
        <f t="shared" si="110"/>
        <v>-1.0668075056642218E-2</v>
      </c>
      <c r="AD44" s="426">
        <v>5376.9660000000003</v>
      </c>
      <c r="AE44" s="427">
        <v>3935.1884899999995</v>
      </c>
      <c r="AF44" s="427">
        <v>3305.9159299999997</v>
      </c>
      <c r="AG44" s="427">
        <f t="shared" si="81"/>
        <v>-2071.0500700000007</v>
      </c>
      <c r="AH44" s="428">
        <f t="shared" si="82"/>
        <v>-629.27255999999988</v>
      </c>
      <c r="AI44" s="438">
        <v>760</v>
      </c>
      <c r="AJ44" s="439">
        <v>619.4831200000001</v>
      </c>
      <c r="AK44" s="427">
        <v>291.36374000000006</v>
      </c>
      <c r="AL44" s="427">
        <f t="shared" si="61"/>
        <v>-468.63625999999994</v>
      </c>
      <c r="AM44" s="428">
        <f t="shared" si="62"/>
        <v>-328.11938000000004</v>
      </c>
      <c r="AN44" s="435">
        <f t="shared" si="111"/>
        <v>0.1428784064855155</v>
      </c>
      <c r="AO44" s="436">
        <f t="shared" si="112"/>
        <v>-9.8678497073104859E-2</v>
      </c>
      <c r="AP44" s="437">
        <f t="shared" si="113"/>
        <v>-0.11268217439946113</v>
      </c>
      <c r="AQ44" s="435">
        <f t="shared" si="101"/>
        <v>1.2592451762335066E-2</v>
      </c>
      <c r="AR44" s="436">
        <f t="shared" si="114"/>
        <v>-2.1550082652900489E-2</v>
      </c>
      <c r="AS44" s="437">
        <f t="shared" si="115"/>
        <v>-2.7638268163265686E-2</v>
      </c>
      <c r="AT44" s="436">
        <f t="shared" si="116"/>
        <v>1.3005416116722193E-2</v>
      </c>
      <c r="AU44" s="436">
        <f t="shared" si="117"/>
        <v>-2.1284615753236535E-2</v>
      </c>
      <c r="AV44" s="436">
        <f t="shared" si="118"/>
        <v>-2.7951764614080228E-2</v>
      </c>
      <c r="AW44" s="426">
        <v>21784</v>
      </c>
      <c r="AX44" s="427">
        <v>14319</v>
      </c>
      <c r="AY44" s="428">
        <v>21131</v>
      </c>
      <c r="AZ44" s="438">
        <f>AW44-'MЗ Q2'!AV44</f>
        <v>6740</v>
      </c>
      <c r="BA44" s="439">
        <f>AX44-'MЗ Q2'!AW44</f>
        <v>6843</v>
      </c>
      <c r="BB44" s="440">
        <f t="shared" si="83"/>
        <v>6812</v>
      </c>
      <c r="BC44" s="441">
        <v>201.05</v>
      </c>
      <c r="BD44" s="442">
        <v>202</v>
      </c>
      <c r="BE44" s="443">
        <v>196</v>
      </c>
      <c r="BF44" s="441">
        <v>419.77</v>
      </c>
      <c r="BG44" s="442">
        <v>404.85999999999996</v>
      </c>
      <c r="BH44" s="443">
        <v>403</v>
      </c>
      <c r="BI44" s="444">
        <f t="shared" si="84"/>
        <v>11.585034013605441</v>
      </c>
      <c r="BJ44" s="444">
        <f t="shared" si="85"/>
        <v>0.410367678531248</v>
      </c>
      <c r="BK44" s="444">
        <f t="shared" si="86"/>
        <v>0.29295480568464782</v>
      </c>
      <c r="BL44" s="445">
        <f t="shared" si="87"/>
        <v>5.6344086021505371</v>
      </c>
      <c r="BM44" s="444">
        <f t="shared" si="88"/>
        <v>0.28227132062335158</v>
      </c>
      <c r="BN44" s="446">
        <f t="shared" si="89"/>
        <v>3.6226514515202979E-4</v>
      </c>
      <c r="BO44" s="427">
        <v>524</v>
      </c>
      <c r="BP44" s="427">
        <v>514</v>
      </c>
      <c r="BQ44" s="427">
        <v>515</v>
      </c>
      <c r="BR44" s="426">
        <v>108745</v>
      </c>
      <c r="BS44" s="427">
        <v>66518</v>
      </c>
      <c r="BT44" s="428">
        <v>96751</v>
      </c>
      <c r="BU44" s="426">
        <f t="shared" si="119"/>
        <v>231.55586650267182</v>
      </c>
      <c r="BV44" s="447">
        <f t="shared" si="120"/>
        <v>27.740743232636419</v>
      </c>
      <c r="BW44" s="448">
        <f t="shared" si="121"/>
        <v>4.1716897384876859</v>
      </c>
      <c r="BX44" s="449">
        <f t="shared" si="122"/>
        <v>1060.2083024939661</v>
      </c>
      <c r="BY44" s="447">
        <f t="shared" si="123"/>
        <v>42.77001843226958</v>
      </c>
      <c r="BZ44" s="448">
        <f t="shared" si="124"/>
        <v>3.9096314973880908</v>
      </c>
      <c r="CA44" s="444">
        <f t="shared" si="125"/>
        <v>4.578628555203256</v>
      </c>
      <c r="CB44" s="444">
        <f t="shared" si="126"/>
        <v>-0.41333802577360768</v>
      </c>
      <c r="CC44" s="444">
        <f t="shared" si="127"/>
        <v>-6.6807578604970885E-2</v>
      </c>
      <c r="CD44" s="432">
        <f t="shared" si="90"/>
        <v>0.69068389491719018</v>
      </c>
      <c r="CE44" s="433">
        <f t="shared" si="91"/>
        <v>-7.2288994620304248E-2</v>
      </c>
      <c r="CF44" s="434">
        <f t="shared" si="92"/>
        <v>-2.8274168204297068E-2</v>
      </c>
      <c r="CG44" s="253"/>
      <c r="CH44" s="253"/>
      <c r="CI44" s="272"/>
      <c r="CJ44" s="118"/>
    </row>
    <row r="45" spans="1:88" ht="13.5" customHeight="1" x14ac:dyDescent="0.2">
      <c r="A45" s="425" t="s">
        <v>72</v>
      </c>
      <c r="B45" s="499" t="s">
        <v>113</v>
      </c>
      <c r="C45" s="426">
        <v>9016.6874800000005</v>
      </c>
      <c r="D45" s="427">
        <v>6219.3140000000003</v>
      </c>
      <c r="E45" s="428">
        <v>9515.0441599999995</v>
      </c>
      <c r="F45" s="426">
        <v>9360.5178300000007</v>
      </c>
      <c r="G45" s="427">
        <v>6705.6043499999996</v>
      </c>
      <c r="H45" s="428">
        <v>9946.3678199999995</v>
      </c>
      <c r="I45" s="429">
        <f t="shared" si="102"/>
        <v>0.95663505836445129</v>
      </c>
      <c r="J45" s="430">
        <f t="shared" si="103"/>
        <v>-6.6329620330911609E-3</v>
      </c>
      <c r="K45" s="431">
        <f t="shared" si="104"/>
        <v>2.9155046812621377E-2</v>
      </c>
      <c r="L45" s="426">
        <v>5857.6129000000001</v>
      </c>
      <c r="M45" s="427">
        <v>4370.6839199999995</v>
      </c>
      <c r="N45" s="427">
        <v>6588.4627499999997</v>
      </c>
      <c r="O45" s="432">
        <f t="shared" si="98"/>
        <v>0.66239886451333752</v>
      </c>
      <c r="P45" s="433">
        <f t="shared" si="99"/>
        <v>3.6620140901846954E-2</v>
      </c>
      <c r="Q45" s="434">
        <f t="shared" si="100"/>
        <v>1.0603188557597676E-2</v>
      </c>
      <c r="R45" s="426">
        <v>1043.8262500000001</v>
      </c>
      <c r="S45" s="427">
        <v>770.73397</v>
      </c>
      <c r="T45" s="428">
        <v>1089.22</v>
      </c>
      <c r="U45" s="435">
        <f t="shared" si="105"/>
        <v>0.10950932236889668</v>
      </c>
      <c r="V45" s="436">
        <f t="shared" si="106"/>
        <v>-2.0044067812779037E-3</v>
      </c>
      <c r="W45" s="437">
        <f t="shared" si="107"/>
        <v>-5.429455669804642E-3</v>
      </c>
      <c r="X45" s="426">
        <v>1872.9673899999998</v>
      </c>
      <c r="Y45" s="427">
        <v>1184.931</v>
      </c>
      <c r="Z45" s="428">
        <v>1735.11</v>
      </c>
      <c r="AA45" s="435">
        <f t="shared" si="108"/>
        <v>0.17444659511898084</v>
      </c>
      <c r="AB45" s="436">
        <f t="shared" si="109"/>
        <v>-2.5645688664426014E-2</v>
      </c>
      <c r="AC45" s="437">
        <f t="shared" si="110"/>
        <v>-2.2609674141411962E-3</v>
      </c>
      <c r="AD45" s="426">
        <v>3015.0709999999999</v>
      </c>
      <c r="AE45" s="427">
        <v>3677.8267199999996</v>
      </c>
      <c r="AF45" s="427">
        <v>3518.5134500000004</v>
      </c>
      <c r="AG45" s="427">
        <f t="shared" si="81"/>
        <v>503.44245000000046</v>
      </c>
      <c r="AH45" s="428">
        <f t="shared" si="82"/>
        <v>-159.31326999999919</v>
      </c>
      <c r="AI45" s="438">
        <v>1026</v>
      </c>
      <c r="AJ45" s="439">
        <v>1337.8352800000002</v>
      </c>
      <c r="AK45" s="427">
        <v>1191.3545999999997</v>
      </c>
      <c r="AL45" s="427">
        <f t="shared" si="61"/>
        <v>165.35459999999966</v>
      </c>
      <c r="AM45" s="428">
        <f t="shared" si="62"/>
        <v>-146.48068000000058</v>
      </c>
      <c r="AN45" s="435">
        <f t="shared" si="111"/>
        <v>0.36978424806385768</v>
      </c>
      <c r="AO45" s="436">
        <f t="shared" si="112"/>
        <v>3.5396369290443708E-2</v>
      </c>
      <c r="AP45" s="437">
        <f t="shared" si="113"/>
        <v>-0.22157144164725828</v>
      </c>
      <c r="AQ45" s="435">
        <f t="shared" si="101"/>
        <v>0.12520746934715221</v>
      </c>
      <c r="AR45" s="436">
        <f t="shared" si="114"/>
        <v>1.1418452895624945E-2</v>
      </c>
      <c r="AS45" s="437">
        <f t="shared" si="115"/>
        <v>-8.9902312857123079E-2</v>
      </c>
      <c r="AT45" s="436">
        <f t="shared" si="116"/>
        <v>0.11977785474657821</v>
      </c>
      <c r="AU45" s="436">
        <f t="shared" si="117"/>
        <v>1.0168534126332146E-2</v>
      </c>
      <c r="AV45" s="436">
        <f t="shared" si="118"/>
        <v>-7.9732168537154646E-2</v>
      </c>
      <c r="AW45" s="426">
        <v>10691</v>
      </c>
      <c r="AX45" s="427">
        <v>6943</v>
      </c>
      <c r="AY45" s="428">
        <v>10261</v>
      </c>
      <c r="AZ45" s="438">
        <f>AW45-'MЗ Q2'!AV45</f>
        <v>3319</v>
      </c>
      <c r="BA45" s="439">
        <f>AX45-'MЗ Q2'!AW45</f>
        <v>3380</v>
      </c>
      <c r="BB45" s="440">
        <f t="shared" si="83"/>
        <v>3318</v>
      </c>
      <c r="BC45" s="441">
        <v>102</v>
      </c>
      <c r="BD45" s="442">
        <v>95</v>
      </c>
      <c r="BE45" s="443">
        <v>95</v>
      </c>
      <c r="BF45" s="441">
        <v>234</v>
      </c>
      <c r="BG45" s="442">
        <v>229</v>
      </c>
      <c r="BH45" s="443">
        <v>229</v>
      </c>
      <c r="BI45" s="444">
        <f t="shared" si="84"/>
        <v>11.642105263157895</v>
      </c>
      <c r="BJ45" s="444">
        <f t="shared" si="85"/>
        <v>0.79570003439972581</v>
      </c>
      <c r="BK45" s="444">
        <f t="shared" si="86"/>
        <v>-0.21754385964912437</v>
      </c>
      <c r="BL45" s="445">
        <f t="shared" si="87"/>
        <v>4.8296943231441052</v>
      </c>
      <c r="BM45" s="444">
        <f t="shared" si="88"/>
        <v>0.10177409522387748</v>
      </c>
      <c r="BN45" s="446">
        <f t="shared" si="89"/>
        <v>-9.0247452692867824E-2</v>
      </c>
      <c r="BO45" s="427">
        <v>304</v>
      </c>
      <c r="BP45" s="427">
        <v>304</v>
      </c>
      <c r="BQ45" s="427">
        <v>304</v>
      </c>
      <c r="BR45" s="426">
        <v>56452</v>
      </c>
      <c r="BS45" s="427">
        <v>36379</v>
      </c>
      <c r="BT45" s="428">
        <v>53421</v>
      </c>
      <c r="BU45" s="426">
        <f t="shared" si="119"/>
        <v>186.18834952546752</v>
      </c>
      <c r="BV45" s="447">
        <f t="shared" si="120"/>
        <v>20.374599259755058</v>
      </c>
      <c r="BW45" s="448">
        <f t="shared" si="121"/>
        <v>1.8621077376228925</v>
      </c>
      <c r="BX45" s="449">
        <f t="shared" si="122"/>
        <v>969.33708410486315</v>
      </c>
      <c r="BY45" s="447">
        <f t="shared" si="123"/>
        <v>93.785888706864853</v>
      </c>
      <c r="BZ45" s="448">
        <f t="shared" si="124"/>
        <v>3.5291696586583612</v>
      </c>
      <c r="CA45" s="444">
        <f t="shared" si="125"/>
        <v>5.2062177175713868</v>
      </c>
      <c r="CB45" s="444">
        <f t="shared" si="126"/>
        <v>-7.4111531329557501E-2</v>
      </c>
      <c r="CC45" s="444">
        <f t="shared" si="127"/>
        <v>-3.3448132925516738E-2</v>
      </c>
      <c r="CD45" s="432">
        <f t="shared" si="90"/>
        <v>0.64605505030959753</v>
      </c>
      <c r="CE45" s="433">
        <f t="shared" si="91"/>
        <v>-3.6655863003095979E-2</v>
      </c>
      <c r="CF45" s="434">
        <f t="shared" si="92"/>
        <v>-1.876585612315107E-2</v>
      </c>
      <c r="CG45" s="253"/>
      <c r="CH45" s="253"/>
      <c r="CI45" s="272"/>
      <c r="CJ45" s="118"/>
    </row>
    <row r="46" spans="1:88" ht="13.5" customHeight="1" x14ac:dyDescent="0.2">
      <c r="A46" s="425" t="s">
        <v>73</v>
      </c>
      <c r="B46" s="499" t="s">
        <v>113</v>
      </c>
      <c r="C46" s="426">
        <v>15072.348</v>
      </c>
      <c r="D46" s="427">
        <v>10495.1</v>
      </c>
      <c r="E46" s="428">
        <v>15928.052</v>
      </c>
      <c r="F46" s="426">
        <v>15090.662</v>
      </c>
      <c r="G46" s="427">
        <v>10727.531000000001</v>
      </c>
      <c r="H46" s="428">
        <v>16249.471</v>
      </c>
      <c r="I46" s="429">
        <f t="shared" si="102"/>
        <v>0.98021972530674994</v>
      </c>
      <c r="J46" s="430">
        <f t="shared" si="103"/>
        <v>-1.8566676509154445E-2</v>
      </c>
      <c r="K46" s="431">
        <f t="shared" si="104"/>
        <v>1.8865002617699522E-3</v>
      </c>
      <c r="L46" s="426">
        <v>9625.0759999999991</v>
      </c>
      <c r="M46" s="427">
        <v>7005.3289999999997</v>
      </c>
      <c r="N46" s="427">
        <v>10748.715</v>
      </c>
      <c r="O46" s="432">
        <f t="shared" si="98"/>
        <v>0.6614809183634347</v>
      </c>
      <c r="P46" s="433">
        <f t="shared" si="99"/>
        <v>2.3664234111942073E-2</v>
      </c>
      <c r="Q46" s="434">
        <f t="shared" si="100"/>
        <v>8.4574966646301375E-3</v>
      </c>
      <c r="R46" s="426">
        <v>3007.71</v>
      </c>
      <c r="S46" s="427">
        <v>1487.915</v>
      </c>
      <c r="T46" s="428">
        <v>2153.35</v>
      </c>
      <c r="U46" s="435">
        <f t="shared" si="105"/>
        <v>0.1325181601296436</v>
      </c>
      <c r="V46" s="436">
        <f t="shared" si="106"/>
        <v>-6.6791187598110174E-2</v>
      </c>
      <c r="W46" s="437">
        <f t="shared" si="107"/>
        <v>-6.1824411550322478E-3</v>
      </c>
      <c r="X46" s="426">
        <v>1722.152</v>
      </c>
      <c r="Y46" s="427">
        <v>1750.838</v>
      </c>
      <c r="Z46" s="428">
        <v>2614.3000000000002</v>
      </c>
      <c r="AA46" s="435">
        <f t="shared" si="108"/>
        <v>0.16088523743326785</v>
      </c>
      <c r="AB46" s="436">
        <f t="shared" si="109"/>
        <v>4.6764862859905859E-2</v>
      </c>
      <c r="AC46" s="437">
        <f t="shared" si="110"/>
        <v>-2.3245449481580083E-3</v>
      </c>
      <c r="AD46" s="426">
        <v>4678.4170000000004</v>
      </c>
      <c r="AE46" s="427">
        <v>4723.79</v>
      </c>
      <c r="AF46" s="427">
        <v>4694.5039999999999</v>
      </c>
      <c r="AG46" s="427">
        <f t="shared" si="81"/>
        <v>16.086999999999534</v>
      </c>
      <c r="AH46" s="428">
        <f t="shared" si="82"/>
        <v>-29.286000000000058</v>
      </c>
      <c r="AI46" s="438">
        <v>804</v>
      </c>
      <c r="AJ46" s="439">
        <v>516.20699999999999</v>
      </c>
      <c r="AK46" s="427">
        <v>483.14</v>
      </c>
      <c r="AL46" s="427">
        <f t="shared" si="61"/>
        <v>-320.86</v>
      </c>
      <c r="AM46" s="428">
        <f t="shared" si="62"/>
        <v>-33.067000000000007</v>
      </c>
      <c r="AN46" s="435">
        <f t="shared" si="111"/>
        <v>0.29473183538074837</v>
      </c>
      <c r="AO46" s="436">
        <f t="shared" si="112"/>
        <v>-1.566552274819083E-2</v>
      </c>
      <c r="AP46" s="437">
        <f t="shared" si="113"/>
        <v>-0.15536297076688238</v>
      </c>
      <c r="AQ46" s="435">
        <f t="shared" si="101"/>
        <v>3.0332648336406736E-2</v>
      </c>
      <c r="AR46" s="436">
        <f t="shared" si="114"/>
        <v>-2.3010069069003488E-2</v>
      </c>
      <c r="AS46" s="437">
        <f t="shared" si="115"/>
        <v>-1.8852876337012287E-2</v>
      </c>
      <c r="AT46" s="436">
        <f t="shared" si="116"/>
        <v>2.973266022013886E-2</v>
      </c>
      <c r="AU46" s="436">
        <f t="shared" si="117"/>
        <v>-2.3545320560293438E-2</v>
      </c>
      <c r="AV46" s="436">
        <f t="shared" si="118"/>
        <v>-1.8387172759136608E-2</v>
      </c>
      <c r="AW46" s="426">
        <v>19687</v>
      </c>
      <c r="AX46" s="427">
        <v>12713</v>
      </c>
      <c r="AY46" s="428">
        <v>18767</v>
      </c>
      <c r="AZ46" s="438">
        <f>AW46-'MЗ Q2'!AV46</f>
        <v>5887</v>
      </c>
      <c r="BA46" s="439">
        <f>AX46-'MЗ Q2'!AW46</f>
        <v>6025</v>
      </c>
      <c r="BB46" s="440">
        <f t="shared" si="83"/>
        <v>6054</v>
      </c>
      <c r="BC46" s="441">
        <v>171</v>
      </c>
      <c r="BD46" s="442">
        <v>175</v>
      </c>
      <c r="BE46" s="443">
        <v>172</v>
      </c>
      <c r="BF46" s="441">
        <v>370</v>
      </c>
      <c r="BG46" s="442">
        <v>385</v>
      </c>
      <c r="BH46" s="443">
        <v>380</v>
      </c>
      <c r="BI46" s="444">
        <f t="shared" si="84"/>
        <v>11.732558139534884</v>
      </c>
      <c r="BJ46" s="444">
        <f t="shared" si="85"/>
        <v>0.25692461126977761</v>
      </c>
      <c r="BK46" s="444">
        <f t="shared" si="86"/>
        <v>0.25636766334440786</v>
      </c>
      <c r="BL46" s="445">
        <f t="shared" si="87"/>
        <v>5.310526315789474</v>
      </c>
      <c r="BM46" s="444">
        <f t="shared" si="88"/>
        <v>6.9227121858705942E-3</v>
      </c>
      <c r="BN46" s="446">
        <f t="shared" si="89"/>
        <v>9.4076099339257979E-2</v>
      </c>
      <c r="BO46" s="427">
        <v>514</v>
      </c>
      <c r="BP46" s="427">
        <v>554</v>
      </c>
      <c r="BQ46" s="427">
        <v>543</v>
      </c>
      <c r="BR46" s="426">
        <v>103651</v>
      </c>
      <c r="BS46" s="427">
        <v>67663</v>
      </c>
      <c r="BT46" s="428">
        <v>98721</v>
      </c>
      <c r="BU46" s="426">
        <f t="shared" si="119"/>
        <v>164.59994327448061</v>
      </c>
      <c r="BV46" s="447">
        <f t="shared" si="120"/>
        <v>19.008853945868253</v>
      </c>
      <c r="BW46" s="448">
        <f t="shared" si="121"/>
        <v>6.056411358958087</v>
      </c>
      <c r="BX46" s="449">
        <f t="shared" si="122"/>
        <v>865.85341290563224</v>
      </c>
      <c r="BY46" s="447">
        <f t="shared" si="123"/>
        <v>99.324129622247256</v>
      </c>
      <c r="BZ46" s="448">
        <f t="shared" si="124"/>
        <v>22.029689158287056</v>
      </c>
      <c r="CA46" s="444">
        <f t="shared" si="125"/>
        <v>5.2603506154419994</v>
      </c>
      <c r="CB46" s="444">
        <f t="shared" si="126"/>
        <v>-4.5957958954314648E-3</v>
      </c>
      <c r="CC46" s="444">
        <f t="shared" si="127"/>
        <v>-6.1996588207807513E-2</v>
      </c>
      <c r="CD46" s="432">
        <f t="shared" si="90"/>
        <v>0.66840672733181672</v>
      </c>
      <c r="CE46" s="433">
        <f t="shared" si="91"/>
        <v>-7.2974309518721192E-2</v>
      </c>
      <c r="CF46" s="434">
        <f t="shared" si="92"/>
        <v>-1.0123156342471296E-2</v>
      </c>
      <c r="CG46" s="253"/>
      <c r="CH46" s="253"/>
      <c r="CI46" s="272"/>
      <c r="CJ46" s="118"/>
    </row>
    <row r="47" spans="1:88" ht="13.5" customHeight="1" x14ac:dyDescent="0.2">
      <c r="A47" s="425" t="s">
        <v>74</v>
      </c>
      <c r="B47" s="499" t="s">
        <v>113</v>
      </c>
      <c r="C47" s="426">
        <v>8770.65</v>
      </c>
      <c r="D47" s="427">
        <v>7823</v>
      </c>
      <c r="E47" s="428">
        <v>11704.186</v>
      </c>
      <c r="F47" s="426">
        <v>8924.1440000000002</v>
      </c>
      <c r="G47" s="427">
        <v>7483</v>
      </c>
      <c r="H47" s="428">
        <v>11646.156000000001</v>
      </c>
      <c r="I47" s="429">
        <f t="shared" si="102"/>
        <v>1.0049827599767682</v>
      </c>
      <c r="J47" s="430">
        <f t="shared" si="103"/>
        <v>2.218261690422263E-2</v>
      </c>
      <c r="K47" s="431">
        <f t="shared" si="104"/>
        <v>-4.0453562353847783E-2</v>
      </c>
      <c r="L47" s="426">
        <v>5380.576</v>
      </c>
      <c r="M47" s="427">
        <v>4489</v>
      </c>
      <c r="N47" s="427">
        <v>6737.9809999999998</v>
      </c>
      <c r="O47" s="432">
        <f t="shared" si="98"/>
        <v>0.57855836724151721</v>
      </c>
      <c r="P47" s="433">
        <f t="shared" si="99"/>
        <v>-2.436511763277438E-2</v>
      </c>
      <c r="Q47" s="434">
        <f t="shared" si="100"/>
        <v>-2.1334723764763641E-2</v>
      </c>
      <c r="R47" s="426">
        <v>1035.8910000000001</v>
      </c>
      <c r="S47" s="427">
        <v>834.12299999999993</v>
      </c>
      <c r="T47" s="428">
        <v>1136.27</v>
      </c>
      <c r="U47" s="435">
        <f t="shared" si="105"/>
        <v>9.7566098204420401E-2</v>
      </c>
      <c r="V47" s="436">
        <f t="shared" si="106"/>
        <v>-1.8511253304026795E-2</v>
      </c>
      <c r="W47" s="437">
        <f t="shared" si="107"/>
        <v>-1.3902965005522128E-2</v>
      </c>
      <c r="X47" s="426">
        <v>2142.5079999999998</v>
      </c>
      <c r="Y47" s="427">
        <v>1826</v>
      </c>
      <c r="Z47" s="428">
        <v>2610.59</v>
      </c>
      <c r="AA47" s="435">
        <f t="shared" si="108"/>
        <v>0.2241589413708695</v>
      </c>
      <c r="AB47" s="436">
        <f t="shared" si="109"/>
        <v>-1.5921003551579049E-2</v>
      </c>
      <c r="AC47" s="437">
        <f t="shared" si="110"/>
        <v>-1.9860836792968517E-2</v>
      </c>
      <c r="AD47" s="426">
        <v>2004.6210000000001</v>
      </c>
      <c r="AE47" s="427">
        <v>1000.0935400000001</v>
      </c>
      <c r="AF47" s="427">
        <v>1496.61709</v>
      </c>
      <c r="AG47" s="427">
        <f t="shared" si="81"/>
        <v>-508.00391000000013</v>
      </c>
      <c r="AH47" s="428">
        <f t="shared" si="82"/>
        <v>496.52354999999989</v>
      </c>
      <c r="AI47" s="438">
        <v>0</v>
      </c>
      <c r="AJ47" s="439">
        <v>0</v>
      </c>
      <c r="AK47" s="427">
        <v>0</v>
      </c>
      <c r="AL47" s="427">
        <f t="shared" si="61"/>
        <v>0</v>
      </c>
      <c r="AM47" s="428">
        <f t="shared" si="62"/>
        <v>0</v>
      </c>
      <c r="AN47" s="435">
        <f t="shared" si="111"/>
        <v>0.12787024146745446</v>
      </c>
      <c r="AO47" s="436">
        <f t="shared" si="112"/>
        <v>-0.10068989945710646</v>
      </c>
      <c r="AP47" s="437">
        <f t="shared" si="113"/>
        <v>3.008551705180329E-5</v>
      </c>
      <c r="AQ47" s="435">
        <f t="shared" si="101"/>
        <v>0</v>
      </c>
      <c r="AR47" s="436">
        <f t="shared" si="114"/>
        <v>0</v>
      </c>
      <c r="AS47" s="437">
        <f t="shared" si="115"/>
        <v>0</v>
      </c>
      <c r="AT47" s="436">
        <f t="shared" si="116"/>
        <v>0</v>
      </c>
      <c r="AU47" s="436">
        <f t="shared" si="117"/>
        <v>0</v>
      </c>
      <c r="AV47" s="436">
        <f t="shared" si="118"/>
        <v>0</v>
      </c>
      <c r="AW47" s="426">
        <v>10717</v>
      </c>
      <c r="AX47" s="427">
        <v>7724</v>
      </c>
      <c r="AY47" s="428">
        <v>11393</v>
      </c>
      <c r="AZ47" s="438">
        <f>AW47-'MЗ Q2'!AV47</f>
        <v>2570</v>
      </c>
      <c r="BA47" s="439">
        <f>AX47-'MЗ Q2'!AW47</f>
        <v>3606</v>
      </c>
      <c r="BB47" s="440">
        <f t="shared" si="83"/>
        <v>3669</v>
      </c>
      <c r="BC47" s="441">
        <v>99.5</v>
      </c>
      <c r="BD47" s="442">
        <v>93</v>
      </c>
      <c r="BE47" s="443">
        <v>93</v>
      </c>
      <c r="BF47" s="441">
        <v>197.5</v>
      </c>
      <c r="BG47" s="442">
        <v>197</v>
      </c>
      <c r="BH47" s="443">
        <v>197</v>
      </c>
      <c r="BI47" s="444">
        <f t="shared" si="84"/>
        <v>13.150537634408602</v>
      </c>
      <c r="BJ47" s="444">
        <f t="shared" si="85"/>
        <v>4.5408223915275308</v>
      </c>
      <c r="BK47" s="444">
        <f t="shared" si="86"/>
        <v>0.22580645161290391</v>
      </c>
      <c r="BL47" s="445">
        <f t="shared" si="87"/>
        <v>6.2081218274111674</v>
      </c>
      <c r="BM47" s="444">
        <f t="shared" si="88"/>
        <v>1.8705690847951342</v>
      </c>
      <c r="BN47" s="446">
        <f t="shared" si="89"/>
        <v>0.10659898477157359</v>
      </c>
      <c r="BO47" s="427">
        <v>306</v>
      </c>
      <c r="BP47" s="427">
        <v>318</v>
      </c>
      <c r="BQ47" s="427">
        <v>315</v>
      </c>
      <c r="BR47" s="426">
        <v>50901</v>
      </c>
      <c r="BS47" s="427">
        <v>34577</v>
      </c>
      <c r="BT47" s="428">
        <v>50781</v>
      </c>
      <c r="BU47" s="426">
        <f t="shared" si="119"/>
        <v>229.34081644709636</v>
      </c>
      <c r="BV47" s="447">
        <f t="shared" si="120"/>
        <v>54.017266811529282</v>
      </c>
      <c r="BW47" s="448">
        <f t="shared" si="121"/>
        <v>12.925280107911362</v>
      </c>
      <c r="BX47" s="449">
        <f t="shared" si="122"/>
        <v>1022.2203107171069</v>
      </c>
      <c r="BY47" s="447">
        <f t="shared" si="123"/>
        <v>189.51115703603944</v>
      </c>
      <c r="BZ47" s="448">
        <f t="shared" si="124"/>
        <v>53.421760743000277</v>
      </c>
      <c r="CA47" s="444">
        <f t="shared" si="125"/>
        <v>4.4572105678925658</v>
      </c>
      <c r="CB47" s="444">
        <f t="shared" si="126"/>
        <v>-0.29234621105676695</v>
      </c>
      <c r="CC47" s="444">
        <f t="shared" si="127"/>
        <v>-1.9355977938610103E-2</v>
      </c>
      <c r="CD47" s="432">
        <f t="shared" si="90"/>
        <v>0.59268207282913166</v>
      </c>
      <c r="CE47" s="433">
        <f t="shared" si="91"/>
        <v>-1.8873578843301986E-2</v>
      </c>
      <c r="CF47" s="434">
        <f t="shared" si="92"/>
        <v>-1.1388507184844632E-2</v>
      </c>
      <c r="CG47" s="253"/>
      <c r="CH47" s="253"/>
      <c r="CI47" s="272"/>
      <c r="CJ47" s="118"/>
    </row>
    <row r="48" spans="1:88" ht="13.5" customHeight="1" x14ac:dyDescent="0.2">
      <c r="A48" s="425" t="s">
        <v>75</v>
      </c>
      <c r="B48" s="499" t="s">
        <v>113</v>
      </c>
      <c r="C48" s="426">
        <v>37505.094819999998</v>
      </c>
      <c r="D48" s="427">
        <v>28494</v>
      </c>
      <c r="E48" s="428">
        <v>41680.44814</v>
      </c>
      <c r="F48" s="426">
        <v>34885.429750000003</v>
      </c>
      <c r="G48" s="427">
        <v>26923</v>
      </c>
      <c r="H48" s="428">
        <v>39634.954229999996</v>
      </c>
      <c r="I48" s="429">
        <f t="shared" si="102"/>
        <v>1.0516083328399999</v>
      </c>
      <c r="J48" s="430">
        <f t="shared" si="103"/>
        <v>-2.3485053962838398E-2</v>
      </c>
      <c r="K48" s="431">
        <f t="shared" si="104"/>
        <v>-6.7432624502723471E-3</v>
      </c>
      <c r="L48" s="426">
        <v>16851.165399999998</v>
      </c>
      <c r="M48" s="427">
        <v>12702</v>
      </c>
      <c r="N48" s="427">
        <v>19090.212100000001</v>
      </c>
      <c r="O48" s="432">
        <f t="shared" si="98"/>
        <v>0.48165091825816908</v>
      </c>
      <c r="P48" s="433">
        <f t="shared" si="99"/>
        <v>-1.3921607797205415E-3</v>
      </c>
      <c r="Q48" s="434">
        <f t="shared" si="100"/>
        <v>9.8609988583993613E-3</v>
      </c>
      <c r="R48" s="426">
        <v>3475.9331000000006</v>
      </c>
      <c r="S48" s="427">
        <v>2463.6026099999999</v>
      </c>
      <c r="T48" s="428">
        <v>3514.24</v>
      </c>
      <c r="U48" s="435">
        <f t="shared" si="105"/>
        <v>8.8665171141790927E-2</v>
      </c>
      <c r="V48" s="436">
        <f t="shared" si="106"/>
        <v>-1.0973363481678933E-2</v>
      </c>
      <c r="W48" s="437">
        <f t="shared" si="107"/>
        <v>-2.8403301024983452E-3</v>
      </c>
      <c r="X48" s="426">
        <v>12422.754140000001</v>
      </c>
      <c r="Y48" s="427">
        <v>10063</v>
      </c>
      <c r="Z48" s="428">
        <v>14549.75</v>
      </c>
      <c r="AA48" s="435">
        <f t="shared" si="108"/>
        <v>0.36709390190205354</v>
      </c>
      <c r="AB48" s="436">
        <f t="shared" si="109"/>
        <v>1.0992393936539668E-2</v>
      </c>
      <c r="AC48" s="437">
        <f t="shared" si="110"/>
        <v>-6.6757374397731217E-3</v>
      </c>
      <c r="AD48" s="426">
        <v>10200.27</v>
      </c>
      <c r="AE48" s="427">
        <v>11230.419190000001</v>
      </c>
      <c r="AF48" s="427">
        <v>14130.886090000002</v>
      </c>
      <c r="AG48" s="427">
        <f t="shared" si="81"/>
        <v>3930.6160900000013</v>
      </c>
      <c r="AH48" s="428">
        <f t="shared" si="82"/>
        <v>2900.4669000000013</v>
      </c>
      <c r="AI48" s="438">
        <v>0</v>
      </c>
      <c r="AJ48" s="439">
        <v>0</v>
      </c>
      <c r="AK48" s="427">
        <v>0</v>
      </c>
      <c r="AL48" s="427">
        <f t="shared" si="61"/>
        <v>0</v>
      </c>
      <c r="AM48" s="428">
        <f t="shared" si="62"/>
        <v>0</v>
      </c>
      <c r="AN48" s="435">
        <f t="shared" si="111"/>
        <v>0.33902913045790495</v>
      </c>
      <c r="AO48" s="436">
        <f t="shared" si="112"/>
        <v>6.7058880843695323E-2</v>
      </c>
      <c r="AP48" s="437">
        <f t="shared" si="113"/>
        <v>-5.5103641002753445E-2</v>
      </c>
      <c r="AQ48" s="435">
        <f t="shared" si="101"/>
        <v>0</v>
      </c>
      <c r="AR48" s="436">
        <f t="shared" si="114"/>
        <v>0</v>
      </c>
      <c r="AS48" s="437">
        <f t="shared" si="115"/>
        <v>0</v>
      </c>
      <c r="AT48" s="436">
        <f t="shared" si="116"/>
        <v>0</v>
      </c>
      <c r="AU48" s="436">
        <f t="shared" si="117"/>
        <v>0</v>
      </c>
      <c r="AV48" s="436">
        <f t="shared" si="118"/>
        <v>0</v>
      </c>
      <c r="AW48" s="426">
        <v>28914</v>
      </c>
      <c r="AX48" s="427">
        <v>15528</v>
      </c>
      <c r="AY48" s="428">
        <v>22501</v>
      </c>
      <c r="AZ48" s="438">
        <f>AW48-'MЗ Q2'!AV48</f>
        <v>9083</v>
      </c>
      <c r="BA48" s="439">
        <f>AX48-'MЗ Q2'!AW48</f>
        <v>7430</v>
      </c>
      <c r="BB48" s="440">
        <f t="shared" si="83"/>
        <v>6973</v>
      </c>
      <c r="BC48" s="441">
        <v>382</v>
      </c>
      <c r="BD48" s="442">
        <v>328</v>
      </c>
      <c r="BE48" s="443">
        <v>320</v>
      </c>
      <c r="BF48" s="441">
        <v>421</v>
      </c>
      <c r="BG48" s="442">
        <v>407</v>
      </c>
      <c r="BH48" s="443">
        <v>402</v>
      </c>
      <c r="BI48" s="444">
        <f t="shared" si="84"/>
        <v>7.2635416666666668</v>
      </c>
      <c r="BJ48" s="444">
        <f t="shared" si="85"/>
        <v>-0.66228730366492083</v>
      </c>
      <c r="BK48" s="444">
        <f t="shared" si="86"/>
        <v>-0.28727134146341449</v>
      </c>
      <c r="BL48" s="445">
        <f t="shared" si="87"/>
        <v>5.7819237147595359</v>
      </c>
      <c r="BM48" s="444">
        <f t="shared" si="88"/>
        <v>-1.4096835694843275</v>
      </c>
      <c r="BN48" s="446">
        <f t="shared" si="89"/>
        <v>-0.30325237041654862</v>
      </c>
      <c r="BO48" s="427">
        <v>484</v>
      </c>
      <c r="BP48" s="427">
        <v>513</v>
      </c>
      <c r="BQ48" s="427">
        <v>513</v>
      </c>
      <c r="BR48" s="426">
        <v>103225</v>
      </c>
      <c r="BS48" s="427">
        <v>69405</v>
      </c>
      <c r="BT48" s="428">
        <v>100600</v>
      </c>
      <c r="BU48" s="426">
        <f t="shared" si="119"/>
        <v>393.98562852882702</v>
      </c>
      <c r="BV48" s="447">
        <f t="shared" si="120"/>
        <v>56.030387550381874</v>
      </c>
      <c r="BW48" s="448">
        <f t="shared" si="121"/>
        <v>6.0740947776563416</v>
      </c>
      <c r="BX48" s="449">
        <f t="shared" si="122"/>
        <v>1761.4752335451756</v>
      </c>
      <c r="BY48" s="447">
        <f t="shared" si="123"/>
        <v>554.9514129046554</v>
      </c>
      <c r="BZ48" s="448">
        <f t="shared" si="124"/>
        <v>27.639581819261139</v>
      </c>
      <c r="CA48" s="444">
        <f t="shared" si="125"/>
        <v>4.47091240389316</v>
      </c>
      <c r="CB48" s="444">
        <f t="shared" si="126"/>
        <v>0.90084254154274168</v>
      </c>
      <c r="CC48" s="444">
        <f t="shared" si="127"/>
        <v>1.2447068297909425E-3</v>
      </c>
      <c r="CD48" s="432">
        <f t="shared" si="90"/>
        <v>0.7209608989794748</v>
      </c>
      <c r="CE48" s="433">
        <f t="shared" si="91"/>
        <v>-6.3137606125046264E-2</v>
      </c>
      <c r="CF48" s="434">
        <f t="shared" si="92"/>
        <v>-3.066353246951814E-2</v>
      </c>
      <c r="CG48" s="253"/>
      <c r="CH48" s="253"/>
      <c r="CI48" s="272"/>
      <c r="CJ48" s="118"/>
    </row>
    <row r="49" spans="1:88" ht="13.5" customHeight="1" x14ac:dyDescent="0.2">
      <c r="A49" s="425" t="s">
        <v>76</v>
      </c>
      <c r="B49" s="499" t="s">
        <v>113</v>
      </c>
      <c r="C49" s="426">
        <v>18549.010850000002</v>
      </c>
      <c r="D49" s="427">
        <v>13533</v>
      </c>
      <c r="E49" s="428">
        <v>20856.13392</v>
      </c>
      <c r="F49" s="426">
        <v>16760.18015</v>
      </c>
      <c r="G49" s="427">
        <v>11541</v>
      </c>
      <c r="H49" s="428">
        <v>17835.946800000002</v>
      </c>
      <c r="I49" s="429">
        <f t="shared" si="102"/>
        <v>1.1693314716547596</v>
      </c>
      <c r="J49" s="430">
        <f t="shared" si="103"/>
        <v>6.2600476880816158E-2</v>
      </c>
      <c r="K49" s="431">
        <f t="shared" si="104"/>
        <v>-3.2705558991785733E-3</v>
      </c>
      <c r="L49" s="426">
        <v>8743.7492700000003</v>
      </c>
      <c r="M49" s="427">
        <v>6307</v>
      </c>
      <c r="N49" s="427">
        <v>9628.6749199999995</v>
      </c>
      <c r="O49" s="432">
        <f t="shared" si="98"/>
        <v>0.53984658218424375</v>
      </c>
      <c r="P49" s="433">
        <f t="shared" si="99"/>
        <v>1.8148772748704967E-2</v>
      </c>
      <c r="Q49" s="434">
        <f t="shared" si="100"/>
        <v>-6.6398574656999498E-3</v>
      </c>
      <c r="R49" s="426">
        <v>1829.25388</v>
      </c>
      <c r="S49" s="427">
        <v>1272.6762900000001</v>
      </c>
      <c r="T49" s="428">
        <v>1848.57</v>
      </c>
      <c r="U49" s="435">
        <f t="shared" si="105"/>
        <v>0.10364294201640026</v>
      </c>
      <c r="V49" s="436">
        <f t="shared" si="106"/>
        <v>-5.4999110811543017E-3</v>
      </c>
      <c r="W49" s="437">
        <f t="shared" si="107"/>
        <v>-6.6314094262823614E-3</v>
      </c>
      <c r="X49" s="426">
        <v>2728.9476199999999</v>
      </c>
      <c r="Y49" s="427">
        <v>1972</v>
      </c>
      <c r="Z49" s="428">
        <v>2929.37</v>
      </c>
      <c r="AA49" s="435">
        <f t="shared" si="108"/>
        <v>0.16423966907100215</v>
      </c>
      <c r="AB49" s="436">
        <f t="shared" si="109"/>
        <v>1.4163822341956844E-3</v>
      </c>
      <c r="AC49" s="437">
        <f t="shared" si="110"/>
        <v>-6.6294063990610941E-3</v>
      </c>
      <c r="AD49" s="426">
        <v>23282.806</v>
      </c>
      <c r="AE49" s="427">
        <v>20442.186100000006</v>
      </c>
      <c r="AF49" s="427">
        <v>19068.910699999997</v>
      </c>
      <c r="AG49" s="427">
        <f t="shared" si="81"/>
        <v>-4213.8953000000038</v>
      </c>
      <c r="AH49" s="428">
        <f t="shared" si="82"/>
        <v>-1373.2754000000095</v>
      </c>
      <c r="AI49" s="438">
        <v>20294</v>
      </c>
      <c r="AJ49" s="439">
        <v>17035.535190000002</v>
      </c>
      <c r="AK49" s="427">
        <v>15616.94873</v>
      </c>
      <c r="AL49" s="427">
        <f t="shared" si="61"/>
        <v>-4677.0512699999999</v>
      </c>
      <c r="AM49" s="428">
        <f t="shared" si="62"/>
        <v>-1418.5864600000023</v>
      </c>
      <c r="AN49" s="435">
        <f t="shared" si="111"/>
        <v>0.91430707019549085</v>
      </c>
      <c r="AO49" s="436">
        <f t="shared" si="112"/>
        <v>-0.34089765140830275</v>
      </c>
      <c r="AP49" s="437">
        <f t="shared" si="113"/>
        <v>-0.59623649738006568</v>
      </c>
      <c r="AQ49" s="435">
        <f t="shared" si="101"/>
        <v>0.74879403775903641</v>
      </c>
      <c r="AR49" s="436">
        <f t="shared" si="114"/>
        <v>-0.34528047457540423</v>
      </c>
      <c r="AS49" s="437">
        <f t="shared" si="115"/>
        <v>-0.5100203559452422</v>
      </c>
      <c r="AT49" s="436">
        <f t="shared" si="116"/>
        <v>0.8755884341390836</v>
      </c>
      <c r="AU49" s="436">
        <f t="shared" si="117"/>
        <v>-0.33525773925362889</v>
      </c>
      <c r="AV49" s="436">
        <f t="shared" si="118"/>
        <v>-0.60049987623263479</v>
      </c>
      <c r="AW49" s="426">
        <v>19741</v>
      </c>
      <c r="AX49" s="427">
        <v>13356</v>
      </c>
      <c r="AY49" s="428">
        <v>19794</v>
      </c>
      <c r="AZ49" s="438">
        <f>AW49-'MЗ Q2'!AV49</f>
        <v>6261</v>
      </c>
      <c r="BA49" s="439">
        <f>AX49-'MЗ Q2'!AW49</f>
        <v>6340</v>
      </c>
      <c r="BB49" s="440">
        <f t="shared" si="83"/>
        <v>6438</v>
      </c>
      <c r="BC49" s="441">
        <v>231.26609999999999</v>
      </c>
      <c r="BD49" s="442">
        <v>230</v>
      </c>
      <c r="BE49" s="443">
        <v>229</v>
      </c>
      <c r="BF49" s="441">
        <v>336.69159999999999</v>
      </c>
      <c r="BG49" s="442">
        <v>322</v>
      </c>
      <c r="BH49" s="443">
        <v>320</v>
      </c>
      <c r="BI49" s="444">
        <f t="shared" si="84"/>
        <v>9.3711790393013104</v>
      </c>
      <c r="BJ49" s="444">
        <f t="shared" si="85"/>
        <v>0.34694245642124244</v>
      </c>
      <c r="BK49" s="444">
        <f t="shared" si="86"/>
        <v>0.18277324219986113</v>
      </c>
      <c r="BL49" s="445">
        <f t="shared" si="87"/>
        <v>6.7062499999999998</v>
      </c>
      <c r="BM49" s="444">
        <f t="shared" si="88"/>
        <v>0.50769916000280357</v>
      </c>
      <c r="BN49" s="446">
        <f t="shared" si="89"/>
        <v>0.14310300207039273</v>
      </c>
      <c r="BO49" s="427">
        <v>545</v>
      </c>
      <c r="BP49" s="427">
        <v>565</v>
      </c>
      <c r="BQ49" s="427">
        <v>555</v>
      </c>
      <c r="BR49" s="426">
        <v>104003</v>
      </c>
      <c r="BS49" s="427">
        <v>68160</v>
      </c>
      <c r="BT49" s="428">
        <v>101790</v>
      </c>
      <c r="BU49" s="426">
        <f t="shared" si="119"/>
        <v>175.22297671676984</v>
      </c>
      <c r="BV49" s="447">
        <f t="shared" si="120"/>
        <v>14.072046935898129</v>
      </c>
      <c r="BW49" s="448">
        <f t="shared" si="121"/>
        <v>5.9007936181782839</v>
      </c>
      <c r="BX49" s="449">
        <f t="shared" si="122"/>
        <v>901.07844801454985</v>
      </c>
      <c r="BY49" s="447">
        <f t="shared" si="123"/>
        <v>52.074843840495873</v>
      </c>
      <c r="BZ49" s="448">
        <f t="shared" si="124"/>
        <v>36.97242824815271</v>
      </c>
      <c r="CA49" s="444">
        <f t="shared" si="125"/>
        <v>5.1424674143679905</v>
      </c>
      <c r="CB49" s="444">
        <f t="shared" si="126"/>
        <v>-0.1259080478679655</v>
      </c>
      <c r="CC49" s="444">
        <f t="shared" si="127"/>
        <v>3.9143065760622875E-2</v>
      </c>
      <c r="CD49" s="432">
        <f t="shared" si="90"/>
        <v>0.6742845786963434</v>
      </c>
      <c r="CE49" s="433">
        <f t="shared" si="91"/>
        <v>-2.7300688438033349E-2</v>
      </c>
      <c r="CF49" s="434">
        <f t="shared" si="92"/>
        <v>4.0780890208271803E-3</v>
      </c>
      <c r="CG49" s="253"/>
      <c r="CH49" s="253"/>
      <c r="CI49" s="272"/>
      <c r="CJ49" s="118"/>
    </row>
    <row r="50" spans="1:88" ht="13.5" customHeight="1" x14ac:dyDescent="0.2">
      <c r="A50" s="425" t="s">
        <v>77</v>
      </c>
      <c r="B50" s="499" t="s">
        <v>113</v>
      </c>
      <c r="C50" s="426">
        <v>10449.99475</v>
      </c>
      <c r="D50" s="427">
        <v>7127</v>
      </c>
      <c r="E50" s="428">
        <v>10908.396339999999</v>
      </c>
      <c r="F50" s="426">
        <v>10611.647000000001</v>
      </c>
      <c r="G50" s="427">
        <v>7730.3555699999997</v>
      </c>
      <c r="H50" s="428">
        <v>11599.835499999999</v>
      </c>
      <c r="I50" s="429">
        <f t="shared" si="102"/>
        <v>0.94039233056365323</v>
      </c>
      <c r="J50" s="430">
        <f t="shared" si="103"/>
        <v>-4.4374195311170817E-2</v>
      </c>
      <c r="K50" s="431">
        <f t="shared" si="104"/>
        <v>1.8442501029485969E-2</v>
      </c>
      <c r="L50" s="426">
        <v>6673.9757599999994</v>
      </c>
      <c r="M50" s="427">
        <v>4938.26937</v>
      </c>
      <c r="N50" s="427">
        <v>7402.9320800000005</v>
      </c>
      <c r="O50" s="432">
        <f t="shared" si="98"/>
        <v>0.63819285023481587</v>
      </c>
      <c r="P50" s="433">
        <f t="shared" si="99"/>
        <v>9.2635464236356935E-3</v>
      </c>
      <c r="Q50" s="434">
        <f t="shared" si="100"/>
        <v>-6.2244426010482634E-4</v>
      </c>
      <c r="R50" s="426">
        <v>1608.92056</v>
      </c>
      <c r="S50" s="427">
        <v>1237.2091800000001</v>
      </c>
      <c r="T50" s="428">
        <v>1760.74</v>
      </c>
      <c r="U50" s="435">
        <f t="shared" si="105"/>
        <v>0.1517900835748921</v>
      </c>
      <c r="V50" s="436">
        <f t="shared" si="106"/>
        <v>1.7171933793624916E-4</v>
      </c>
      <c r="W50" s="437">
        <f t="shared" si="107"/>
        <v>-8.2554885591203664E-3</v>
      </c>
      <c r="X50" s="426">
        <v>1869.8024399999999</v>
      </c>
      <c r="Y50" s="427">
        <v>1221.0662199999999</v>
      </c>
      <c r="Z50" s="428">
        <v>1813.49</v>
      </c>
      <c r="AA50" s="435">
        <f t="shared" si="108"/>
        <v>0.15633756185594186</v>
      </c>
      <c r="AB50" s="436">
        <f t="shared" si="109"/>
        <v>-1.9865287711142293E-2</v>
      </c>
      <c r="AC50" s="437">
        <f t="shared" si="110"/>
        <v>-1.6197544593282154E-3</v>
      </c>
      <c r="AD50" s="426">
        <v>5178.6130000000003</v>
      </c>
      <c r="AE50" s="427">
        <v>5803.0989700000009</v>
      </c>
      <c r="AF50" s="427">
        <v>5399.7913600000029</v>
      </c>
      <c r="AG50" s="427">
        <f t="shared" si="81"/>
        <v>221.17836000000261</v>
      </c>
      <c r="AH50" s="428">
        <f t="shared" si="82"/>
        <v>-403.30760999999802</v>
      </c>
      <c r="AI50" s="438">
        <v>2962</v>
      </c>
      <c r="AJ50" s="439">
        <v>3139.2743899999991</v>
      </c>
      <c r="AK50" s="427">
        <v>3481.4734199999989</v>
      </c>
      <c r="AL50" s="427">
        <f t="shared" si="61"/>
        <v>519.4734199999989</v>
      </c>
      <c r="AM50" s="428">
        <f t="shared" si="62"/>
        <v>342.19902999999977</v>
      </c>
      <c r="AN50" s="435">
        <f t="shared" si="111"/>
        <v>0.4950123915281211</v>
      </c>
      <c r="AO50" s="436">
        <f t="shared" si="112"/>
        <v>-5.4891006966201195E-4</v>
      </c>
      <c r="AP50" s="437">
        <f t="shared" si="113"/>
        <v>-0.31922908033942493</v>
      </c>
      <c r="AQ50" s="435">
        <f t="shared" si="101"/>
        <v>0.31915538375093538</v>
      </c>
      <c r="AR50" s="436">
        <f t="shared" si="114"/>
        <v>3.571026527372273E-2</v>
      </c>
      <c r="AS50" s="437">
        <f t="shared" si="115"/>
        <v>-0.12132088817273506</v>
      </c>
      <c r="AT50" s="436">
        <f t="shared" si="116"/>
        <v>0.30013127513747923</v>
      </c>
      <c r="AU50" s="436">
        <f t="shared" si="117"/>
        <v>2.1004010538496654E-2</v>
      </c>
      <c r="AV50" s="436">
        <f t="shared" si="118"/>
        <v>-0.10596574867639424</v>
      </c>
      <c r="AW50" s="426">
        <v>12223</v>
      </c>
      <c r="AX50" s="427">
        <v>8565</v>
      </c>
      <c r="AY50" s="428">
        <v>12536</v>
      </c>
      <c r="AZ50" s="438">
        <f>AW50-'MЗ Q2'!AV50</f>
        <v>3751</v>
      </c>
      <c r="BA50" s="439">
        <f>AX50-'MЗ Q2'!AW50</f>
        <v>4112</v>
      </c>
      <c r="BB50" s="440">
        <f t="shared" si="83"/>
        <v>3971</v>
      </c>
      <c r="BC50" s="441">
        <v>112</v>
      </c>
      <c r="BD50" s="442">
        <v>111</v>
      </c>
      <c r="BE50" s="443">
        <v>113</v>
      </c>
      <c r="BF50" s="441">
        <v>264</v>
      </c>
      <c r="BG50" s="442">
        <v>263</v>
      </c>
      <c r="BH50" s="443">
        <v>263</v>
      </c>
      <c r="BI50" s="444">
        <f t="shared" si="84"/>
        <v>11.713864306784661</v>
      </c>
      <c r="BJ50" s="444">
        <f t="shared" si="85"/>
        <v>0.55017383059418457</v>
      </c>
      <c r="BK50" s="444">
        <f t="shared" si="86"/>
        <v>-0.63448404156368809</v>
      </c>
      <c r="BL50" s="445">
        <f t="shared" si="87"/>
        <v>5.0329531051964516</v>
      </c>
      <c r="BM50" s="444">
        <f t="shared" si="88"/>
        <v>0.29684199408534084</v>
      </c>
      <c r="BN50" s="446">
        <f t="shared" si="89"/>
        <v>-0.17870722433460084</v>
      </c>
      <c r="BO50" s="427">
        <v>405.45</v>
      </c>
      <c r="BP50" s="427">
        <v>405</v>
      </c>
      <c r="BQ50" s="427">
        <v>405</v>
      </c>
      <c r="BR50" s="426">
        <v>66575</v>
      </c>
      <c r="BS50" s="427">
        <v>45966</v>
      </c>
      <c r="BT50" s="428">
        <v>65912</v>
      </c>
      <c r="BU50" s="426">
        <f t="shared" si="119"/>
        <v>175.98973631508679</v>
      </c>
      <c r="BV50" s="447">
        <f t="shared" si="120"/>
        <v>16.595864741673353</v>
      </c>
      <c r="BW50" s="448">
        <f t="shared" si="121"/>
        <v>7.8142246325388385</v>
      </c>
      <c r="BX50" s="449">
        <f t="shared" si="122"/>
        <v>925.32191289087427</v>
      </c>
      <c r="BY50" s="447">
        <f t="shared" si="123"/>
        <v>57.151496462828732</v>
      </c>
      <c r="BZ50" s="448">
        <f t="shared" si="124"/>
        <v>22.770182593151048</v>
      </c>
      <c r="CA50" s="444">
        <f t="shared" si="125"/>
        <v>5.2578174856413531</v>
      </c>
      <c r="CB50" s="444">
        <f t="shared" si="126"/>
        <v>-0.1888813607956914</v>
      </c>
      <c r="CC50" s="444">
        <f t="shared" si="127"/>
        <v>-0.10890755814148445</v>
      </c>
      <c r="CD50" s="432">
        <f t="shared" si="90"/>
        <v>0.59832970225127091</v>
      </c>
      <c r="CE50" s="433">
        <f t="shared" si="91"/>
        <v>-5.3477657762657227E-3</v>
      </c>
      <c r="CF50" s="434">
        <f t="shared" si="92"/>
        <v>-3.2205277172597357E-2</v>
      </c>
      <c r="CG50" s="253"/>
      <c r="CH50" s="253"/>
      <c r="CI50" s="272"/>
      <c r="CJ50" s="118"/>
    </row>
    <row r="51" spans="1:88" s="157" customFormat="1" ht="13.5" customHeight="1" x14ac:dyDescent="0.2">
      <c r="A51" s="455" t="s">
        <v>78</v>
      </c>
      <c r="B51" s="500" t="s">
        <v>113</v>
      </c>
      <c r="C51" s="450">
        <v>16492.002</v>
      </c>
      <c r="D51" s="451">
        <v>11775.852510000001</v>
      </c>
      <c r="E51" s="452">
        <v>18285.762280000003</v>
      </c>
      <c r="F51" s="450">
        <v>15634.531999999999</v>
      </c>
      <c r="G51" s="451">
        <v>11033.44296</v>
      </c>
      <c r="H51" s="452">
        <v>16703.434929999999</v>
      </c>
      <c r="I51" s="456">
        <f t="shared" si="102"/>
        <v>1.0947306560974523</v>
      </c>
      <c r="J51" s="457">
        <f t="shared" si="103"/>
        <v>3.9886033949504407E-2</v>
      </c>
      <c r="K51" s="431">
        <f t="shared" si="104"/>
        <v>2.7443450037522688E-2</v>
      </c>
      <c r="L51" s="450">
        <v>8658.0640000000003</v>
      </c>
      <c r="M51" s="451">
        <v>6384.8547600000002</v>
      </c>
      <c r="N51" s="451">
        <v>9598.0249299999996</v>
      </c>
      <c r="O51" s="459">
        <f t="shared" si="98"/>
        <v>0.57461384261518478</v>
      </c>
      <c r="P51" s="460">
        <f t="shared" si="99"/>
        <v>2.0835577937994509E-2</v>
      </c>
      <c r="Q51" s="434">
        <f t="shared" si="100"/>
        <v>-4.068150226694156E-3</v>
      </c>
      <c r="R51" s="450">
        <v>2229.5970000000002</v>
      </c>
      <c r="S51" s="451">
        <v>1495</v>
      </c>
      <c r="T51" s="452">
        <v>2419.9299999999998</v>
      </c>
      <c r="U51" s="435">
        <f t="shared" si="105"/>
        <v>0.14487618924738135</v>
      </c>
      <c r="V51" s="436">
        <f t="shared" si="106"/>
        <v>2.2689784910887856E-3</v>
      </c>
      <c r="W51" s="437">
        <f t="shared" si="107"/>
        <v>9.3790461144639403E-3</v>
      </c>
      <c r="X51" s="450">
        <v>3030.9369999999999</v>
      </c>
      <c r="Y51" s="451">
        <v>1958</v>
      </c>
      <c r="Z51" s="452">
        <v>2952.34</v>
      </c>
      <c r="AA51" s="462">
        <f t="shared" si="108"/>
        <v>0.17675047152711604</v>
      </c>
      <c r="AB51" s="463">
        <f t="shared" si="109"/>
        <v>-1.7111231528658205E-2</v>
      </c>
      <c r="AC51" s="437">
        <f t="shared" si="110"/>
        <v>-7.1000088375505754E-4</v>
      </c>
      <c r="AD51" s="450">
        <v>9641.9840000000004</v>
      </c>
      <c r="AE51" s="451">
        <v>8668</v>
      </c>
      <c r="AF51" s="451">
        <v>7835.6517599999997</v>
      </c>
      <c r="AG51" s="451">
        <f t="shared" si="81"/>
        <v>-1806.3322400000006</v>
      </c>
      <c r="AH51" s="452">
        <f t="shared" si="82"/>
        <v>-832.34824000000026</v>
      </c>
      <c r="AI51" s="438">
        <v>1104</v>
      </c>
      <c r="AJ51" s="439">
        <v>1115</v>
      </c>
      <c r="AK51" s="451">
        <v>1112.8530000000001</v>
      </c>
      <c r="AL51" s="451">
        <f t="shared" si="61"/>
        <v>8.8530000000000655</v>
      </c>
      <c r="AM51" s="452">
        <f t="shared" si="62"/>
        <v>-2.1469999999999345</v>
      </c>
      <c r="AN51" s="462">
        <f t="shared" si="111"/>
        <v>0.42851108091732221</v>
      </c>
      <c r="AO51" s="436">
        <f t="shared" si="112"/>
        <v>-0.15613497963978901</v>
      </c>
      <c r="AP51" s="437">
        <f t="shared" si="113"/>
        <v>-0.30757150780728809</v>
      </c>
      <c r="AQ51" s="462">
        <f t="shared" si="101"/>
        <v>6.0858988701673083E-2</v>
      </c>
      <c r="AR51" s="463">
        <f t="shared" si="114"/>
        <v>-6.0825505971943278E-3</v>
      </c>
      <c r="AS51" s="437">
        <f t="shared" si="115"/>
        <v>-3.3826300457064862E-2</v>
      </c>
      <c r="AT51" s="463">
        <f t="shared" si="116"/>
        <v>6.6624200630810024E-2</v>
      </c>
      <c r="AU51" s="463">
        <f t="shared" si="117"/>
        <v>-3.9887220969057752E-3</v>
      </c>
      <c r="AV51" s="436">
        <f t="shared" si="118"/>
        <v>-3.4432197090395938E-2</v>
      </c>
      <c r="AW51" s="450">
        <v>17278</v>
      </c>
      <c r="AX51" s="451">
        <v>11469</v>
      </c>
      <c r="AY51" s="428">
        <v>17185</v>
      </c>
      <c r="AZ51" s="438">
        <f>AW51-'MЗ Q2'!AV51</f>
        <v>4757</v>
      </c>
      <c r="BA51" s="439">
        <f>AX51-'MЗ Q2'!AW51</f>
        <v>5477</v>
      </c>
      <c r="BB51" s="440">
        <f t="shared" si="83"/>
        <v>5716</v>
      </c>
      <c r="BC51" s="441">
        <v>148.4</v>
      </c>
      <c r="BD51" s="442">
        <v>151</v>
      </c>
      <c r="BE51" s="443">
        <v>150</v>
      </c>
      <c r="BF51" s="441">
        <v>299.17</v>
      </c>
      <c r="BG51" s="442">
        <v>303</v>
      </c>
      <c r="BH51" s="443">
        <v>301</v>
      </c>
      <c r="BI51" s="444">
        <f t="shared" si="84"/>
        <v>12.702222222222222</v>
      </c>
      <c r="BJ51" s="444">
        <f t="shared" si="85"/>
        <v>2.0171368673255454</v>
      </c>
      <c r="BK51" s="444">
        <f t="shared" si="86"/>
        <v>0.61171449595290639</v>
      </c>
      <c r="BL51" s="445">
        <f t="shared" si="87"/>
        <v>6.3300110741971203</v>
      </c>
      <c r="BM51" s="444">
        <f t="shared" si="88"/>
        <v>1.0297915780355176</v>
      </c>
      <c r="BN51" s="446">
        <f t="shared" si="89"/>
        <v>0.30470854394409486</v>
      </c>
      <c r="BO51" s="427">
        <v>373</v>
      </c>
      <c r="BP51" s="427">
        <v>373</v>
      </c>
      <c r="BQ51" s="427">
        <v>373</v>
      </c>
      <c r="BR51" s="426">
        <v>75531</v>
      </c>
      <c r="BS51" s="427">
        <v>49717</v>
      </c>
      <c r="BT51" s="428">
        <v>73057</v>
      </c>
      <c r="BU51" s="426">
        <f t="shared" si="119"/>
        <v>228.63565339392528</v>
      </c>
      <c r="BV51" s="447">
        <f t="shared" si="120"/>
        <v>21.640750638765155</v>
      </c>
      <c r="BW51" s="448">
        <f t="shared" si="121"/>
        <v>6.7106989517827458</v>
      </c>
      <c r="BX51" s="449">
        <f t="shared" si="122"/>
        <v>971.97759266802439</v>
      </c>
      <c r="BY51" s="447">
        <f t="shared" si="123"/>
        <v>67.096703676242896</v>
      </c>
      <c r="BZ51" s="448">
        <f t="shared" si="124"/>
        <v>9.9544903923246011</v>
      </c>
      <c r="CA51" s="444">
        <f t="shared" si="125"/>
        <v>4.2512074483561246</v>
      </c>
      <c r="CB51" s="444">
        <f t="shared" si="126"/>
        <v>-0.12030545823028582</v>
      </c>
      <c r="CC51" s="444">
        <f t="shared" si="127"/>
        <v>-8.3695333054635057E-2</v>
      </c>
      <c r="CD51" s="432">
        <f t="shared" si="90"/>
        <v>0.72008555432897026</v>
      </c>
      <c r="CE51" s="433">
        <f t="shared" si="91"/>
        <v>-2.4384955054407742E-2</v>
      </c>
      <c r="CF51" s="434">
        <f t="shared" si="92"/>
        <v>-2.0411913648390456E-2</v>
      </c>
      <c r="CG51" s="254"/>
      <c r="CH51" s="253"/>
      <c r="CI51" s="272"/>
      <c r="CJ51" s="118"/>
    </row>
    <row r="52" spans="1:88" ht="13.5" customHeight="1" x14ac:dyDescent="0.2">
      <c r="A52" s="425" t="s">
        <v>79</v>
      </c>
      <c r="B52" s="499" t="s">
        <v>113</v>
      </c>
      <c r="C52" s="426">
        <v>13718.35003</v>
      </c>
      <c r="D52" s="427">
        <v>10307</v>
      </c>
      <c r="E52" s="428">
        <v>15544.117970000001</v>
      </c>
      <c r="F52" s="426">
        <v>13534.434499999999</v>
      </c>
      <c r="G52" s="427">
        <v>9893</v>
      </c>
      <c r="H52" s="428">
        <v>14718.432140000001</v>
      </c>
      <c r="I52" s="429">
        <f t="shared" si="102"/>
        <v>1.0560987625683342</v>
      </c>
      <c r="J52" s="430">
        <f t="shared" si="103"/>
        <v>4.2510050753296724E-2</v>
      </c>
      <c r="K52" s="431">
        <f t="shared" si="104"/>
        <v>1.4250991417015024E-2</v>
      </c>
      <c r="L52" s="426">
        <v>8507.1578200000004</v>
      </c>
      <c r="M52" s="427">
        <v>6242</v>
      </c>
      <c r="N52" s="427">
        <v>9474.8477800000001</v>
      </c>
      <c r="O52" s="432">
        <f t="shared" si="98"/>
        <v>0.64374029039753411</v>
      </c>
      <c r="P52" s="433">
        <f t="shared" si="99"/>
        <v>1.5183713467777582E-2</v>
      </c>
      <c r="Q52" s="434">
        <f t="shared" si="100"/>
        <v>1.2789112797210622E-2</v>
      </c>
      <c r="R52" s="426">
        <v>1773.7481099999998</v>
      </c>
      <c r="S52" s="427">
        <v>1326.2889600000001</v>
      </c>
      <c r="T52" s="428">
        <v>1822.68</v>
      </c>
      <c r="U52" s="435">
        <f t="shared" si="105"/>
        <v>0.12383655967312833</v>
      </c>
      <c r="V52" s="436">
        <f t="shared" si="106"/>
        <v>-7.2179080994261707E-3</v>
      </c>
      <c r="W52" s="437">
        <f t="shared" si="107"/>
        <v>-1.0226814429772732E-2</v>
      </c>
      <c r="X52" s="426">
        <v>2484.3254100000004</v>
      </c>
      <c r="Y52" s="427">
        <v>1760</v>
      </c>
      <c r="Z52" s="428">
        <v>2584.52</v>
      </c>
      <c r="AA52" s="435">
        <f t="shared" si="108"/>
        <v>0.17559750762964077</v>
      </c>
      <c r="AB52" s="436">
        <f t="shared" si="109"/>
        <v>-7.9584000811690481E-3</v>
      </c>
      <c r="AC52" s="437">
        <f t="shared" si="110"/>
        <v>-2.3060605498801123E-3</v>
      </c>
      <c r="AD52" s="426">
        <v>5880.4340000000002</v>
      </c>
      <c r="AE52" s="427">
        <v>5515.256400000002</v>
      </c>
      <c r="AF52" s="427">
        <v>5240.6472999999987</v>
      </c>
      <c r="AG52" s="427">
        <f t="shared" si="81"/>
        <v>-639.78670000000147</v>
      </c>
      <c r="AH52" s="428">
        <f t="shared" si="82"/>
        <v>-274.60910000000331</v>
      </c>
      <c r="AI52" s="438">
        <v>1713</v>
      </c>
      <c r="AJ52" s="439">
        <v>2267.8875200000002</v>
      </c>
      <c r="AK52" s="427">
        <v>2009.1508999999996</v>
      </c>
      <c r="AL52" s="427">
        <f t="shared" si="61"/>
        <v>296.15089999999964</v>
      </c>
      <c r="AM52" s="428">
        <f t="shared" si="62"/>
        <v>-258.73662000000058</v>
      </c>
      <c r="AN52" s="435">
        <f t="shared" si="111"/>
        <v>0.3371466499491575</v>
      </c>
      <c r="AO52" s="436">
        <f t="shared" si="112"/>
        <v>-9.1507961366369683E-2</v>
      </c>
      <c r="AP52" s="437">
        <f t="shared" si="113"/>
        <v>-0.1979514775370172</v>
      </c>
      <c r="AQ52" s="435">
        <f t="shared" si="101"/>
        <v>0.12925473827962716</v>
      </c>
      <c r="AR52" s="436">
        <f t="shared" si="114"/>
        <v>4.3854940735876119E-3</v>
      </c>
      <c r="AS52" s="437">
        <f t="shared" si="115"/>
        <v>-9.0778978611805866E-2</v>
      </c>
      <c r="AT52" s="436">
        <f t="shared" si="116"/>
        <v>0.13650576915320817</v>
      </c>
      <c r="AU52" s="436">
        <f t="shared" si="117"/>
        <v>9.9397127730912194E-3</v>
      </c>
      <c r="AV52" s="436">
        <f t="shared" si="118"/>
        <v>-9.273586836827169E-2</v>
      </c>
      <c r="AW52" s="426">
        <v>15771</v>
      </c>
      <c r="AX52" s="427">
        <v>11374</v>
      </c>
      <c r="AY52" s="428">
        <v>16448</v>
      </c>
      <c r="AZ52" s="438">
        <f>AW52-'MЗ Q2'!AV52</f>
        <v>5010</v>
      </c>
      <c r="BA52" s="439">
        <f>AX52-'MЗ Q2'!AW52</f>
        <v>5340</v>
      </c>
      <c r="BB52" s="440">
        <f t="shared" si="83"/>
        <v>5074</v>
      </c>
      <c r="BC52" s="441">
        <v>154.11000000000001</v>
      </c>
      <c r="BD52" s="442">
        <v>159</v>
      </c>
      <c r="BE52" s="443">
        <v>158</v>
      </c>
      <c r="BF52" s="441">
        <v>299.76</v>
      </c>
      <c r="BG52" s="442">
        <v>303</v>
      </c>
      <c r="BH52" s="443">
        <v>304</v>
      </c>
      <c r="BI52" s="444">
        <f t="shared" si="84"/>
        <v>10.70464135021097</v>
      </c>
      <c r="BJ52" s="444">
        <f t="shared" si="85"/>
        <v>-0.13177419712534721</v>
      </c>
      <c r="BK52" s="444">
        <f t="shared" si="86"/>
        <v>-0.4903272032481496</v>
      </c>
      <c r="BL52" s="445">
        <f t="shared" si="87"/>
        <v>5.5635964912280702</v>
      </c>
      <c r="BM52" s="444">
        <f t="shared" si="88"/>
        <v>-7.5270742910120703E-3</v>
      </c>
      <c r="BN52" s="446">
        <f t="shared" si="89"/>
        <v>-0.31099096751780397</v>
      </c>
      <c r="BO52" s="427">
        <v>390</v>
      </c>
      <c r="BP52" s="427">
        <v>465</v>
      </c>
      <c r="BQ52" s="427">
        <v>465</v>
      </c>
      <c r="BR52" s="426">
        <v>82106</v>
      </c>
      <c r="BS52" s="427">
        <v>59974</v>
      </c>
      <c r="BT52" s="428">
        <v>86730</v>
      </c>
      <c r="BU52" s="426">
        <f t="shared" si="119"/>
        <v>169.70404865675084</v>
      </c>
      <c r="BV52" s="447">
        <f t="shared" si="120"/>
        <v>4.863056524628945</v>
      </c>
      <c r="BW52" s="448">
        <f t="shared" si="121"/>
        <v>4.7492349041247053</v>
      </c>
      <c r="BX52" s="449">
        <f t="shared" si="122"/>
        <v>894.84631201361867</v>
      </c>
      <c r="BY52" s="447">
        <f t="shared" si="123"/>
        <v>36.661383981154017</v>
      </c>
      <c r="BZ52" s="448">
        <f t="shared" si="124"/>
        <v>25.055561178380458</v>
      </c>
      <c r="CA52" s="444">
        <f t="shared" si="125"/>
        <v>5.2729815175097272</v>
      </c>
      <c r="CB52" s="444">
        <f t="shared" si="126"/>
        <v>6.6843669560960883E-2</v>
      </c>
      <c r="CC52" s="444">
        <f t="shared" si="127"/>
        <v>7.8405148200566543E-5</v>
      </c>
      <c r="CD52" s="432">
        <f t="shared" si="90"/>
        <v>0.68572106261859589</v>
      </c>
      <c r="CE52" s="433">
        <f t="shared" si="91"/>
        <v>-8.8279691529216997E-2</v>
      </c>
      <c r="CF52" s="434">
        <f t="shared" si="92"/>
        <v>-3.0814182303745774E-2</v>
      </c>
      <c r="CG52" s="253"/>
      <c r="CH52" s="253"/>
      <c r="CI52" s="272"/>
      <c r="CJ52" s="118"/>
    </row>
    <row r="53" spans="1:88" ht="13.5" customHeight="1" x14ac:dyDescent="0.2">
      <c r="A53" s="425" t="s">
        <v>80</v>
      </c>
      <c r="B53" s="499" t="s">
        <v>113</v>
      </c>
      <c r="C53" s="426">
        <v>9084.0030000000006</v>
      </c>
      <c r="D53" s="427">
        <v>6442</v>
      </c>
      <c r="E53" s="428">
        <v>9627.8269999999993</v>
      </c>
      <c r="F53" s="426">
        <v>8901.7790000000005</v>
      </c>
      <c r="G53" s="427">
        <v>6320</v>
      </c>
      <c r="H53" s="428">
        <v>9432.2520000000004</v>
      </c>
      <c r="I53" s="429">
        <f t="shared" si="102"/>
        <v>1.0207347089539167</v>
      </c>
      <c r="J53" s="430">
        <f t="shared" si="103"/>
        <v>2.6419401527344455E-4</v>
      </c>
      <c r="K53" s="431">
        <f t="shared" si="104"/>
        <v>1.4309114855621807E-3</v>
      </c>
      <c r="L53" s="426">
        <v>5598.2870000000003</v>
      </c>
      <c r="M53" s="427">
        <v>4069</v>
      </c>
      <c r="N53" s="427">
        <v>6204.3310000000001</v>
      </c>
      <c r="O53" s="432">
        <f t="shared" si="98"/>
        <v>0.65777833331849067</v>
      </c>
      <c r="P53" s="433">
        <f t="shared" si="99"/>
        <v>2.8883030480709615E-2</v>
      </c>
      <c r="Q53" s="434">
        <f t="shared" si="100"/>
        <v>1.3949219394440049E-2</v>
      </c>
      <c r="R53" s="426">
        <v>992.34500000000003</v>
      </c>
      <c r="S53" s="427">
        <v>694.28199999999993</v>
      </c>
      <c r="T53" s="428">
        <v>957.83</v>
      </c>
      <c r="U53" s="435">
        <f t="shared" si="105"/>
        <v>0.10154838950443648</v>
      </c>
      <c r="V53" s="436">
        <f t="shared" si="106"/>
        <v>-9.9287657922744327E-3</v>
      </c>
      <c r="W53" s="437">
        <f t="shared" si="107"/>
        <v>-8.3063573310065419E-3</v>
      </c>
      <c r="X53" s="426">
        <v>1736.654</v>
      </c>
      <c r="Y53" s="427">
        <v>1149</v>
      </c>
      <c r="Z53" s="428">
        <v>1712.54</v>
      </c>
      <c r="AA53" s="435">
        <f t="shared" si="108"/>
        <v>0.18156215503996287</v>
      </c>
      <c r="AB53" s="436">
        <f t="shared" si="109"/>
        <v>-1.3528511668343401E-2</v>
      </c>
      <c r="AC53" s="437">
        <f t="shared" si="110"/>
        <v>-2.4164242839155858E-4</v>
      </c>
      <c r="AD53" s="426">
        <v>3318.2629999999999</v>
      </c>
      <c r="AE53" s="427">
        <v>3488.0458299999996</v>
      </c>
      <c r="AF53" s="427">
        <v>3561.8232499999999</v>
      </c>
      <c r="AG53" s="427">
        <f t="shared" si="81"/>
        <v>243.56025</v>
      </c>
      <c r="AH53" s="428">
        <f t="shared" si="82"/>
        <v>73.777420000000347</v>
      </c>
      <c r="AI53" s="438">
        <v>0</v>
      </c>
      <c r="AJ53" s="439">
        <v>0</v>
      </c>
      <c r="AK53" s="427">
        <v>0</v>
      </c>
      <c r="AL53" s="427">
        <f t="shared" si="61"/>
        <v>0</v>
      </c>
      <c r="AM53" s="428">
        <f t="shared" si="62"/>
        <v>0</v>
      </c>
      <c r="AN53" s="435">
        <f t="shared" si="111"/>
        <v>0.36995089857763336</v>
      </c>
      <c r="AO53" s="436">
        <f t="shared" si="112"/>
        <v>4.6644714375278507E-3</v>
      </c>
      <c r="AP53" s="437">
        <f t="shared" si="113"/>
        <v>-0.1715029713385417</v>
      </c>
      <c r="AQ53" s="435">
        <f t="shared" si="101"/>
        <v>0</v>
      </c>
      <c r="AR53" s="436">
        <f t="shared" si="114"/>
        <v>0</v>
      </c>
      <c r="AS53" s="437">
        <f t="shared" si="115"/>
        <v>0</v>
      </c>
      <c r="AT53" s="436">
        <f t="shared" si="116"/>
        <v>0</v>
      </c>
      <c r="AU53" s="436">
        <f t="shared" si="117"/>
        <v>0</v>
      </c>
      <c r="AV53" s="436">
        <f t="shared" si="118"/>
        <v>0</v>
      </c>
      <c r="AW53" s="426">
        <v>11112</v>
      </c>
      <c r="AX53" s="427">
        <v>7192</v>
      </c>
      <c r="AY53" s="428">
        <v>10612</v>
      </c>
      <c r="AZ53" s="438">
        <f>AW53-'MЗ Q2'!AV53</f>
        <v>3529</v>
      </c>
      <c r="BA53" s="439">
        <f>AX53-'MЗ Q2'!AW53</f>
        <v>3390</v>
      </c>
      <c r="BB53" s="440">
        <f t="shared" si="83"/>
        <v>3420</v>
      </c>
      <c r="BC53" s="441">
        <v>108</v>
      </c>
      <c r="BD53" s="442">
        <v>108</v>
      </c>
      <c r="BE53" s="443">
        <v>107</v>
      </c>
      <c r="BF53" s="441">
        <v>240</v>
      </c>
      <c r="BG53" s="442">
        <v>221.21</v>
      </c>
      <c r="BH53" s="443">
        <v>222</v>
      </c>
      <c r="BI53" s="444">
        <f t="shared" si="84"/>
        <v>10.654205607476635</v>
      </c>
      <c r="BJ53" s="444">
        <f t="shared" si="85"/>
        <v>-0.23776970116533924</v>
      </c>
      <c r="BK53" s="444">
        <f t="shared" si="86"/>
        <v>0.19124264451367168</v>
      </c>
      <c r="BL53" s="445">
        <f t="shared" si="87"/>
        <v>5.1351351351351351</v>
      </c>
      <c r="BM53" s="444">
        <f t="shared" si="88"/>
        <v>0.23374624624624651</v>
      </c>
      <c r="BN53" s="446">
        <f t="shared" si="89"/>
        <v>2.6866973659614324E-2</v>
      </c>
      <c r="BO53" s="427">
        <v>247</v>
      </c>
      <c r="BP53" s="427">
        <v>269</v>
      </c>
      <c r="BQ53" s="427">
        <v>271</v>
      </c>
      <c r="BR53" s="426">
        <v>51315</v>
      </c>
      <c r="BS53" s="427">
        <v>32645</v>
      </c>
      <c r="BT53" s="428">
        <v>47545</v>
      </c>
      <c r="BU53" s="426">
        <f t="shared" si="119"/>
        <v>198.38578189084026</v>
      </c>
      <c r="BV53" s="447">
        <f t="shared" si="120"/>
        <v>24.912547943651333</v>
      </c>
      <c r="BW53" s="448">
        <f t="shared" si="121"/>
        <v>4.7879874353340597</v>
      </c>
      <c r="BX53" s="449">
        <f t="shared" si="122"/>
        <v>888.82887297399168</v>
      </c>
      <c r="BY53" s="447">
        <f t="shared" si="123"/>
        <v>87.732850655777156</v>
      </c>
      <c r="BZ53" s="448">
        <f t="shared" si="124"/>
        <v>10.074701672545643</v>
      </c>
      <c r="CA53" s="444">
        <f t="shared" si="125"/>
        <v>4.4803053147380325</v>
      </c>
      <c r="CB53" s="444">
        <f t="shared" si="126"/>
        <v>-0.13767524681704302</v>
      </c>
      <c r="CC53" s="444">
        <f t="shared" si="127"/>
        <v>-5.8765875473313578E-2</v>
      </c>
      <c r="CD53" s="432">
        <f t="shared" si="90"/>
        <v>0.64501031039722156</v>
      </c>
      <c r="CE53" s="433">
        <f t="shared" si="91"/>
        <v>-0.1187876176808923</v>
      </c>
      <c r="CF53" s="434">
        <f t="shared" si="92"/>
        <v>-2.9194563621778857E-2</v>
      </c>
      <c r="CG53" s="253"/>
      <c r="CH53" s="253"/>
      <c r="CI53" s="272"/>
      <c r="CJ53" s="118"/>
    </row>
    <row r="54" spans="1:88" ht="13.5" customHeight="1" x14ac:dyDescent="0.2">
      <c r="A54" s="425" t="s">
        <v>81</v>
      </c>
      <c r="B54" s="499" t="s">
        <v>124</v>
      </c>
      <c r="C54" s="426">
        <v>946.99300000000005</v>
      </c>
      <c r="D54" s="427">
        <v>657</v>
      </c>
      <c r="E54" s="428">
        <v>955.23</v>
      </c>
      <c r="F54" s="426">
        <v>896.86500000000001</v>
      </c>
      <c r="G54" s="427">
        <v>659</v>
      </c>
      <c r="H54" s="428">
        <v>958.25</v>
      </c>
      <c r="I54" s="429">
        <f t="shared" si="102"/>
        <v>0.99684842160187848</v>
      </c>
      <c r="J54" s="430">
        <f t="shared" si="103"/>
        <v>-5.9044048279318861E-2</v>
      </c>
      <c r="K54" s="431">
        <f t="shared" si="104"/>
        <v>-1.1667703241591276E-4</v>
      </c>
      <c r="L54" s="426">
        <v>574.87699999999995</v>
      </c>
      <c r="M54" s="427">
        <v>450</v>
      </c>
      <c r="N54" s="427">
        <v>664.68</v>
      </c>
      <c r="O54" s="432">
        <f t="shared" si="98"/>
        <v>0.69363944690842672</v>
      </c>
      <c r="P54" s="433">
        <f t="shared" si="99"/>
        <v>5.2654460316241769E-2</v>
      </c>
      <c r="Q54" s="434">
        <f t="shared" si="100"/>
        <v>1.0786639624663419E-2</v>
      </c>
      <c r="R54" s="426">
        <v>198.042</v>
      </c>
      <c r="S54" s="427">
        <v>118.19200000000001</v>
      </c>
      <c r="T54" s="428">
        <v>164.47</v>
      </c>
      <c r="U54" s="435">
        <f t="shared" si="105"/>
        <v>0.17163579441690582</v>
      </c>
      <c r="V54" s="436">
        <f t="shared" si="106"/>
        <v>-4.918004743220189E-2</v>
      </c>
      <c r="W54" s="437">
        <f t="shared" si="107"/>
        <v>-7.714736690833196E-3</v>
      </c>
      <c r="X54" s="426">
        <v>90.326999999999998</v>
      </c>
      <c r="Y54" s="427">
        <v>67</v>
      </c>
      <c r="Z54" s="428">
        <v>94.28</v>
      </c>
      <c r="AA54" s="435">
        <f t="shared" si="108"/>
        <v>9.8387685885729201E-2</v>
      </c>
      <c r="AB54" s="436">
        <f t="shared" si="109"/>
        <v>-2.3264684184302886E-3</v>
      </c>
      <c r="AC54" s="437">
        <f t="shared" si="110"/>
        <v>-3.2815098654088853E-3</v>
      </c>
      <c r="AD54" s="426">
        <v>213.10900000000001</v>
      </c>
      <c r="AE54" s="427">
        <v>140.029</v>
      </c>
      <c r="AF54" s="427">
        <v>120.953</v>
      </c>
      <c r="AG54" s="427">
        <f t="shared" si="81"/>
        <v>-92.156000000000006</v>
      </c>
      <c r="AH54" s="428">
        <f t="shared" si="82"/>
        <v>-19.075999999999993</v>
      </c>
      <c r="AI54" s="438">
        <v>0</v>
      </c>
      <c r="AJ54" s="439">
        <v>0</v>
      </c>
      <c r="AK54" s="427">
        <v>0</v>
      </c>
      <c r="AL54" s="427">
        <f t="shared" si="61"/>
        <v>0</v>
      </c>
      <c r="AM54" s="428">
        <f t="shared" si="62"/>
        <v>0</v>
      </c>
      <c r="AN54" s="435">
        <f t="shared" si="111"/>
        <v>0.12662186070370487</v>
      </c>
      <c r="AO54" s="436">
        <f t="shared" si="112"/>
        <v>-9.8415705571864215E-2</v>
      </c>
      <c r="AP54" s="437">
        <f t="shared" si="113"/>
        <v>-8.6512081457634532E-2</v>
      </c>
      <c r="AQ54" s="435">
        <f t="shared" si="101"/>
        <v>0</v>
      </c>
      <c r="AR54" s="436">
        <f t="shared" si="114"/>
        <v>0</v>
      </c>
      <c r="AS54" s="437">
        <f t="shared" si="115"/>
        <v>0</v>
      </c>
      <c r="AT54" s="436">
        <f t="shared" si="116"/>
        <v>0</v>
      </c>
      <c r="AU54" s="436">
        <f t="shared" si="117"/>
        <v>0</v>
      </c>
      <c r="AV54" s="436">
        <f t="shared" si="118"/>
        <v>0</v>
      </c>
      <c r="AW54" s="426">
        <v>1227</v>
      </c>
      <c r="AX54" s="427">
        <v>993</v>
      </c>
      <c r="AY54" s="428">
        <v>1400</v>
      </c>
      <c r="AZ54" s="438">
        <f>AW54-'MЗ Q2'!AV54</f>
        <v>341</v>
      </c>
      <c r="BA54" s="439">
        <f>AX54-'MЗ Q2'!AW54</f>
        <v>520</v>
      </c>
      <c r="BB54" s="440">
        <f t="shared" si="83"/>
        <v>407</v>
      </c>
      <c r="BC54" s="441">
        <v>11</v>
      </c>
      <c r="BD54" s="442">
        <v>11</v>
      </c>
      <c r="BE54" s="443">
        <v>8</v>
      </c>
      <c r="BF54" s="441">
        <v>22</v>
      </c>
      <c r="BG54" s="442">
        <v>19</v>
      </c>
      <c r="BH54" s="443">
        <v>19</v>
      </c>
      <c r="BI54" s="444">
        <f t="shared" si="84"/>
        <v>16.958333333333332</v>
      </c>
      <c r="BJ54" s="444">
        <f t="shared" si="85"/>
        <v>6.6249999999999982</v>
      </c>
      <c r="BK54" s="444">
        <f t="shared" si="86"/>
        <v>1.2007575757575744</v>
      </c>
      <c r="BL54" s="445">
        <f t="shared" si="87"/>
        <v>7.140350877192982</v>
      </c>
      <c r="BM54" s="444">
        <f t="shared" si="88"/>
        <v>1.973684210526315</v>
      </c>
      <c r="BN54" s="446">
        <f t="shared" si="89"/>
        <v>-1.9824561403508776</v>
      </c>
      <c r="BO54" s="427">
        <v>35</v>
      </c>
      <c r="BP54" s="427">
        <v>35</v>
      </c>
      <c r="BQ54" s="427">
        <v>35</v>
      </c>
      <c r="BR54" s="426">
        <v>3481</v>
      </c>
      <c r="BS54" s="427">
        <v>2690</v>
      </c>
      <c r="BT54" s="428">
        <v>3775</v>
      </c>
      <c r="BU54" s="426">
        <f t="shared" si="119"/>
        <v>253.84105960264901</v>
      </c>
      <c r="BV54" s="447">
        <f t="shared" si="120"/>
        <v>-3.8047318365925662</v>
      </c>
      <c r="BW54" s="448">
        <f t="shared" si="121"/>
        <v>8.8596469632438186</v>
      </c>
      <c r="BX54" s="449">
        <f t="shared" si="122"/>
        <v>684.46428571428567</v>
      </c>
      <c r="BY54" s="447">
        <f t="shared" si="123"/>
        <v>-46.47703457911291</v>
      </c>
      <c r="BZ54" s="448">
        <f t="shared" si="124"/>
        <v>20.818767083872785</v>
      </c>
      <c r="CA54" s="444">
        <f t="shared" si="125"/>
        <v>2.6964285714285716</v>
      </c>
      <c r="CB54" s="444">
        <f t="shared" si="126"/>
        <v>-0.14057224356735354</v>
      </c>
      <c r="CC54" s="444">
        <f t="shared" si="127"/>
        <v>-1.2534167745648084E-2</v>
      </c>
      <c r="CD54" s="432">
        <f t="shared" si="90"/>
        <v>0.39653361344537819</v>
      </c>
      <c r="CE54" s="433">
        <f t="shared" si="91"/>
        <v>3.0882352941176527E-2</v>
      </c>
      <c r="CF54" s="434">
        <f t="shared" si="92"/>
        <v>-3.0450513538748836E-2</v>
      </c>
      <c r="CG54" s="253"/>
      <c r="CH54" s="253"/>
      <c r="CI54" s="272"/>
      <c r="CJ54" s="118"/>
    </row>
    <row r="55" spans="1:88" ht="13.5" customHeight="1" x14ac:dyDescent="0.2">
      <c r="A55" s="425" t="s">
        <v>82</v>
      </c>
      <c r="B55" s="499" t="s">
        <v>285</v>
      </c>
      <c r="C55" s="426">
        <v>935.50699999999995</v>
      </c>
      <c r="D55" s="427">
        <v>584.87800000000004</v>
      </c>
      <c r="E55" s="428">
        <v>1089.7280000000001</v>
      </c>
      <c r="F55" s="426">
        <v>1018.581</v>
      </c>
      <c r="G55" s="427">
        <v>772.53899999999999</v>
      </c>
      <c r="H55" s="428">
        <v>1145.076</v>
      </c>
      <c r="I55" s="429">
        <f t="shared" si="102"/>
        <v>0.95166434367675168</v>
      </c>
      <c r="J55" s="430">
        <f t="shared" si="103"/>
        <v>3.3222904066156245E-2</v>
      </c>
      <c r="K55" s="431">
        <f t="shared" si="104"/>
        <v>0.19457894086860861</v>
      </c>
      <c r="L55" s="426">
        <v>497.58800000000002</v>
      </c>
      <c r="M55" s="427">
        <v>415.59199999999998</v>
      </c>
      <c r="N55" s="427">
        <v>617.81600000000003</v>
      </c>
      <c r="O55" s="432">
        <f t="shared" si="98"/>
        <v>0.53954148021616033</v>
      </c>
      <c r="P55" s="433">
        <f t="shared" si="99"/>
        <v>5.1030502689581647E-2</v>
      </c>
      <c r="Q55" s="434">
        <f t="shared" si="100"/>
        <v>1.5854676394490008E-3</v>
      </c>
      <c r="R55" s="426">
        <v>337.42200000000003</v>
      </c>
      <c r="S55" s="427">
        <v>241.78899999999999</v>
      </c>
      <c r="T55" s="428">
        <v>356.32</v>
      </c>
      <c r="U55" s="435">
        <f t="shared" si="105"/>
        <v>0.31117585208318049</v>
      </c>
      <c r="V55" s="436">
        <f t="shared" si="106"/>
        <v>-2.0090880753972362E-2</v>
      </c>
      <c r="W55" s="437">
        <f t="shared" si="107"/>
        <v>-1.8038162571880623E-3</v>
      </c>
      <c r="X55" s="426">
        <v>12.087999999999999</v>
      </c>
      <c r="Y55" s="427">
        <v>5.9359999999999999</v>
      </c>
      <c r="Z55" s="428">
        <v>10.51</v>
      </c>
      <c r="AA55" s="435">
        <f t="shared" si="108"/>
        <v>9.1784300780035563E-3</v>
      </c>
      <c r="AB55" s="436">
        <f t="shared" si="109"/>
        <v>-2.6890600872361246E-3</v>
      </c>
      <c r="AC55" s="437">
        <f t="shared" si="110"/>
        <v>1.4946756008833075E-3</v>
      </c>
      <c r="AD55" s="426">
        <v>196.56200000000001</v>
      </c>
      <c r="AE55" s="427">
        <v>309.096</v>
      </c>
      <c r="AF55" s="427">
        <v>189.56958000000009</v>
      </c>
      <c r="AG55" s="427">
        <f t="shared" si="81"/>
        <v>-6.9924199999999246</v>
      </c>
      <c r="AH55" s="428">
        <f t="shared" si="82"/>
        <v>-119.52641999999992</v>
      </c>
      <c r="AI55" s="438">
        <v>0</v>
      </c>
      <c r="AJ55" s="439">
        <v>0</v>
      </c>
      <c r="AK55" s="427">
        <v>0</v>
      </c>
      <c r="AL55" s="427">
        <f t="shared" si="61"/>
        <v>0</v>
      </c>
      <c r="AM55" s="428">
        <f t="shared" si="62"/>
        <v>0</v>
      </c>
      <c r="AN55" s="435">
        <f t="shared" si="111"/>
        <v>0.1739604561872321</v>
      </c>
      <c r="AO55" s="436">
        <f t="shared" si="112"/>
        <v>-3.6152348954792524E-2</v>
      </c>
      <c r="AP55" s="437">
        <f t="shared" si="113"/>
        <v>-0.35451898738903509</v>
      </c>
      <c r="AQ55" s="435">
        <f t="shared" si="101"/>
        <v>0</v>
      </c>
      <c r="AR55" s="436">
        <f t="shared" si="114"/>
        <v>0</v>
      </c>
      <c r="AS55" s="437">
        <f t="shared" si="115"/>
        <v>0</v>
      </c>
      <c r="AT55" s="436">
        <f t="shared" si="116"/>
        <v>0</v>
      </c>
      <c r="AU55" s="436">
        <f t="shared" si="117"/>
        <v>0</v>
      </c>
      <c r="AV55" s="436">
        <f t="shared" si="118"/>
        <v>0</v>
      </c>
      <c r="AW55" s="426">
        <v>2415</v>
      </c>
      <c r="AX55" s="427">
        <v>1682</v>
      </c>
      <c r="AY55" s="428">
        <v>3007</v>
      </c>
      <c r="AZ55" s="438">
        <f>AW55-'MЗ Q2'!AV55</f>
        <v>1036</v>
      </c>
      <c r="BA55" s="439">
        <f>AX55-'MЗ Q2'!AW55</f>
        <v>877</v>
      </c>
      <c r="BB55" s="440">
        <f t="shared" si="83"/>
        <v>1325</v>
      </c>
      <c r="BC55" s="441">
        <v>6.63</v>
      </c>
      <c r="BD55" s="442">
        <v>7</v>
      </c>
      <c r="BE55" s="443">
        <v>8</v>
      </c>
      <c r="BF55" s="441">
        <v>15.79</v>
      </c>
      <c r="BG55" s="442">
        <v>16</v>
      </c>
      <c r="BH55" s="443">
        <v>16</v>
      </c>
      <c r="BI55" s="444">
        <f t="shared" si="84"/>
        <v>55.208333333333336</v>
      </c>
      <c r="BJ55" s="444">
        <f t="shared" si="85"/>
        <v>3.1218577174459554</v>
      </c>
      <c r="BK55" s="444">
        <f t="shared" si="86"/>
        <v>13.446428571428577</v>
      </c>
      <c r="BL55" s="445">
        <f t="shared" si="87"/>
        <v>27.604166666666668</v>
      </c>
      <c r="BM55" s="444">
        <f t="shared" si="88"/>
        <v>5.7337845682921689</v>
      </c>
      <c r="BN55" s="446">
        <f t="shared" si="89"/>
        <v>9.3333333333333357</v>
      </c>
      <c r="BO55" s="427">
        <v>112</v>
      </c>
      <c r="BP55" s="427">
        <v>112</v>
      </c>
      <c r="BQ55" s="427">
        <v>136</v>
      </c>
      <c r="BR55" s="426">
        <v>30122</v>
      </c>
      <c r="BS55" s="427">
        <v>19028</v>
      </c>
      <c r="BT55" s="428">
        <v>32020</v>
      </c>
      <c r="BU55" s="426">
        <f t="shared" si="119"/>
        <v>35.761274203622733</v>
      </c>
      <c r="BV55" s="447">
        <f t="shared" si="120"/>
        <v>1.9460892889424315</v>
      </c>
      <c r="BW55" s="448">
        <f t="shared" si="121"/>
        <v>-4.8388414154649269</v>
      </c>
      <c r="BX55" s="449">
        <f t="shared" si="122"/>
        <v>380.80345859660792</v>
      </c>
      <c r="BY55" s="447">
        <f t="shared" si="123"/>
        <v>-40.969212210845512</v>
      </c>
      <c r="BZ55" s="448">
        <f t="shared" si="124"/>
        <v>-78.494401094236309</v>
      </c>
      <c r="CA55" s="444">
        <f t="shared" si="125"/>
        <v>10.648486863984036</v>
      </c>
      <c r="CB55" s="444">
        <f t="shared" si="126"/>
        <v>-1.8243909828068539</v>
      </c>
      <c r="CC55" s="444">
        <f t="shared" si="127"/>
        <v>-0.66423608488635644</v>
      </c>
      <c r="CD55" s="432">
        <f t="shared" si="90"/>
        <v>0.86559256055363321</v>
      </c>
      <c r="CE55" s="433">
        <f t="shared" si="91"/>
        <v>-0.12318107390014821</v>
      </c>
      <c r="CF55" s="434">
        <f t="shared" si="92"/>
        <v>-7.8256645795573121E-2</v>
      </c>
      <c r="CG55" s="253"/>
      <c r="CH55" s="253"/>
      <c r="CI55" s="272"/>
      <c r="CJ55" s="118"/>
    </row>
    <row r="56" spans="1:88" ht="13.5" customHeight="1" x14ac:dyDescent="0.2">
      <c r="A56" s="425" t="s">
        <v>83</v>
      </c>
      <c r="B56" s="499" t="s">
        <v>124</v>
      </c>
      <c r="C56" s="426">
        <v>1943.6020000000001</v>
      </c>
      <c r="D56" s="427">
        <v>1310.335</v>
      </c>
      <c r="E56" s="428">
        <v>1867.961</v>
      </c>
      <c r="F56" s="426">
        <v>1884.498</v>
      </c>
      <c r="G56" s="427">
        <v>1334.355</v>
      </c>
      <c r="H56" s="428">
        <v>1888.8109999999999</v>
      </c>
      <c r="I56" s="429">
        <f t="shared" si="102"/>
        <v>0.98896130952223382</v>
      </c>
      <c r="J56" s="430">
        <f t="shared" si="103"/>
        <v>-4.240195008324199E-2</v>
      </c>
      <c r="K56" s="431">
        <f t="shared" si="104"/>
        <v>6.9625160976953815E-3</v>
      </c>
      <c r="L56" s="426">
        <v>1021.298</v>
      </c>
      <c r="M56" s="427">
        <v>732.50699999999995</v>
      </c>
      <c r="N56" s="427">
        <v>1098.777</v>
      </c>
      <c r="O56" s="432">
        <f t="shared" si="98"/>
        <v>0.58172945837354828</v>
      </c>
      <c r="P56" s="433">
        <f t="shared" si="99"/>
        <v>3.9782478328995285E-2</v>
      </c>
      <c r="Q56" s="434">
        <f t="shared" si="100"/>
        <v>3.2769848674480184E-2</v>
      </c>
      <c r="R56" s="426">
        <v>267.79000000000002</v>
      </c>
      <c r="S56" s="427">
        <v>218.19300000000001</v>
      </c>
      <c r="T56" s="428">
        <v>286</v>
      </c>
      <c r="U56" s="435">
        <f t="shared" si="105"/>
        <v>0.15141800847199641</v>
      </c>
      <c r="V56" s="436">
        <f t="shared" si="106"/>
        <v>9.3165045170970073E-3</v>
      </c>
      <c r="W56" s="437">
        <f t="shared" si="107"/>
        <v>-1.2101444746974555E-2</v>
      </c>
      <c r="X56" s="426">
        <v>486.02600000000001</v>
      </c>
      <c r="Y56" s="427">
        <v>302</v>
      </c>
      <c r="Z56" s="428">
        <v>385</v>
      </c>
      <c r="AA56" s="435">
        <f t="shared" si="108"/>
        <v>0.20383193448153364</v>
      </c>
      <c r="AB56" s="436">
        <f t="shared" si="109"/>
        <v>-5.4075476404548517E-2</v>
      </c>
      <c r="AC56" s="437">
        <f t="shared" si="110"/>
        <v>-2.2494642778640744E-2</v>
      </c>
      <c r="AD56" s="426">
        <v>357.06799999999998</v>
      </c>
      <c r="AE56" s="427">
        <v>259.09699999999998</v>
      </c>
      <c r="AF56" s="427">
        <v>386.964</v>
      </c>
      <c r="AG56" s="427">
        <f t="shared" si="81"/>
        <v>29.896000000000015</v>
      </c>
      <c r="AH56" s="428">
        <f t="shared" si="82"/>
        <v>127.86700000000002</v>
      </c>
      <c r="AI56" s="438">
        <v>0</v>
      </c>
      <c r="AJ56" s="439">
        <v>0</v>
      </c>
      <c r="AK56" s="427">
        <v>0</v>
      </c>
      <c r="AL56" s="427">
        <f t="shared" si="61"/>
        <v>0</v>
      </c>
      <c r="AM56" s="428">
        <f t="shared" si="62"/>
        <v>0</v>
      </c>
      <c r="AN56" s="435">
        <f t="shared" si="111"/>
        <v>0.20715850063250785</v>
      </c>
      <c r="AO56" s="436">
        <f t="shared" si="112"/>
        <v>2.3443933555503421E-2</v>
      </c>
      <c r="AP56" s="437">
        <f t="shared" si="113"/>
        <v>9.4250965793458985E-3</v>
      </c>
      <c r="AQ56" s="435">
        <f t="shared" si="101"/>
        <v>0</v>
      </c>
      <c r="AR56" s="436">
        <f t="shared" si="114"/>
        <v>0</v>
      </c>
      <c r="AS56" s="437">
        <f t="shared" si="115"/>
        <v>0</v>
      </c>
      <c r="AT56" s="436">
        <f t="shared" si="116"/>
        <v>0</v>
      </c>
      <c r="AU56" s="436">
        <f t="shared" si="117"/>
        <v>0</v>
      </c>
      <c r="AV56" s="436">
        <f t="shared" si="118"/>
        <v>0</v>
      </c>
      <c r="AW56" s="426">
        <v>1457</v>
      </c>
      <c r="AX56" s="427">
        <v>982</v>
      </c>
      <c r="AY56" s="428">
        <v>1449</v>
      </c>
      <c r="AZ56" s="438">
        <f>AW56-'MЗ Q2'!AV56</f>
        <v>449</v>
      </c>
      <c r="BA56" s="439">
        <f>AX56-'MЗ Q2'!AW56</f>
        <v>448</v>
      </c>
      <c r="BB56" s="440">
        <f t="shared" si="83"/>
        <v>467</v>
      </c>
      <c r="BC56" s="441">
        <v>16</v>
      </c>
      <c r="BD56" s="442">
        <v>14</v>
      </c>
      <c r="BE56" s="443">
        <v>15</v>
      </c>
      <c r="BF56" s="441">
        <v>36</v>
      </c>
      <c r="BG56" s="442">
        <v>32</v>
      </c>
      <c r="BH56" s="443">
        <v>31</v>
      </c>
      <c r="BI56" s="444">
        <f t="shared" si="84"/>
        <v>10.377777777777776</v>
      </c>
      <c r="BJ56" s="444">
        <f t="shared" si="85"/>
        <v>1.0236111111111104</v>
      </c>
      <c r="BK56" s="444">
        <f t="shared" si="86"/>
        <v>-0.28888888888889142</v>
      </c>
      <c r="BL56" s="445">
        <f t="shared" si="87"/>
        <v>5.021505376344086</v>
      </c>
      <c r="BM56" s="444">
        <f t="shared" si="88"/>
        <v>0.86409796893667856</v>
      </c>
      <c r="BN56" s="446">
        <f t="shared" si="89"/>
        <v>0.35483870967741904</v>
      </c>
      <c r="BO56" s="427">
        <v>100</v>
      </c>
      <c r="BP56" s="427">
        <v>100</v>
      </c>
      <c r="BQ56" s="427">
        <v>100</v>
      </c>
      <c r="BR56" s="426">
        <v>24225</v>
      </c>
      <c r="BS56" s="427">
        <v>14585</v>
      </c>
      <c r="BT56" s="428">
        <v>22263</v>
      </c>
      <c r="BU56" s="426">
        <f t="shared" si="119"/>
        <v>84.840812109778554</v>
      </c>
      <c r="BV56" s="447">
        <f t="shared" si="120"/>
        <v>7.0493570014194233</v>
      </c>
      <c r="BW56" s="448">
        <f t="shared" si="121"/>
        <v>-6.6473606704751376</v>
      </c>
      <c r="BX56" s="449">
        <f t="shared" si="122"/>
        <v>1303.5272601794341</v>
      </c>
      <c r="BY56" s="447">
        <f t="shared" si="123"/>
        <v>10.117514125899334</v>
      </c>
      <c r="BZ56" s="448">
        <f t="shared" si="124"/>
        <v>-55.286385441747143</v>
      </c>
      <c r="CA56" s="444">
        <f t="shared" si="125"/>
        <v>15.364389233954451</v>
      </c>
      <c r="CB56" s="444">
        <f t="shared" si="126"/>
        <v>-1.26224082781631</v>
      </c>
      <c r="CC56" s="444">
        <f t="shared" si="127"/>
        <v>0.51204707509498171</v>
      </c>
      <c r="CD56" s="432">
        <f t="shared" si="90"/>
        <v>0.81849264705882352</v>
      </c>
      <c r="CE56" s="433">
        <f t="shared" si="91"/>
        <v>-7.2132352941176481E-2</v>
      </c>
      <c r="CF56" s="434">
        <f t="shared" si="92"/>
        <v>8.2148692810457558E-3</v>
      </c>
      <c r="CG56" s="253"/>
      <c r="CH56" s="253"/>
      <c r="CI56" s="272"/>
      <c r="CJ56" s="118"/>
    </row>
    <row r="57" spans="1:88" ht="13.5" customHeight="1" x14ac:dyDescent="0.2">
      <c r="A57" s="425" t="s">
        <v>84</v>
      </c>
      <c r="B57" s="499" t="s">
        <v>124</v>
      </c>
      <c r="C57" s="426">
        <v>931.84699999999998</v>
      </c>
      <c r="D57" s="427">
        <v>713.53300000000002</v>
      </c>
      <c r="E57" s="428">
        <v>1033.713</v>
      </c>
      <c r="F57" s="426">
        <v>903.40499999999997</v>
      </c>
      <c r="G57" s="427">
        <v>623.72299999999996</v>
      </c>
      <c r="H57" s="428">
        <v>943.36</v>
      </c>
      <c r="I57" s="429">
        <f t="shared" si="102"/>
        <v>1.0957778578697421</v>
      </c>
      <c r="J57" s="430">
        <f t="shared" si="103"/>
        <v>6.4294746751251575E-2</v>
      </c>
      <c r="K57" s="431">
        <f t="shared" si="104"/>
        <v>-4.8212342908487971E-2</v>
      </c>
      <c r="L57" s="426">
        <v>492.495</v>
      </c>
      <c r="M57" s="427">
        <v>318.815</v>
      </c>
      <c r="N57" s="427">
        <v>483.30900000000003</v>
      </c>
      <c r="O57" s="432">
        <f t="shared" si="98"/>
        <v>0.51232721336499321</v>
      </c>
      <c r="P57" s="433">
        <f t="shared" si="99"/>
        <v>-3.2826953370856171E-2</v>
      </c>
      <c r="Q57" s="434">
        <f t="shared" si="100"/>
        <v>1.1788349983143931E-3</v>
      </c>
      <c r="R57" s="426">
        <v>171.751</v>
      </c>
      <c r="S57" s="427">
        <v>128.27500000000001</v>
      </c>
      <c r="T57" s="428">
        <v>206</v>
      </c>
      <c r="U57" s="435">
        <f t="shared" si="105"/>
        <v>0.21836838534599728</v>
      </c>
      <c r="V57" s="436">
        <f t="shared" si="106"/>
        <v>2.8253209981681154E-2</v>
      </c>
      <c r="W57" s="437">
        <f t="shared" si="107"/>
        <v>1.2708180415282821E-2</v>
      </c>
      <c r="X57" s="426">
        <v>91.709000000000003</v>
      </c>
      <c r="Y57" s="427">
        <v>75.694999999999993</v>
      </c>
      <c r="Z57" s="428">
        <v>106.67</v>
      </c>
      <c r="AA57" s="435">
        <f t="shared" si="108"/>
        <v>0.1130745420624152</v>
      </c>
      <c r="AB57" s="436">
        <f t="shared" si="109"/>
        <v>1.1559717592769789E-2</v>
      </c>
      <c r="AC57" s="437">
        <f t="shared" si="110"/>
        <v>-8.2854206133238656E-3</v>
      </c>
      <c r="AD57" s="426">
        <v>447.21300000000002</v>
      </c>
      <c r="AE57" s="427">
        <v>388.15616000000006</v>
      </c>
      <c r="AF57" s="427">
        <v>363.48734999999999</v>
      </c>
      <c r="AG57" s="427">
        <f t="shared" si="81"/>
        <v>-83.72565000000003</v>
      </c>
      <c r="AH57" s="428">
        <f t="shared" si="82"/>
        <v>-24.668810000000065</v>
      </c>
      <c r="AI57" s="438">
        <v>164</v>
      </c>
      <c r="AJ57" s="439">
        <v>171.61459999999997</v>
      </c>
      <c r="AK57" s="427">
        <v>166.76931999999999</v>
      </c>
      <c r="AL57" s="427">
        <f t="shared" si="61"/>
        <v>2.7693199999999933</v>
      </c>
      <c r="AM57" s="428">
        <f t="shared" si="62"/>
        <v>-4.8452799999999741</v>
      </c>
      <c r="AN57" s="435">
        <f t="shared" si="111"/>
        <v>0.3516327549329456</v>
      </c>
      <c r="AO57" s="436">
        <f t="shared" si="112"/>
        <v>-0.12828830506939387</v>
      </c>
      <c r="AP57" s="437">
        <f t="shared" si="113"/>
        <v>-0.19235912771298674</v>
      </c>
      <c r="AQ57" s="435">
        <f t="shared" si="101"/>
        <v>0.16133038860883051</v>
      </c>
      <c r="AR57" s="436">
        <f t="shared" si="114"/>
        <v>-1.4664168437551584E-2</v>
      </c>
      <c r="AS57" s="437">
        <f t="shared" si="115"/>
        <v>-7.9183504932182958E-2</v>
      </c>
      <c r="AT57" s="436">
        <f t="shared" si="116"/>
        <v>0.17678226763907734</v>
      </c>
      <c r="AU57" s="436">
        <f t="shared" si="117"/>
        <v>-4.7531456030455166E-3</v>
      </c>
      <c r="AV57" s="436">
        <f t="shared" si="118"/>
        <v>-9.8363269722860525E-2</v>
      </c>
      <c r="AW57" s="426">
        <v>1348</v>
      </c>
      <c r="AX57" s="427">
        <v>1009</v>
      </c>
      <c r="AY57" s="428">
        <v>1337</v>
      </c>
      <c r="AZ57" s="438">
        <f>AW57-'MЗ Q2'!AV57</f>
        <v>389</v>
      </c>
      <c r="BA57" s="439">
        <f>AX57-'MЗ Q2'!AW57</f>
        <v>425</v>
      </c>
      <c r="BB57" s="440">
        <f t="shared" si="83"/>
        <v>328</v>
      </c>
      <c r="BC57" s="441">
        <v>12</v>
      </c>
      <c r="BD57" s="442">
        <v>12</v>
      </c>
      <c r="BE57" s="443">
        <v>12</v>
      </c>
      <c r="BF57" s="441">
        <v>20</v>
      </c>
      <c r="BG57" s="442">
        <v>19</v>
      </c>
      <c r="BH57" s="443">
        <v>19</v>
      </c>
      <c r="BI57" s="444">
        <f t="shared" si="84"/>
        <v>9.1111111111111107</v>
      </c>
      <c r="BJ57" s="444">
        <f t="shared" si="85"/>
        <v>-1.6944444444444446</v>
      </c>
      <c r="BK57" s="444">
        <f t="shared" si="86"/>
        <v>-2.6944444444444446</v>
      </c>
      <c r="BL57" s="445">
        <f t="shared" si="87"/>
        <v>5.7543859649122808</v>
      </c>
      <c r="BM57" s="444">
        <f t="shared" si="88"/>
        <v>-0.72894736842105168</v>
      </c>
      <c r="BN57" s="446">
        <f t="shared" si="89"/>
        <v>-1.7017543859649118</v>
      </c>
      <c r="BO57" s="427">
        <v>70</v>
      </c>
      <c r="BP57" s="427">
        <v>65</v>
      </c>
      <c r="BQ57" s="427">
        <v>65</v>
      </c>
      <c r="BR57" s="426">
        <v>12096</v>
      </c>
      <c r="BS57" s="427">
        <v>8433</v>
      </c>
      <c r="BT57" s="428">
        <v>11437</v>
      </c>
      <c r="BU57" s="426">
        <f t="shared" si="119"/>
        <v>82.483168663110959</v>
      </c>
      <c r="BV57" s="447">
        <f t="shared" si="120"/>
        <v>7.7969087424760346</v>
      </c>
      <c r="BW57" s="448">
        <f t="shared" si="121"/>
        <v>8.5209962452288295</v>
      </c>
      <c r="BX57" s="449">
        <f t="shared" si="122"/>
        <v>705.57965594614814</v>
      </c>
      <c r="BY57" s="447">
        <f t="shared" si="123"/>
        <v>35.397905204308358</v>
      </c>
      <c r="BZ57" s="448">
        <f t="shared" si="124"/>
        <v>87.420092021470282</v>
      </c>
      <c r="CA57" s="444">
        <f t="shared" si="125"/>
        <v>8.5542258788332095</v>
      </c>
      <c r="CB57" s="444">
        <f t="shared" si="126"/>
        <v>-0.4190678897127853</v>
      </c>
      <c r="CC57" s="444">
        <f t="shared" si="127"/>
        <v>0.19644589865481521</v>
      </c>
      <c r="CD57" s="432">
        <f t="shared" si="90"/>
        <v>0.64688914027149313</v>
      </c>
      <c r="CE57" s="433">
        <f t="shared" si="91"/>
        <v>1.1595022624434237E-2</v>
      </c>
      <c r="CF57" s="434">
        <f t="shared" si="92"/>
        <v>-7.3880090497737583E-2</v>
      </c>
      <c r="CG57" s="253"/>
      <c r="CH57" s="253"/>
      <c r="CI57" s="272"/>
      <c r="CJ57" s="118"/>
    </row>
    <row r="58" spans="1:88" ht="13.5" customHeight="1" x14ac:dyDescent="0.2">
      <c r="A58" s="425" t="s">
        <v>85</v>
      </c>
      <c r="B58" s="499" t="s">
        <v>124</v>
      </c>
      <c r="C58" s="426">
        <v>1185.383</v>
      </c>
      <c r="D58" s="427">
        <v>1054.8489999999999</v>
      </c>
      <c r="E58" s="428">
        <v>1545.4960000000001</v>
      </c>
      <c r="F58" s="426">
        <v>1113.8530000000001</v>
      </c>
      <c r="G58" s="427">
        <v>1216.153</v>
      </c>
      <c r="H58" s="428">
        <v>1610.3440000000001</v>
      </c>
      <c r="I58" s="429">
        <f t="shared" si="102"/>
        <v>0.95973034333036922</v>
      </c>
      <c r="J58" s="430">
        <f t="shared" si="103"/>
        <v>-0.10448818460823661</v>
      </c>
      <c r="K58" s="431">
        <f t="shared" si="104"/>
        <v>9.2364970716890538E-2</v>
      </c>
      <c r="L58" s="426">
        <v>719.95799999999997</v>
      </c>
      <c r="M58" s="427">
        <v>521.94799999999998</v>
      </c>
      <c r="N58" s="427">
        <v>816.97</v>
      </c>
      <c r="O58" s="432">
        <f t="shared" si="98"/>
        <v>0.50732638492148263</v>
      </c>
      <c r="P58" s="433">
        <f t="shared" si="99"/>
        <v>-0.13904077483837785</v>
      </c>
      <c r="Q58" s="434">
        <f t="shared" si="100"/>
        <v>7.814683267764494E-2</v>
      </c>
      <c r="R58" s="426">
        <v>246.52099999999999</v>
      </c>
      <c r="S58" s="427">
        <v>165.708</v>
      </c>
      <c r="T58" s="428">
        <v>216.46</v>
      </c>
      <c r="U58" s="435">
        <f t="shared" si="105"/>
        <v>0.13441848449772223</v>
      </c>
      <c r="V58" s="436">
        <f t="shared" si="106"/>
        <v>-8.6904257372165422E-2</v>
      </c>
      <c r="W58" s="437">
        <f t="shared" si="107"/>
        <v>-1.8373977802477182E-3</v>
      </c>
      <c r="X58" s="426">
        <v>90.233000000000004</v>
      </c>
      <c r="Y58" s="427">
        <v>86</v>
      </c>
      <c r="Z58" s="428">
        <v>118.6</v>
      </c>
      <c r="AA58" s="435">
        <f t="shared" si="108"/>
        <v>7.364886011932853E-2</v>
      </c>
      <c r="AB58" s="436">
        <f t="shared" si="109"/>
        <v>-7.3609320166175968E-3</v>
      </c>
      <c r="AC58" s="437">
        <f t="shared" si="110"/>
        <v>2.934073410748278E-3</v>
      </c>
      <c r="AD58" s="426">
        <v>74.253</v>
      </c>
      <c r="AE58" s="427">
        <v>84.007959999999969</v>
      </c>
      <c r="AF58" s="427">
        <v>80.017819999999944</v>
      </c>
      <c r="AG58" s="427">
        <f t="shared" si="81"/>
        <v>5.7648199999999434</v>
      </c>
      <c r="AH58" s="428">
        <f t="shared" si="82"/>
        <v>-3.9901400000000251</v>
      </c>
      <c r="AI58" s="438">
        <v>0</v>
      </c>
      <c r="AJ58" s="439">
        <v>0</v>
      </c>
      <c r="AK58" s="427">
        <v>0</v>
      </c>
      <c r="AL58" s="427">
        <f t="shared" si="61"/>
        <v>0</v>
      </c>
      <c r="AM58" s="428">
        <f t="shared" si="62"/>
        <v>0</v>
      </c>
      <c r="AN58" s="435">
        <f t="shared" si="111"/>
        <v>5.1774847686438488E-2</v>
      </c>
      <c r="AO58" s="436">
        <f t="shared" si="112"/>
        <v>-1.086566597032898E-2</v>
      </c>
      <c r="AP58" s="437">
        <f t="shared" si="113"/>
        <v>-2.7864949099641767E-2</v>
      </c>
      <c r="AQ58" s="435">
        <f t="shared" si="101"/>
        <v>0</v>
      </c>
      <c r="AR58" s="436">
        <f t="shared" si="114"/>
        <v>0</v>
      </c>
      <c r="AS58" s="437">
        <f t="shared" si="115"/>
        <v>0</v>
      </c>
      <c r="AT58" s="436">
        <f t="shared" si="116"/>
        <v>0</v>
      </c>
      <c r="AU58" s="436">
        <f t="shared" si="117"/>
        <v>0</v>
      </c>
      <c r="AV58" s="436">
        <f t="shared" si="118"/>
        <v>0</v>
      </c>
      <c r="AW58" s="426">
        <v>1956</v>
      </c>
      <c r="AX58" s="427">
        <v>1269</v>
      </c>
      <c r="AY58" s="428">
        <v>1886</v>
      </c>
      <c r="AZ58" s="438">
        <f>AW58-'MЗ Q2'!AV58</f>
        <v>577</v>
      </c>
      <c r="BA58" s="439">
        <f>AX58-'MЗ Q2'!AW58</f>
        <v>591</v>
      </c>
      <c r="BB58" s="440">
        <f t="shared" si="83"/>
        <v>617</v>
      </c>
      <c r="BC58" s="441">
        <v>12</v>
      </c>
      <c r="BD58" s="442">
        <v>10</v>
      </c>
      <c r="BE58" s="443">
        <v>11</v>
      </c>
      <c r="BF58" s="441">
        <v>27.45</v>
      </c>
      <c r="BG58" s="442">
        <v>26</v>
      </c>
      <c r="BH58" s="443">
        <v>27</v>
      </c>
      <c r="BI58" s="444">
        <f t="shared" si="84"/>
        <v>18.696969696969695</v>
      </c>
      <c r="BJ58" s="444">
        <f t="shared" si="85"/>
        <v>2.6691919191919169</v>
      </c>
      <c r="BK58" s="444">
        <f t="shared" si="86"/>
        <v>-1.0030303030303038</v>
      </c>
      <c r="BL58" s="445">
        <f t="shared" si="87"/>
        <v>7.617283950617284</v>
      </c>
      <c r="BM58" s="444">
        <f t="shared" si="88"/>
        <v>0.61060514065978477</v>
      </c>
      <c r="BN58" s="446">
        <f t="shared" si="89"/>
        <v>4.0360873694207378E-2</v>
      </c>
      <c r="BO58" s="427">
        <v>85</v>
      </c>
      <c r="BP58" s="427">
        <v>85</v>
      </c>
      <c r="BQ58" s="427">
        <v>85</v>
      </c>
      <c r="BR58" s="426">
        <v>17782</v>
      </c>
      <c r="BS58" s="427">
        <v>11023</v>
      </c>
      <c r="BT58" s="428">
        <v>16393</v>
      </c>
      <c r="BU58" s="426">
        <f t="shared" si="119"/>
        <v>98.233636308180323</v>
      </c>
      <c r="BV58" s="447">
        <f t="shared" si="120"/>
        <v>35.594281904851115</v>
      </c>
      <c r="BW58" s="448">
        <f t="shared" si="121"/>
        <v>-12.095040095702473</v>
      </c>
      <c r="BX58" s="449">
        <f t="shared" si="122"/>
        <v>853.84093319194062</v>
      </c>
      <c r="BY58" s="447">
        <f t="shared" si="123"/>
        <v>284.38643421443555</v>
      </c>
      <c r="BZ58" s="448">
        <f t="shared" si="124"/>
        <v>-104.51446475920204</v>
      </c>
      <c r="CA58" s="444">
        <f t="shared" si="125"/>
        <v>8.6919406150583249</v>
      </c>
      <c r="CB58" s="444">
        <f t="shared" si="126"/>
        <v>-0.39906142993145011</v>
      </c>
      <c r="CC58" s="444">
        <f t="shared" si="127"/>
        <v>5.5733967762137127E-3</v>
      </c>
      <c r="CD58" s="432">
        <f t="shared" si="90"/>
        <v>0.70903979238754322</v>
      </c>
      <c r="CE58" s="433">
        <f t="shared" si="91"/>
        <v>-6.007785467128024E-2</v>
      </c>
      <c r="CF58" s="434">
        <f t="shared" si="92"/>
        <v>-1.1417723952326098E-2</v>
      </c>
      <c r="CG58" s="253"/>
      <c r="CH58" s="253"/>
      <c r="CI58" s="272"/>
      <c r="CJ58" s="118"/>
    </row>
    <row r="59" spans="1:88" ht="13.5" customHeight="1" x14ac:dyDescent="0.2">
      <c r="A59" s="425" t="s">
        <v>86</v>
      </c>
      <c r="B59" s="499" t="s">
        <v>285</v>
      </c>
      <c r="C59" s="426">
        <v>717.05499999999995</v>
      </c>
      <c r="D59" s="427">
        <v>485.23099999999999</v>
      </c>
      <c r="E59" s="428">
        <v>953.053</v>
      </c>
      <c r="F59" s="426">
        <v>788.24199999999996</v>
      </c>
      <c r="G59" s="427">
        <v>502.31200000000001</v>
      </c>
      <c r="H59" s="428">
        <v>813</v>
      </c>
      <c r="I59" s="429">
        <f t="shared" si="102"/>
        <v>1.1722669126691267</v>
      </c>
      <c r="J59" s="430">
        <f t="shared" si="103"/>
        <v>0.2625780100224776</v>
      </c>
      <c r="K59" s="431">
        <f t="shared" si="104"/>
        <v>0.20627167464972851</v>
      </c>
      <c r="L59" s="426">
        <v>514.83199999999999</v>
      </c>
      <c r="M59" s="427">
        <v>325.541</v>
      </c>
      <c r="N59" s="427">
        <v>515</v>
      </c>
      <c r="O59" s="432">
        <f t="shared" si="98"/>
        <v>0.6334563345633456</v>
      </c>
      <c r="P59" s="433">
        <f t="shared" si="99"/>
        <v>-1.9683183503441004E-2</v>
      </c>
      <c r="Q59" s="434">
        <f t="shared" si="100"/>
        <v>-1.4628919223145687E-2</v>
      </c>
      <c r="R59" s="426">
        <v>205.892</v>
      </c>
      <c r="S59" s="427">
        <v>121.14699999999999</v>
      </c>
      <c r="T59" s="428">
        <v>213</v>
      </c>
      <c r="U59" s="435">
        <f t="shared" si="105"/>
        <v>0.26199261992619927</v>
      </c>
      <c r="V59" s="436">
        <f t="shared" si="106"/>
        <v>7.885734531618005E-4</v>
      </c>
      <c r="W59" s="437">
        <f t="shared" si="107"/>
        <v>2.0813830647822495E-2</v>
      </c>
      <c r="X59" s="426">
        <v>10.416</v>
      </c>
      <c r="Y59" s="427">
        <v>7.5</v>
      </c>
      <c r="Z59" s="428">
        <v>11.7</v>
      </c>
      <c r="AA59" s="435">
        <f t="shared" si="108"/>
        <v>1.4391143911439114E-2</v>
      </c>
      <c r="AB59" s="436">
        <f t="shared" si="109"/>
        <v>1.1769279726791884E-3</v>
      </c>
      <c r="AC59" s="437">
        <f t="shared" si="110"/>
        <v>-5.3981533301453166E-4</v>
      </c>
      <c r="AD59" s="426">
        <v>179.744</v>
      </c>
      <c r="AE59" s="427">
        <v>139.542</v>
      </c>
      <c r="AF59" s="427">
        <v>150.25899999999999</v>
      </c>
      <c r="AG59" s="427">
        <f t="shared" si="81"/>
        <v>-29.485000000000014</v>
      </c>
      <c r="AH59" s="428">
        <f t="shared" si="82"/>
        <v>10.716999999999985</v>
      </c>
      <c r="AI59" s="438">
        <v>9</v>
      </c>
      <c r="AJ59" s="439">
        <v>0</v>
      </c>
      <c r="AK59" s="427">
        <v>0</v>
      </c>
      <c r="AL59" s="427">
        <f t="shared" si="61"/>
        <v>-9</v>
      </c>
      <c r="AM59" s="428">
        <f t="shared" si="62"/>
        <v>0</v>
      </c>
      <c r="AN59" s="435">
        <f t="shared" si="111"/>
        <v>0.15766069672935293</v>
      </c>
      <c r="AO59" s="436">
        <f t="shared" si="112"/>
        <v>-9.300905663684636E-2</v>
      </c>
      <c r="AP59" s="437">
        <f t="shared" si="113"/>
        <v>-0.12991779681289808</v>
      </c>
      <c r="AQ59" s="435">
        <f t="shared" si="101"/>
        <v>0</v>
      </c>
      <c r="AR59" s="436">
        <f t="shared" si="114"/>
        <v>-1.2551338460787528E-2</v>
      </c>
      <c r="AS59" s="437">
        <f t="shared" si="115"/>
        <v>0</v>
      </c>
      <c r="AT59" s="436">
        <f t="shared" si="116"/>
        <v>0</v>
      </c>
      <c r="AU59" s="436">
        <f t="shared" si="117"/>
        <v>-1.1417813311140487E-2</v>
      </c>
      <c r="AV59" s="436">
        <f t="shared" si="118"/>
        <v>0</v>
      </c>
      <c r="AW59" s="426">
        <v>1634</v>
      </c>
      <c r="AX59" s="427">
        <v>808</v>
      </c>
      <c r="AY59" s="428">
        <v>1606</v>
      </c>
      <c r="AZ59" s="438">
        <f>AW59-'MЗ Q2'!AV59</f>
        <v>815</v>
      </c>
      <c r="BA59" s="439">
        <f>AX59-'MЗ Q2'!AW59</f>
        <v>584</v>
      </c>
      <c r="BB59" s="440">
        <f t="shared" si="83"/>
        <v>798</v>
      </c>
      <c r="BC59" s="441">
        <v>10</v>
      </c>
      <c r="BD59" s="442">
        <v>11</v>
      </c>
      <c r="BE59" s="443">
        <v>10</v>
      </c>
      <c r="BF59" s="441">
        <v>23</v>
      </c>
      <c r="BG59" s="442">
        <v>21</v>
      </c>
      <c r="BH59" s="443">
        <v>23</v>
      </c>
      <c r="BI59" s="444">
        <f t="shared" si="84"/>
        <v>26.6</v>
      </c>
      <c r="BJ59" s="444">
        <f t="shared" si="85"/>
        <v>-0.56666666666666643</v>
      </c>
      <c r="BK59" s="444">
        <f t="shared" si="86"/>
        <v>8.903030303030306</v>
      </c>
      <c r="BL59" s="445">
        <f t="shared" si="87"/>
        <v>11.565217391304348</v>
      </c>
      <c r="BM59" s="444">
        <f t="shared" si="88"/>
        <v>-0.2463768115942031</v>
      </c>
      <c r="BN59" s="446">
        <f t="shared" si="89"/>
        <v>2.2953761214630788</v>
      </c>
      <c r="BO59" s="427">
        <v>155</v>
      </c>
      <c r="BP59" s="427">
        <v>155</v>
      </c>
      <c r="BQ59" s="427">
        <v>155</v>
      </c>
      <c r="BR59" s="426">
        <v>28405</v>
      </c>
      <c r="BS59" s="427">
        <v>13682</v>
      </c>
      <c r="BT59" s="428">
        <v>27563</v>
      </c>
      <c r="BU59" s="426">
        <f t="shared" si="119"/>
        <v>29.49606356347277</v>
      </c>
      <c r="BV59" s="447">
        <f t="shared" si="120"/>
        <v>1.7459491469967965</v>
      </c>
      <c r="BW59" s="448">
        <f t="shared" si="121"/>
        <v>-7.2172824385737151</v>
      </c>
      <c r="BX59" s="449">
        <f t="shared" si="122"/>
        <v>506.22665006226651</v>
      </c>
      <c r="BY59" s="447">
        <f t="shared" si="123"/>
        <v>23.826405264224888</v>
      </c>
      <c r="BZ59" s="448">
        <f t="shared" si="124"/>
        <v>-115.44661726446617</v>
      </c>
      <c r="CA59" s="444">
        <f t="shared" si="125"/>
        <v>17.162515566625157</v>
      </c>
      <c r="CB59" s="444">
        <f t="shared" si="126"/>
        <v>-0.22120536360740317</v>
      </c>
      <c r="CC59" s="444">
        <f t="shared" si="127"/>
        <v>0.22934724979347365</v>
      </c>
      <c r="CD59" s="432">
        <f t="shared" si="90"/>
        <v>0.65377134724857677</v>
      </c>
      <c r="CE59" s="433">
        <f t="shared" si="91"/>
        <v>-1.9971537001897577E-2</v>
      </c>
      <c r="CF59" s="434">
        <f t="shared" si="92"/>
        <v>0.16337708201560192</v>
      </c>
      <c r="CG59" s="97"/>
      <c r="CH59" s="253"/>
      <c r="CI59" s="272"/>
      <c r="CJ59" s="118"/>
    </row>
    <row r="60" spans="1:88" ht="13.5" customHeight="1" x14ac:dyDescent="0.2">
      <c r="A60" s="425" t="s">
        <v>87</v>
      </c>
      <c r="B60" s="499" t="s">
        <v>285</v>
      </c>
      <c r="C60" s="426">
        <v>790.91700000000003</v>
      </c>
      <c r="D60" s="427">
        <v>605.84900000000005</v>
      </c>
      <c r="E60" s="428">
        <v>965.61199999999997</v>
      </c>
      <c r="F60" s="426">
        <v>671.77800000000002</v>
      </c>
      <c r="G60" s="427">
        <v>504.79599999999999</v>
      </c>
      <c r="H60" s="428">
        <v>871.26300000000003</v>
      </c>
      <c r="I60" s="429">
        <f t="shared" si="102"/>
        <v>1.1082899193469709</v>
      </c>
      <c r="J60" s="430">
        <f t="shared" si="103"/>
        <v>-6.9058847656414235E-2</v>
      </c>
      <c r="K60" s="431">
        <f t="shared" si="104"/>
        <v>-9.1895898290252909E-2</v>
      </c>
      <c r="L60" s="426">
        <v>404.892</v>
      </c>
      <c r="M60" s="427">
        <v>327.089</v>
      </c>
      <c r="N60" s="427">
        <v>519.99300000000005</v>
      </c>
      <c r="O60" s="432">
        <f t="shared" si="98"/>
        <v>0.59682667575691839</v>
      </c>
      <c r="P60" s="433">
        <f t="shared" si="99"/>
        <v>-5.8902932417687071E-3</v>
      </c>
      <c r="Q60" s="434">
        <f t="shared" si="100"/>
        <v>-5.1136065627720217E-2</v>
      </c>
      <c r="R60" s="426">
        <v>145.46700000000001</v>
      </c>
      <c r="S60" s="427">
        <v>105.018</v>
      </c>
      <c r="T60" s="428">
        <v>240</v>
      </c>
      <c r="U60" s="435">
        <f t="shared" si="105"/>
        <v>0.27546217387861072</v>
      </c>
      <c r="V60" s="436">
        <f t="shared" si="106"/>
        <v>5.8921888248536475E-2</v>
      </c>
      <c r="W60" s="437">
        <f t="shared" si="107"/>
        <v>6.7421698122067469E-2</v>
      </c>
      <c r="X60" s="426">
        <v>16.018999999999998</v>
      </c>
      <c r="Y60" s="427">
        <v>8.0960000000000001</v>
      </c>
      <c r="Z60" s="428">
        <v>12.2</v>
      </c>
      <c r="AA60" s="435">
        <f t="shared" si="108"/>
        <v>1.4002660505496043E-2</v>
      </c>
      <c r="AB60" s="436">
        <f t="shared" si="109"/>
        <v>-9.8430147026828483E-3</v>
      </c>
      <c r="AC60" s="437">
        <f t="shared" si="110"/>
        <v>-2.035501445074089E-3</v>
      </c>
      <c r="AD60" s="426">
        <v>77.98</v>
      </c>
      <c r="AE60" s="427">
        <v>137.43199999999999</v>
      </c>
      <c r="AF60" s="427">
        <v>90.563000000000002</v>
      </c>
      <c r="AG60" s="427">
        <f t="shared" si="81"/>
        <v>12.582999999999998</v>
      </c>
      <c r="AH60" s="428">
        <f t="shared" si="82"/>
        <v>-46.868999999999986</v>
      </c>
      <c r="AI60" s="438">
        <v>1</v>
      </c>
      <c r="AJ60" s="439">
        <v>0.52800000000000002</v>
      </c>
      <c r="AK60" s="427">
        <v>0.52800000000000002</v>
      </c>
      <c r="AL60" s="427">
        <f t="shared" si="61"/>
        <v>-0.47199999999999998</v>
      </c>
      <c r="AM60" s="428">
        <f t="shared" si="62"/>
        <v>0</v>
      </c>
      <c r="AN60" s="435">
        <f t="shared" si="111"/>
        <v>9.3788188216385057E-2</v>
      </c>
      <c r="AO60" s="436">
        <f t="shared" si="112"/>
        <v>-4.8062281383019767E-3</v>
      </c>
      <c r="AP60" s="437">
        <f t="shared" si="113"/>
        <v>-0.13305381366857305</v>
      </c>
      <c r="AQ60" s="435">
        <f t="shared" si="101"/>
        <v>5.4680347800151619E-4</v>
      </c>
      <c r="AR60" s="436">
        <f t="shared" si="114"/>
        <v>-7.1755169453871243E-4</v>
      </c>
      <c r="AS60" s="437">
        <f t="shared" si="115"/>
        <v>-3.2470080771984341E-4</v>
      </c>
      <c r="AT60" s="436">
        <f t="shared" si="116"/>
        <v>6.0601678253294352E-4</v>
      </c>
      <c r="AU60" s="436">
        <f t="shared" si="117"/>
        <v>-8.8257022091164678E-4</v>
      </c>
      <c r="AV60" s="436">
        <f t="shared" si="118"/>
        <v>-4.3995030119989124E-4</v>
      </c>
      <c r="AW60" s="426">
        <v>1472</v>
      </c>
      <c r="AX60" s="427">
        <v>966</v>
      </c>
      <c r="AY60" s="428">
        <v>1483</v>
      </c>
      <c r="AZ60" s="438">
        <f>AW60-'MЗ Q2'!AV60</f>
        <v>480</v>
      </c>
      <c r="BA60" s="439">
        <f>AX60-'MЗ Q2'!AW60</f>
        <v>407</v>
      </c>
      <c r="BB60" s="440">
        <f t="shared" si="83"/>
        <v>517</v>
      </c>
      <c r="BC60" s="441">
        <v>11</v>
      </c>
      <c r="BD60" s="442">
        <v>10</v>
      </c>
      <c r="BE60" s="443">
        <v>10</v>
      </c>
      <c r="BF60" s="441">
        <v>15</v>
      </c>
      <c r="BG60" s="442">
        <v>9</v>
      </c>
      <c r="BH60" s="443">
        <v>11</v>
      </c>
      <c r="BI60" s="444">
        <f t="shared" si="84"/>
        <v>17.233333333333334</v>
      </c>
      <c r="BJ60" s="444">
        <f t="shared" si="85"/>
        <v>2.6878787878787893</v>
      </c>
      <c r="BK60" s="444">
        <f t="shared" si="86"/>
        <v>3.6666666666666679</v>
      </c>
      <c r="BL60" s="445">
        <f t="shared" si="87"/>
        <v>15.666666666666668</v>
      </c>
      <c r="BM60" s="444">
        <f t="shared" si="88"/>
        <v>5.0000000000000018</v>
      </c>
      <c r="BN60" s="446">
        <f t="shared" si="89"/>
        <v>0.59259259259259522</v>
      </c>
      <c r="BO60" s="427">
        <v>145</v>
      </c>
      <c r="BP60" s="427">
        <v>145</v>
      </c>
      <c r="BQ60" s="427">
        <v>145</v>
      </c>
      <c r="BR60" s="426">
        <v>26886</v>
      </c>
      <c r="BS60" s="427">
        <v>18395</v>
      </c>
      <c r="BT60" s="428">
        <v>27594</v>
      </c>
      <c r="BU60" s="426">
        <f t="shared" si="119"/>
        <v>31.574363992172213</v>
      </c>
      <c r="BV60" s="447">
        <f t="shared" si="120"/>
        <v>6.5882001894496049</v>
      </c>
      <c r="BW60" s="448">
        <f t="shared" si="121"/>
        <v>4.132341703506814</v>
      </c>
      <c r="BX60" s="449">
        <f t="shared" si="122"/>
        <v>587.50033715441668</v>
      </c>
      <c r="BY60" s="447">
        <f t="shared" si="123"/>
        <v>131.12941324137319</v>
      </c>
      <c r="BZ60" s="448">
        <f t="shared" si="124"/>
        <v>64.937190156487077</v>
      </c>
      <c r="CA60" s="444">
        <f t="shared" si="125"/>
        <v>18.606877950101147</v>
      </c>
      <c r="CB60" s="444">
        <f t="shared" si="126"/>
        <v>0.34193229792723301</v>
      </c>
      <c r="CC60" s="444">
        <f t="shared" si="127"/>
        <v>-0.43556511408104726</v>
      </c>
      <c r="CD60" s="432">
        <f t="shared" si="90"/>
        <v>0.69964503042596349</v>
      </c>
      <c r="CE60" s="433">
        <f t="shared" si="91"/>
        <v>1.7951318458417798E-2</v>
      </c>
      <c r="CF60" s="434">
        <f t="shared" si="92"/>
        <v>-5.1442416046878492E-3</v>
      </c>
      <c r="CG60" s="253"/>
      <c r="CH60" s="253"/>
      <c r="CI60" s="272"/>
      <c r="CJ60" s="118"/>
    </row>
    <row r="61" spans="1:88" ht="13.5" customHeight="1" x14ac:dyDescent="0.2">
      <c r="A61" s="425" t="s">
        <v>925</v>
      </c>
      <c r="B61" s="499" t="s">
        <v>285</v>
      </c>
      <c r="C61" s="426">
        <v>1700.999</v>
      </c>
      <c r="D61" s="427">
        <v>1263.136</v>
      </c>
      <c r="E61" s="428">
        <v>1890.0029999999999</v>
      </c>
      <c r="F61" s="426">
        <v>1605.028</v>
      </c>
      <c r="G61" s="427">
        <v>1101.3240000000001</v>
      </c>
      <c r="H61" s="428">
        <v>1764.2619999999999</v>
      </c>
      <c r="I61" s="429">
        <f t="shared" si="102"/>
        <v>1.0712711604058807</v>
      </c>
      <c r="J61" s="430">
        <f t="shared" si="103"/>
        <v>1.1477187964278324E-2</v>
      </c>
      <c r="K61" s="431">
        <f t="shared" si="104"/>
        <v>-7.5653813534576342E-2</v>
      </c>
      <c r="L61" s="426">
        <v>850.66899999999998</v>
      </c>
      <c r="M61" s="427">
        <v>660</v>
      </c>
      <c r="N61" s="427">
        <v>1024.25</v>
      </c>
      <c r="O61" s="432">
        <f t="shared" si="98"/>
        <v>0.58055436210721534</v>
      </c>
      <c r="P61" s="433">
        <f t="shared" si="99"/>
        <v>5.0551770252119987E-2</v>
      </c>
      <c r="Q61" s="434">
        <f t="shared" si="100"/>
        <v>-1.8724324273904025E-2</v>
      </c>
      <c r="R61" s="426">
        <v>580.48199999999997</v>
      </c>
      <c r="S61" s="427">
        <v>349.69600000000003</v>
      </c>
      <c r="T61" s="428">
        <v>608.70000000000005</v>
      </c>
      <c r="U61" s="435">
        <f t="shared" si="105"/>
        <v>0.34501678322153967</v>
      </c>
      <c r="V61" s="436">
        <f t="shared" si="106"/>
        <v>-1.6647935400191494E-2</v>
      </c>
      <c r="W61" s="437">
        <f t="shared" si="107"/>
        <v>2.7493511232551837E-2</v>
      </c>
      <c r="X61" s="426">
        <v>57.847000000000001</v>
      </c>
      <c r="Y61" s="427">
        <v>42</v>
      </c>
      <c r="Z61" s="428">
        <v>60.49</v>
      </c>
      <c r="AA61" s="435">
        <f t="shared" si="108"/>
        <v>3.428629081168217E-2</v>
      </c>
      <c r="AB61" s="436">
        <f t="shared" si="109"/>
        <v>-1.7548249819363815E-3</v>
      </c>
      <c r="AC61" s="437">
        <f t="shared" si="110"/>
        <v>-3.8496255943890681E-3</v>
      </c>
      <c r="AD61" s="426">
        <v>110.276</v>
      </c>
      <c r="AE61" s="427">
        <v>131.29599999999999</v>
      </c>
      <c r="AF61" s="427">
        <v>129.99299999999999</v>
      </c>
      <c r="AG61" s="427">
        <f t="shared" si="81"/>
        <v>19.716999999999999</v>
      </c>
      <c r="AH61" s="428">
        <f t="shared" si="82"/>
        <v>-1.3029999999999973</v>
      </c>
      <c r="AI61" s="438">
        <v>0</v>
      </c>
      <c r="AJ61" s="439">
        <v>0</v>
      </c>
      <c r="AK61" s="427">
        <v>0</v>
      </c>
      <c r="AL61" s="427">
        <f t="shared" si="61"/>
        <v>0</v>
      </c>
      <c r="AM61" s="428">
        <f t="shared" si="62"/>
        <v>0</v>
      </c>
      <c r="AN61" s="435">
        <f t="shared" si="111"/>
        <v>6.8779255905943013E-2</v>
      </c>
      <c r="AO61" s="436">
        <f t="shared" si="112"/>
        <v>3.9491178517760267E-3</v>
      </c>
      <c r="AP61" s="437">
        <f t="shared" si="113"/>
        <v>-3.5165212464842083E-2</v>
      </c>
      <c r="AQ61" s="435">
        <f t="shared" si="101"/>
        <v>0</v>
      </c>
      <c r="AR61" s="436">
        <f t="shared" si="114"/>
        <v>0</v>
      </c>
      <c r="AS61" s="437">
        <f t="shared" si="115"/>
        <v>0</v>
      </c>
      <c r="AT61" s="436">
        <f t="shared" si="116"/>
        <v>0</v>
      </c>
      <c r="AU61" s="436">
        <f t="shared" si="117"/>
        <v>0</v>
      </c>
      <c r="AV61" s="436">
        <f t="shared" si="118"/>
        <v>0</v>
      </c>
      <c r="AW61" s="426">
        <v>2545</v>
      </c>
      <c r="AX61" s="427">
        <v>1694</v>
      </c>
      <c r="AY61" s="428">
        <v>2528</v>
      </c>
      <c r="AZ61" s="438">
        <f>AW61-'MЗ Q2'!AV61</f>
        <v>813</v>
      </c>
      <c r="BA61" s="439">
        <f>AX61-'MЗ Q2'!AW61</f>
        <v>791</v>
      </c>
      <c r="BB61" s="440">
        <f t="shared" si="83"/>
        <v>834</v>
      </c>
      <c r="BC61" s="441">
        <v>14</v>
      </c>
      <c r="BD61" s="442">
        <v>11</v>
      </c>
      <c r="BE61" s="443">
        <v>11</v>
      </c>
      <c r="BF61" s="441">
        <v>23</v>
      </c>
      <c r="BG61" s="442">
        <v>21</v>
      </c>
      <c r="BH61" s="443">
        <v>22</v>
      </c>
      <c r="BI61" s="444">
        <f t="shared" si="84"/>
        <v>25.272727272727273</v>
      </c>
      <c r="BJ61" s="444">
        <f t="shared" si="85"/>
        <v>5.9155844155844157</v>
      </c>
      <c r="BK61" s="444">
        <f t="shared" si="86"/>
        <v>1.303030303030301</v>
      </c>
      <c r="BL61" s="445">
        <f t="shared" si="87"/>
        <v>12.636363636363637</v>
      </c>
      <c r="BM61" s="444">
        <f t="shared" si="88"/>
        <v>0.85375494071146285</v>
      </c>
      <c r="BN61" s="446">
        <f t="shared" si="89"/>
        <v>8.0808080808079552E-2</v>
      </c>
      <c r="BO61" s="427">
        <v>170</v>
      </c>
      <c r="BP61" s="427">
        <v>170</v>
      </c>
      <c r="BQ61" s="427">
        <v>170</v>
      </c>
      <c r="BR61" s="426">
        <v>43920</v>
      </c>
      <c r="BS61" s="427">
        <v>28582</v>
      </c>
      <c r="BT61" s="428">
        <v>43820</v>
      </c>
      <c r="BU61" s="426">
        <f t="shared" si="119"/>
        <v>40.261570059333636</v>
      </c>
      <c r="BV61" s="447">
        <f t="shared" si="120"/>
        <v>3.7172166895704279</v>
      </c>
      <c r="BW61" s="448">
        <f t="shared" si="121"/>
        <v>1.7294869300914542</v>
      </c>
      <c r="BX61" s="449">
        <f t="shared" si="122"/>
        <v>697.88844936708858</v>
      </c>
      <c r="BY61" s="447">
        <f t="shared" si="123"/>
        <v>67.229117343512939</v>
      </c>
      <c r="BZ61" s="448">
        <f t="shared" si="124"/>
        <v>47.756217962129881</v>
      </c>
      <c r="CA61" s="444">
        <f t="shared" si="125"/>
        <v>17.333860759493671</v>
      </c>
      <c r="CB61" s="444">
        <f t="shared" si="126"/>
        <v>7.6493372460273434E-2</v>
      </c>
      <c r="CC61" s="444">
        <f t="shared" si="127"/>
        <v>0.46136961427525236</v>
      </c>
      <c r="CD61" s="432">
        <f t="shared" si="90"/>
        <v>0.9476643598615917</v>
      </c>
      <c r="CE61" s="433">
        <f t="shared" si="91"/>
        <v>-2.1626297577855835E-3</v>
      </c>
      <c r="CF61" s="434">
        <f t="shared" si="92"/>
        <v>1.3612072279892362E-2</v>
      </c>
      <c r="CG61" s="253"/>
      <c r="CH61" s="253"/>
      <c r="CI61" s="272"/>
      <c r="CJ61" s="118"/>
    </row>
    <row r="62" spans="1:88" ht="13.5" customHeight="1" x14ac:dyDescent="0.2">
      <c r="A62" s="425" t="s">
        <v>88</v>
      </c>
      <c r="B62" s="499" t="s">
        <v>285</v>
      </c>
      <c r="C62" s="426">
        <v>762.35243000000003</v>
      </c>
      <c r="D62" s="427">
        <v>451.71825999999999</v>
      </c>
      <c r="E62" s="428">
        <v>727.06833999999992</v>
      </c>
      <c r="F62" s="426">
        <v>749.59259999999995</v>
      </c>
      <c r="G62" s="427">
        <v>500</v>
      </c>
      <c r="H62" s="428">
        <v>741.81944999999996</v>
      </c>
      <c r="I62" s="429">
        <f t="shared" si="102"/>
        <v>0.9801149592397449</v>
      </c>
      <c r="J62" s="430">
        <f t="shared" si="103"/>
        <v>-3.6907393969185076E-2</v>
      </c>
      <c r="K62" s="431">
        <f t="shared" si="104"/>
        <v>7.6678439239744933E-2</v>
      </c>
      <c r="L62" s="426">
        <v>462.00640000000004</v>
      </c>
      <c r="M62" s="427">
        <v>316.07665999999995</v>
      </c>
      <c r="N62" s="427">
        <v>480.60052000000002</v>
      </c>
      <c r="O62" s="432">
        <f t="shared" si="98"/>
        <v>0.64786724047205835</v>
      </c>
      <c r="P62" s="433">
        <f t="shared" si="99"/>
        <v>3.1523909441309006E-2</v>
      </c>
      <c r="Q62" s="434">
        <f t="shared" si="100"/>
        <v>1.571392047205844E-2</v>
      </c>
      <c r="R62" s="426">
        <v>148.70312000000001</v>
      </c>
      <c r="S62" s="427">
        <v>86.299959999999999</v>
      </c>
      <c r="T62" s="428">
        <v>124</v>
      </c>
      <c r="U62" s="435">
        <f t="shared" si="105"/>
        <v>0.16715657698109695</v>
      </c>
      <c r="V62" s="436">
        <f t="shared" si="106"/>
        <v>-3.1222008933438516E-2</v>
      </c>
      <c r="W62" s="437">
        <f t="shared" si="107"/>
        <v>-5.4433430189030352E-3</v>
      </c>
      <c r="X62" s="426">
        <v>3.4529999999999998E-2</v>
      </c>
      <c r="Y62" s="427">
        <v>6.268E-2</v>
      </c>
      <c r="Z62" s="428">
        <v>6.268E-2</v>
      </c>
      <c r="AA62" s="435">
        <f t="shared" si="108"/>
        <v>8.4494953590122238E-5</v>
      </c>
      <c r="AB62" s="436">
        <f t="shared" si="109"/>
        <v>3.8429931069889245E-5</v>
      </c>
      <c r="AC62" s="437">
        <f t="shared" si="110"/>
        <v>-4.0865046409877768E-5</v>
      </c>
      <c r="AD62" s="426">
        <v>1733.346</v>
      </c>
      <c r="AE62" s="427">
        <v>1643.7828900000002</v>
      </c>
      <c r="AF62" s="427">
        <v>1577.2422399999998</v>
      </c>
      <c r="AG62" s="427">
        <f t="shared" si="81"/>
        <v>-156.10376000000019</v>
      </c>
      <c r="AH62" s="428">
        <f t="shared" si="82"/>
        <v>-66.540650000000369</v>
      </c>
      <c r="AI62" s="438">
        <v>64</v>
      </c>
      <c r="AJ62" s="439">
        <v>65.603359999999995</v>
      </c>
      <c r="AK62" s="427">
        <v>37.41865</v>
      </c>
      <c r="AL62" s="427">
        <f t="shared" si="61"/>
        <v>-26.58135</v>
      </c>
      <c r="AM62" s="428">
        <f t="shared" si="62"/>
        <v>-28.184709999999995</v>
      </c>
      <c r="AN62" s="435">
        <f t="shared" si="111"/>
        <v>2.1693177287846148</v>
      </c>
      <c r="AO62" s="436">
        <f t="shared" si="112"/>
        <v>-0.10436296244109533</v>
      </c>
      <c r="AP62" s="437">
        <f t="shared" si="113"/>
        <v>-1.4696383098754122</v>
      </c>
      <c r="AQ62" s="435">
        <f t="shared" si="101"/>
        <v>5.1465107117716062E-2</v>
      </c>
      <c r="AR62" s="436">
        <f t="shared" si="114"/>
        <v>-3.2485566457234043E-2</v>
      </c>
      <c r="AS62" s="437">
        <f t="shared" si="115"/>
        <v>-9.37655948689603E-2</v>
      </c>
      <c r="AT62" s="436">
        <f t="shared" si="116"/>
        <v>5.0441721364949385E-2</v>
      </c>
      <c r="AU62" s="436">
        <f t="shared" si="117"/>
        <v>-3.4937990227721094E-2</v>
      </c>
      <c r="AV62" s="436">
        <f t="shared" si="118"/>
        <v>-8.0764998635050614E-2</v>
      </c>
      <c r="AW62" s="426">
        <v>1446</v>
      </c>
      <c r="AX62" s="427">
        <v>853</v>
      </c>
      <c r="AY62" s="428">
        <v>1380</v>
      </c>
      <c r="AZ62" s="438">
        <f>AW62-'MЗ Q2'!AV62</f>
        <v>532</v>
      </c>
      <c r="BA62" s="439">
        <f>AX62-'MЗ Q2'!AW62</f>
        <v>483</v>
      </c>
      <c r="BB62" s="440">
        <f t="shared" si="83"/>
        <v>527</v>
      </c>
      <c r="BC62" s="441">
        <v>5</v>
      </c>
      <c r="BD62" s="442">
        <v>4</v>
      </c>
      <c r="BE62" s="443">
        <v>4</v>
      </c>
      <c r="BF62" s="441">
        <v>14</v>
      </c>
      <c r="BG62" s="442">
        <v>14</v>
      </c>
      <c r="BH62" s="443">
        <v>14</v>
      </c>
      <c r="BI62" s="444">
        <f t="shared" si="84"/>
        <v>43.916666666666664</v>
      </c>
      <c r="BJ62" s="444">
        <f t="shared" si="85"/>
        <v>8.4499999999999957</v>
      </c>
      <c r="BK62" s="444">
        <f t="shared" si="86"/>
        <v>3.6666666666666643</v>
      </c>
      <c r="BL62" s="445">
        <f t="shared" si="87"/>
        <v>12.547619047619047</v>
      </c>
      <c r="BM62" s="444">
        <f t="shared" si="88"/>
        <v>-0.1190476190476204</v>
      </c>
      <c r="BN62" s="446">
        <f t="shared" si="89"/>
        <v>1.0476190476190474</v>
      </c>
      <c r="BO62" s="427">
        <v>55</v>
      </c>
      <c r="BP62" s="427">
        <v>55</v>
      </c>
      <c r="BQ62" s="427">
        <v>55</v>
      </c>
      <c r="BR62" s="426">
        <v>10753</v>
      </c>
      <c r="BS62" s="427">
        <v>6340</v>
      </c>
      <c r="BT62" s="428">
        <v>10253</v>
      </c>
      <c r="BU62" s="426">
        <f t="shared" si="119"/>
        <v>72.351453233200033</v>
      </c>
      <c r="BV62" s="447">
        <f t="shared" si="120"/>
        <v>2.6413630258160481</v>
      </c>
      <c r="BW62" s="448">
        <f t="shared" si="121"/>
        <v>-6.5129000791028062</v>
      </c>
      <c r="BX62" s="449">
        <f t="shared" si="122"/>
        <v>537.55032608695649</v>
      </c>
      <c r="BY62" s="447">
        <f t="shared" si="123"/>
        <v>19.159869655421289</v>
      </c>
      <c r="BZ62" s="448">
        <f t="shared" si="124"/>
        <v>-48.616145190886414</v>
      </c>
      <c r="CA62" s="444">
        <f t="shared" si="125"/>
        <v>7.4297101449275367</v>
      </c>
      <c r="CB62" s="444">
        <f t="shared" si="126"/>
        <v>-6.6660653075949483E-3</v>
      </c>
      <c r="CC62" s="444">
        <f t="shared" si="127"/>
        <v>-2.8807108755115607E-3</v>
      </c>
      <c r="CD62" s="432">
        <f t="shared" si="90"/>
        <v>0.68536096256684487</v>
      </c>
      <c r="CE62" s="433">
        <f t="shared" si="91"/>
        <v>-3.3422459893048151E-2</v>
      </c>
      <c r="CF62" s="434">
        <f t="shared" si="92"/>
        <v>4.4956922162804447E-2</v>
      </c>
      <c r="CG62" s="253"/>
      <c r="CH62" s="253"/>
      <c r="CI62" s="272"/>
      <c r="CJ62" s="118"/>
    </row>
    <row r="63" spans="1:88" ht="13.5" customHeight="1" x14ac:dyDescent="0.2">
      <c r="A63" s="425" t="s">
        <v>89</v>
      </c>
      <c r="B63" s="499" t="s">
        <v>285</v>
      </c>
      <c r="C63" s="426">
        <v>808.64200000000005</v>
      </c>
      <c r="D63" s="427">
        <v>535</v>
      </c>
      <c r="E63" s="428">
        <v>864.64400000000001</v>
      </c>
      <c r="F63" s="426">
        <v>705.43899999999996</v>
      </c>
      <c r="G63" s="427">
        <v>480</v>
      </c>
      <c r="H63" s="428">
        <v>766.67700000000002</v>
      </c>
      <c r="I63" s="429">
        <f t="shared" si="102"/>
        <v>1.1277813212082795</v>
      </c>
      <c r="J63" s="430">
        <f t="shared" si="103"/>
        <v>-1.8514814956576808E-2</v>
      </c>
      <c r="K63" s="431">
        <f t="shared" si="104"/>
        <v>1.3197987874946193E-2</v>
      </c>
      <c r="L63" s="426">
        <v>480.03500000000003</v>
      </c>
      <c r="M63" s="427">
        <v>356.77699999999999</v>
      </c>
      <c r="N63" s="427">
        <v>554.38499999999999</v>
      </c>
      <c r="O63" s="432">
        <f t="shared" si="98"/>
        <v>0.72310112341964083</v>
      </c>
      <c r="P63" s="433">
        <f t="shared" si="99"/>
        <v>4.2624143836714423E-2</v>
      </c>
      <c r="Q63" s="434">
        <f t="shared" si="100"/>
        <v>-2.0184293247025753E-2</v>
      </c>
      <c r="R63" s="426">
        <v>199.792</v>
      </c>
      <c r="S63" s="427">
        <v>106.03899999999999</v>
      </c>
      <c r="T63" s="428">
        <v>186.4</v>
      </c>
      <c r="U63" s="435">
        <f t="shared" si="105"/>
        <v>0.24312715785135069</v>
      </c>
      <c r="V63" s="436">
        <f t="shared" si="106"/>
        <v>-4.0089392410259495E-2</v>
      </c>
      <c r="W63" s="437">
        <f t="shared" si="107"/>
        <v>2.2212574518017392E-2</v>
      </c>
      <c r="X63" s="426">
        <v>2.0209999999999999</v>
      </c>
      <c r="Y63" s="427">
        <v>1</v>
      </c>
      <c r="Z63" s="428">
        <v>2.2400000000000002</v>
      </c>
      <c r="AA63" s="435">
        <f t="shared" si="108"/>
        <v>2.9216997510033561E-3</v>
      </c>
      <c r="AB63" s="436">
        <f t="shared" si="109"/>
        <v>5.6817032582627807E-5</v>
      </c>
      <c r="AC63" s="437">
        <f t="shared" si="110"/>
        <v>8.3836641767002281E-4</v>
      </c>
      <c r="AD63" s="426">
        <v>101.726</v>
      </c>
      <c r="AE63" s="427">
        <v>75.379000000000005</v>
      </c>
      <c r="AF63" s="427">
        <v>71.930999999999997</v>
      </c>
      <c r="AG63" s="427">
        <f t="shared" si="81"/>
        <v>-29.795000000000002</v>
      </c>
      <c r="AH63" s="428">
        <f t="shared" si="82"/>
        <v>-3.4480000000000075</v>
      </c>
      <c r="AI63" s="438">
        <v>0</v>
      </c>
      <c r="AJ63" s="439">
        <v>0</v>
      </c>
      <c r="AK63" s="427">
        <v>0</v>
      </c>
      <c r="AL63" s="427">
        <f t="shared" si="61"/>
        <v>0</v>
      </c>
      <c r="AM63" s="428">
        <f t="shared" si="62"/>
        <v>0</v>
      </c>
      <c r="AN63" s="435">
        <f t="shared" si="111"/>
        <v>8.3191463770060273E-2</v>
      </c>
      <c r="AO63" s="436">
        <f t="shared" si="112"/>
        <v>-4.2607097274258474E-2</v>
      </c>
      <c r="AP63" s="437">
        <f t="shared" si="113"/>
        <v>-5.770386333274348E-2</v>
      </c>
      <c r="AQ63" s="435">
        <f t="shared" si="101"/>
        <v>0</v>
      </c>
      <c r="AR63" s="436">
        <f t="shared" si="114"/>
        <v>0</v>
      </c>
      <c r="AS63" s="437">
        <f t="shared" si="115"/>
        <v>0</v>
      </c>
      <c r="AT63" s="436">
        <f t="shared" si="116"/>
        <v>0</v>
      </c>
      <c r="AU63" s="436">
        <f t="shared" si="117"/>
        <v>0</v>
      </c>
      <c r="AV63" s="436">
        <f t="shared" si="118"/>
        <v>0</v>
      </c>
      <c r="AW63" s="426">
        <v>2189</v>
      </c>
      <c r="AX63" s="427">
        <v>1386</v>
      </c>
      <c r="AY63" s="428">
        <v>2224</v>
      </c>
      <c r="AZ63" s="438">
        <f>AW63-'MЗ Q2'!AV63</f>
        <v>878</v>
      </c>
      <c r="BA63" s="439">
        <f>AX63-'MЗ Q2'!AW63</f>
        <v>975</v>
      </c>
      <c r="BB63" s="440">
        <f t="shared" si="83"/>
        <v>838</v>
      </c>
      <c r="BC63" s="441">
        <v>3</v>
      </c>
      <c r="BD63" s="442">
        <v>3</v>
      </c>
      <c r="BE63" s="443">
        <v>3</v>
      </c>
      <c r="BF63" s="441">
        <v>17</v>
      </c>
      <c r="BG63" s="442">
        <v>17</v>
      </c>
      <c r="BH63" s="443">
        <v>18</v>
      </c>
      <c r="BI63" s="444">
        <f t="shared" si="84"/>
        <v>93.1111111111111</v>
      </c>
      <c r="BJ63" s="444">
        <f t="shared" si="85"/>
        <v>-4.4444444444444571</v>
      </c>
      <c r="BK63" s="444">
        <f t="shared" si="86"/>
        <v>-15.222222222222229</v>
      </c>
      <c r="BL63" s="445">
        <f t="shared" si="87"/>
        <v>15.518518518518517</v>
      </c>
      <c r="BM63" s="444">
        <f t="shared" si="88"/>
        <v>-1.6971677559912894</v>
      </c>
      <c r="BN63" s="446">
        <f t="shared" si="89"/>
        <v>-3.5991285403050117</v>
      </c>
      <c r="BO63" s="427">
        <v>100</v>
      </c>
      <c r="BP63" s="427">
        <v>100</v>
      </c>
      <c r="BQ63" s="427">
        <v>100</v>
      </c>
      <c r="BR63" s="426">
        <v>16312</v>
      </c>
      <c r="BS63" s="427">
        <v>10096</v>
      </c>
      <c r="BT63" s="428">
        <v>16434</v>
      </c>
      <c r="BU63" s="426">
        <f t="shared" si="119"/>
        <v>46.65188024826579</v>
      </c>
      <c r="BV63" s="447">
        <f t="shared" si="120"/>
        <v>3.4052519991240544</v>
      </c>
      <c r="BW63" s="448">
        <f t="shared" si="121"/>
        <v>-0.89170136821598334</v>
      </c>
      <c r="BX63" s="449">
        <f t="shared" si="122"/>
        <v>344.72886690647482</v>
      </c>
      <c r="BY63" s="447">
        <f t="shared" si="123"/>
        <v>22.463448907388454</v>
      </c>
      <c r="BZ63" s="448">
        <f t="shared" si="124"/>
        <v>-1.5914794138715251</v>
      </c>
      <c r="CA63" s="444">
        <f t="shared" si="125"/>
        <v>7.389388489208633</v>
      </c>
      <c r="CB63" s="444">
        <f t="shared" si="126"/>
        <v>-6.2415987721472277E-2</v>
      </c>
      <c r="CC63" s="444">
        <f t="shared" si="127"/>
        <v>0.10511720493734877</v>
      </c>
      <c r="CD63" s="432">
        <f t="shared" si="90"/>
        <v>0.60419117647058829</v>
      </c>
      <c r="CE63" s="433">
        <f t="shared" si="91"/>
        <v>4.4852941176470873E-3</v>
      </c>
      <c r="CF63" s="434">
        <f t="shared" si="92"/>
        <v>4.3302287581699406E-2</v>
      </c>
      <c r="CG63" s="253"/>
      <c r="CH63" s="253"/>
      <c r="CI63" s="272"/>
      <c r="CJ63" s="118"/>
    </row>
    <row r="64" spans="1:88" ht="13.5" customHeight="1" x14ac:dyDescent="0.2">
      <c r="A64" s="425" t="s">
        <v>90</v>
      </c>
      <c r="B64" s="499" t="s">
        <v>285</v>
      </c>
      <c r="C64" s="426">
        <v>1049.4670000000001</v>
      </c>
      <c r="D64" s="427">
        <v>482.71100000000001</v>
      </c>
      <c r="E64" s="428">
        <v>1016.944</v>
      </c>
      <c r="F64" s="426">
        <v>798.86400000000003</v>
      </c>
      <c r="G64" s="427">
        <v>574.274</v>
      </c>
      <c r="H64" s="428">
        <v>890.35799999999995</v>
      </c>
      <c r="I64" s="429">
        <f t="shared" si="102"/>
        <v>1.1421742714728234</v>
      </c>
      <c r="J64" s="430">
        <f t="shared" si="103"/>
        <v>-0.17152493139524938</v>
      </c>
      <c r="K64" s="431">
        <f t="shared" si="104"/>
        <v>0.30161558345978423</v>
      </c>
      <c r="L64" s="426">
        <v>485.84399999999999</v>
      </c>
      <c r="M64" s="427">
        <v>368.03300000000002</v>
      </c>
      <c r="N64" s="427">
        <v>577.16300000000001</v>
      </c>
      <c r="O64" s="432">
        <f t="shared" si="98"/>
        <v>0.64823700129610795</v>
      </c>
      <c r="P64" s="433">
        <f t="shared" si="99"/>
        <v>4.0068401884944094E-2</v>
      </c>
      <c r="Q64" s="434">
        <f t="shared" si="100"/>
        <v>7.3704463066778247E-3</v>
      </c>
      <c r="R64" s="426">
        <v>251.31899999999999</v>
      </c>
      <c r="S64" s="427">
        <v>173.096</v>
      </c>
      <c r="T64" s="428">
        <v>266</v>
      </c>
      <c r="U64" s="435">
        <f t="shared" si="105"/>
        <v>0.29875623063981005</v>
      </c>
      <c r="V64" s="436">
        <f t="shared" si="106"/>
        <v>-1.5839244935506869E-2</v>
      </c>
      <c r="W64" s="437">
        <f t="shared" si="107"/>
        <v>-2.6608629426958519E-3</v>
      </c>
      <c r="X64" s="426">
        <v>1.0980000000000001</v>
      </c>
      <c r="Y64" s="427">
        <v>0.53500000000000003</v>
      </c>
      <c r="Z64" s="428">
        <v>0.91300000000000003</v>
      </c>
      <c r="AA64" s="435">
        <f t="shared" si="108"/>
        <v>1.0254302202035586E-3</v>
      </c>
      <c r="AB64" s="436">
        <f t="shared" si="109"/>
        <v>-3.4902150124089247E-4</v>
      </c>
      <c r="AC64" s="437">
        <f t="shared" si="110"/>
        <v>9.3819177391242514E-5</v>
      </c>
      <c r="AD64" s="426">
        <v>0</v>
      </c>
      <c r="AE64" s="427">
        <v>0</v>
      </c>
      <c r="AF64" s="427">
        <v>0</v>
      </c>
      <c r="AG64" s="427">
        <f t="shared" si="81"/>
        <v>0</v>
      </c>
      <c r="AH64" s="428">
        <f t="shared" si="82"/>
        <v>0</v>
      </c>
      <c r="AI64" s="438">
        <v>0</v>
      </c>
      <c r="AJ64" s="439">
        <v>0</v>
      </c>
      <c r="AK64" s="427">
        <v>0</v>
      </c>
      <c r="AL64" s="427">
        <f t="shared" si="61"/>
        <v>0</v>
      </c>
      <c r="AM64" s="428">
        <f t="shared" si="62"/>
        <v>0</v>
      </c>
      <c r="AN64" s="435">
        <f t="shared" si="111"/>
        <v>0</v>
      </c>
      <c r="AO64" s="436">
        <f t="shared" si="112"/>
        <v>0</v>
      </c>
      <c r="AP64" s="437">
        <f t="shared" si="113"/>
        <v>0</v>
      </c>
      <c r="AQ64" s="435">
        <f t="shared" si="101"/>
        <v>0</v>
      </c>
      <c r="AR64" s="436">
        <f t="shared" si="114"/>
        <v>0</v>
      </c>
      <c r="AS64" s="437">
        <f t="shared" si="115"/>
        <v>0</v>
      </c>
      <c r="AT64" s="436">
        <f t="shared" si="116"/>
        <v>0</v>
      </c>
      <c r="AU64" s="436">
        <f t="shared" si="117"/>
        <v>0</v>
      </c>
      <c r="AV64" s="436">
        <f t="shared" si="118"/>
        <v>0</v>
      </c>
      <c r="AW64" s="426">
        <v>1790</v>
      </c>
      <c r="AX64" s="427">
        <v>1046</v>
      </c>
      <c r="AY64" s="428">
        <v>1787</v>
      </c>
      <c r="AZ64" s="438">
        <f>AW64-'MЗ Q2'!AV64</f>
        <v>767</v>
      </c>
      <c r="BA64" s="439">
        <f>AX64-'MЗ Q2'!AW64</f>
        <v>563</v>
      </c>
      <c r="BB64" s="440">
        <f t="shared" si="83"/>
        <v>741</v>
      </c>
      <c r="BC64" s="441">
        <v>6</v>
      </c>
      <c r="BD64" s="442">
        <v>5</v>
      </c>
      <c r="BE64" s="443">
        <v>5</v>
      </c>
      <c r="BF64" s="441">
        <v>7</v>
      </c>
      <c r="BG64" s="442">
        <v>5</v>
      </c>
      <c r="BH64" s="443">
        <v>6</v>
      </c>
      <c r="BI64" s="444">
        <f t="shared" si="84"/>
        <v>49.4</v>
      </c>
      <c r="BJ64" s="444">
        <f t="shared" si="85"/>
        <v>6.7888888888888914</v>
      </c>
      <c r="BK64" s="444">
        <f t="shared" si="86"/>
        <v>11.866666666666667</v>
      </c>
      <c r="BL64" s="445">
        <f t="shared" si="87"/>
        <v>41.166666666666664</v>
      </c>
      <c r="BM64" s="444">
        <f t="shared" si="88"/>
        <v>4.6428571428571388</v>
      </c>
      <c r="BN64" s="446">
        <f t="shared" si="89"/>
        <v>3.6333333333333329</v>
      </c>
      <c r="BO64" s="427">
        <v>60</v>
      </c>
      <c r="BP64" s="427">
        <v>60</v>
      </c>
      <c r="BQ64" s="427">
        <v>60</v>
      </c>
      <c r="BR64" s="426">
        <v>13258</v>
      </c>
      <c r="BS64" s="427">
        <v>7330</v>
      </c>
      <c r="BT64" s="428">
        <v>13883</v>
      </c>
      <c r="BU64" s="426">
        <f t="shared" si="119"/>
        <v>64.132968378592523</v>
      </c>
      <c r="BV64" s="447">
        <f t="shared" si="120"/>
        <v>3.8777262606260123</v>
      </c>
      <c r="BW64" s="448">
        <f t="shared" si="121"/>
        <v>-14.212734213494784</v>
      </c>
      <c r="BX64" s="449">
        <f t="shared" si="122"/>
        <v>498.24174594292111</v>
      </c>
      <c r="BY64" s="447">
        <f t="shared" si="123"/>
        <v>51.949008512753494</v>
      </c>
      <c r="BZ64" s="448">
        <f t="shared" si="124"/>
        <v>-50.777374515969939</v>
      </c>
      <c r="CA64" s="444">
        <f t="shared" si="125"/>
        <v>7.7688864017907111</v>
      </c>
      <c r="CB64" s="444">
        <f t="shared" si="126"/>
        <v>0.36218249117618573</v>
      </c>
      <c r="CC64" s="444">
        <f t="shared" si="127"/>
        <v>0.76123821823430582</v>
      </c>
      <c r="CD64" s="432">
        <f t="shared" si="90"/>
        <v>0.85067401960784306</v>
      </c>
      <c r="CE64" s="433">
        <f t="shared" si="91"/>
        <v>3.82965686274509E-2</v>
      </c>
      <c r="CF64" s="434">
        <f t="shared" si="92"/>
        <v>0.17197031590413936</v>
      </c>
      <c r="CG64" s="253"/>
      <c r="CH64" s="253"/>
      <c r="CI64" s="272"/>
      <c r="CJ64" s="118"/>
    </row>
    <row r="65" spans="1:88" ht="13.5" customHeight="1" x14ac:dyDescent="0.2">
      <c r="A65" s="425" t="s">
        <v>91</v>
      </c>
      <c r="B65" s="499" t="s">
        <v>285</v>
      </c>
      <c r="C65" s="426">
        <v>462.22300000000001</v>
      </c>
      <c r="D65" s="427">
        <v>336.423</v>
      </c>
      <c r="E65" s="428">
        <v>508.13299999999998</v>
      </c>
      <c r="F65" s="426">
        <v>549.31600000000003</v>
      </c>
      <c r="G65" s="427">
        <v>391.38499999999999</v>
      </c>
      <c r="H65" s="428">
        <v>580.625</v>
      </c>
      <c r="I65" s="429">
        <f t="shared" si="102"/>
        <v>0.8751483315392895</v>
      </c>
      <c r="J65" s="430">
        <f t="shared" si="103"/>
        <v>3.3696416794406825E-2</v>
      </c>
      <c r="K65" s="431">
        <f t="shared" si="104"/>
        <v>1.5577831903381134E-2</v>
      </c>
      <c r="L65" s="426">
        <v>379.97300000000001</v>
      </c>
      <c r="M65" s="427">
        <v>269.92700000000002</v>
      </c>
      <c r="N65" s="427">
        <v>407.46800000000002</v>
      </c>
      <c r="O65" s="432">
        <f t="shared" si="98"/>
        <v>0.70177481162540367</v>
      </c>
      <c r="P65" s="433">
        <f t="shared" si="99"/>
        <v>1.0054563170962205E-2</v>
      </c>
      <c r="Q65" s="434">
        <f t="shared" si="100"/>
        <v>1.210351609798177E-2</v>
      </c>
      <c r="R65" s="426">
        <v>115.38200000000001</v>
      </c>
      <c r="S65" s="427">
        <v>86.711999999999989</v>
      </c>
      <c r="T65" s="428">
        <v>119.9</v>
      </c>
      <c r="U65" s="435">
        <f t="shared" si="105"/>
        <v>0.2065016146393972</v>
      </c>
      <c r="V65" s="436">
        <f t="shared" si="106"/>
        <v>-3.5450615906780225E-3</v>
      </c>
      <c r="W65" s="437">
        <f t="shared" si="107"/>
        <v>-1.5050054433255022E-2</v>
      </c>
      <c r="X65" s="426">
        <v>4.1079999999999997</v>
      </c>
      <c r="Y65" s="427">
        <v>2</v>
      </c>
      <c r="Z65" s="428">
        <v>3.4</v>
      </c>
      <c r="AA65" s="435">
        <f t="shared" si="108"/>
        <v>5.8557588805166847E-3</v>
      </c>
      <c r="AB65" s="436">
        <f t="shared" si="109"/>
        <v>-1.6226324279469311E-3</v>
      </c>
      <c r="AC65" s="437">
        <f t="shared" si="110"/>
        <v>7.4570100911129124E-4</v>
      </c>
      <c r="AD65" s="426">
        <v>60.718000000000004</v>
      </c>
      <c r="AE65" s="427">
        <v>211.05314000000001</v>
      </c>
      <c r="AF65" s="427">
        <v>208.315</v>
      </c>
      <c r="AG65" s="427">
        <f t="shared" si="81"/>
        <v>147.59699999999998</v>
      </c>
      <c r="AH65" s="428">
        <f t="shared" si="82"/>
        <v>-2.7381400000000156</v>
      </c>
      <c r="AI65" s="438">
        <v>0</v>
      </c>
      <c r="AJ65" s="439">
        <v>5.5670000000000002</v>
      </c>
      <c r="AK65" s="427">
        <v>0</v>
      </c>
      <c r="AL65" s="427">
        <f t="shared" si="61"/>
        <v>0</v>
      </c>
      <c r="AM65" s="428">
        <f t="shared" si="62"/>
        <v>-5.5670000000000002</v>
      </c>
      <c r="AN65" s="435">
        <f t="shared" si="111"/>
        <v>0.40996156518076959</v>
      </c>
      <c r="AO65" s="436">
        <f t="shared" si="112"/>
        <v>0.27860072852833129</v>
      </c>
      <c r="AP65" s="437">
        <f t="shared" si="113"/>
        <v>-0.21738299806252831</v>
      </c>
      <c r="AQ65" s="435">
        <f t="shared" si="101"/>
        <v>0</v>
      </c>
      <c r="AR65" s="436">
        <f t="shared" si="114"/>
        <v>0</v>
      </c>
      <c r="AS65" s="437">
        <f t="shared" si="115"/>
        <v>-1.6547620109207753E-2</v>
      </c>
      <c r="AT65" s="436">
        <f t="shared" si="116"/>
        <v>0</v>
      </c>
      <c r="AU65" s="436">
        <f t="shared" si="117"/>
        <v>0</v>
      </c>
      <c r="AV65" s="436">
        <f t="shared" si="118"/>
        <v>-1.4223846085056915E-2</v>
      </c>
      <c r="AW65" s="426">
        <v>1243</v>
      </c>
      <c r="AX65" s="427">
        <v>867</v>
      </c>
      <c r="AY65" s="428">
        <v>1316</v>
      </c>
      <c r="AZ65" s="438">
        <f>AW65-'MЗ Q2'!AV65</f>
        <v>410</v>
      </c>
      <c r="BA65" s="439">
        <f>AX65-'MЗ Q2'!AW65</f>
        <v>421</v>
      </c>
      <c r="BB65" s="440">
        <f t="shared" si="83"/>
        <v>449</v>
      </c>
      <c r="BC65" s="441">
        <v>7.5</v>
      </c>
      <c r="BD65" s="442">
        <v>8</v>
      </c>
      <c r="BE65" s="443">
        <v>8</v>
      </c>
      <c r="BF65" s="441">
        <v>12</v>
      </c>
      <c r="BG65" s="442">
        <v>11</v>
      </c>
      <c r="BH65" s="443">
        <v>11</v>
      </c>
      <c r="BI65" s="444">
        <f t="shared" si="84"/>
        <v>18.708333333333332</v>
      </c>
      <c r="BJ65" s="444">
        <f t="shared" si="85"/>
        <v>0.48611111111111072</v>
      </c>
      <c r="BK65" s="444">
        <f t="shared" si="86"/>
        <v>1.1666666666666643</v>
      </c>
      <c r="BL65" s="445">
        <f t="shared" si="87"/>
        <v>13.606060606060606</v>
      </c>
      <c r="BM65" s="444">
        <f t="shared" si="88"/>
        <v>2.217171717171718</v>
      </c>
      <c r="BN65" s="446">
        <f t="shared" si="89"/>
        <v>0.84848484848484773</v>
      </c>
      <c r="BO65" s="427">
        <v>65</v>
      </c>
      <c r="BP65" s="427">
        <v>65</v>
      </c>
      <c r="BQ65" s="427">
        <v>65</v>
      </c>
      <c r="BR65" s="426">
        <v>8660</v>
      </c>
      <c r="BS65" s="427">
        <v>6255</v>
      </c>
      <c r="BT65" s="428">
        <v>9541</v>
      </c>
      <c r="BU65" s="426">
        <f t="shared" si="119"/>
        <v>60.855780316528666</v>
      </c>
      <c r="BV65" s="447">
        <f t="shared" si="120"/>
        <v>-2.575628459452858</v>
      </c>
      <c r="BW65" s="448">
        <f t="shared" si="121"/>
        <v>-1.7157624492587047</v>
      </c>
      <c r="BX65" s="449">
        <f t="shared" si="122"/>
        <v>441.20440729483283</v>
      </c>
      <c r="BY65" s="447">
        <f t="shared" si="123"/>
        <v>-0.72318723453162193</v>
      </c>
      <c r="BZ65" s="448">
        <f t="shared" si="124"/>
        <v>-10.220044838961883</v>
      </c>
      <c r="CA65" s="444">
        <f t="shared" si="125"/>
        <v>7.25</v>
      </c>
      <c r="CB65" s="444">
        <f t="shared" si="126"/>
        <v>0.28298471440064343</v>
      </c>
      <c r="CC65" s="444">
        <f t="shared" si="127"/>
        <v>3.5467128027681483E-2</v>
      </c>
      <c r="CD65" s="432">
        <f t="shared" si="90"/>
        <v>0.53964932126696841</v>
      </c>
      <c r="CE65" s="433">
        <f t="shared" si="91"/>
        <v>4.9830316742081548E-2</v>
      </c>
      <c r="CF65" s="434">
        <f t="shared" si="92"/>
        <v>5.0339366515838035E-3</v>
      </c>
      <c r="CG65" s="253"/>
      <c r="CH65" s="253"/>
      <c r="CI65" s="272"/>
      <c r="CJ65" s="118"/>
    </row>
    <row r="66" spans="1:88" ht="13.5" customHeight="1" x14ac:dyDescent="0.2">
      <c r="A66" s="425" t="s">
        <v>92</v>
      </c>
      <c r="B66" s="500" t="s">
        <v>124</v>
      </c>
      <c r="C66" s="426">
        <v>785.76595999999995</v>
      </c>
      <c r="D66" s="427">
        <v>660.92456000000004</v>
      </c>
      <c r="E66" s="428">
        <v>982.65876000000003</v>
      </c>
      <c r="F66" s="426">
        <v>828.26843000000008</v>
      </c>
      <c r="G66" s="427">
        <v>576.86243999999999</v>
      </c>
      <c r="H66" s="428">
        <v>864.99905000000001</v>
      </c>
      <c r="I66" s="429">
        <f t="shared" si="102"/>
        <v>1.1360229355165188</v>
      </c>
      <c r="J66" s="430">
        <f t="shared" si="103"/>
        <v>0.18733778522049715</v>
      </c>
      <c r="K66" s="431">
        <f t="shared" si="104"/>
        <v>-9.7000552193662326E-3</v>
      </c>
      <c r="L66" s="426">
        <v>576.37623999999994</v>
      </c>
      <c r="M66" s="427">
        <v>385</v>
      </c>
      <c r="N66" s="427">
        <v>580.98060999999996</v>
      </c>
      <c r="O66" s="432">
        <f t="shared" si="98"/>
        <v>0.67165462204842874</v>
      </c>
      <c r="P66" s="433">
        <f t="shared" si="99"/>
        <v>-2.4226349776128031E-2</v>
      </c>
      <c r="Q66" s="434">
        <f t="shared" si="100"/>
        <v>4.2511419397220918E-3</v>
      </c>
      <c r="R66" s="426">
        <v>137.06772000000001</v>
      </c>
      <c r="S66" s="427">
        <v>105.10351</v>
      </c>
      <c r="T66" s="428">
        <v>155.5</v>
      </c>
      <c r="U66" s="435">
        <f t="shared" si="105"/>
        <v>0.17976898356131144</v>
      </c>
      <c r="V66" s="436">
        <f t="shared" si="106"/>
        <v>1.4281908314461828E-2</v>
      </c>
      <c r="W66" s="437">
        <f t="shared" si="107"/>
        <v>-2.4295835702216884E-3</v>
      </c>
      <c r="X66" s="426">
        <v>77.108750000000001</v>
      </c>
      <c r="Y66" s="427">
        <v>67</v>
      </c>
      <c r="Z66" s="428">
        <v>95.37</v>
      </c>
      <c r="AA66" s="435">
        <f t="shared" si="108"/>
        <v>0.1102544563488249</v>
      </c>
      <c r="AB66" s="436">
        <f t="shared" si="109"/>
        <v>1.7158127662241979E-2</v>
      </c>
      <c r="AC66" s="437">
        <f t="shared" si="110"/>
        <v>-5.8910843454175604E-3</v>
      </c>
      <c r="AD66" s="426">
        <v>223.304</v>
      </c>
      <c r="AE66" s="427">
        <v>177.49197000000001</v>
      </c>
      <c r="AF66" s="427">
        <v>154.90871999999996</v>
      </c>
      <c r="AG66" s="427">
        <f t="shared" si="81"/>
        <v>-68.395280000000042</v>
      </c>
      <c r="AH66" s="428">
        <f t="shared" si="82"/>
        <v>-22.583250000000049</v>
      </c>
      <c r="AI66" s="438">
        <v>75</v>
      </c>
      <c r="AJ66" s="439">
        <v>61.32199</v>
      </c>
      <c r="AK66" s="427">
        <v>48.313200000000002</v>
      </c>
      <c r="AL66" s="427">
        <f t="shared" si="61"/>
        <v>-26.686799999999998</v>
      </c>
      <c r="AM66" s="428">
        <f t="shared" si="62"/>
        <v>-13.008789999999998</v>
      </c>
      <c r="AN66" s="435">
        <f t="shared" si="111"/>
        <v>0.15764243530480504</v>
      </c>
      <c r="AO66" s="436">
        <f t="shared" si="112"/>
        <v>-0.12654396543976276</v>
      </c>
      <c r="AP66" s="437">
        <f t="shared" si="113"/>
        <v>-0.11090859266728303</v>
      </c>
      <c r="AQ66" s="435">
        <f t="shared" si="101"/>
        <v>4.9165795865901606E-2</v>
      </c>
      <c r="AR66" s="436">
        <f t="shared" si="114"/>
        <v>-4.6282472216365549E-2</v>
      </c>
      <c r="AS66" s="437">
        <f t="shared" si="115"/>
        <v>-4.3616336485179423E-2</v>
      </c>
      <c r="AT66" s="436">
        <f t="shared" si="116"/>
        <v>5.5853471746587467E-2</v>
      </c>
      <c r="AU66" s="436">
        <f t="shared" si="117"/>
        <v>-3.4696882804533112E-2</v>
      </c>
      <c r="AV66" s="436">
        <f t="shared" si="118"/>
        <v>-5.0449150417545809E-2</v>
      </c>
      <c r="AW66" s="426">
        <v>829</v>
      </c>
      <c r="AX66" s="427">
        <v>642</v>
      </c>
      <c r="AY66" s="428">
        <v>936</v>
      </c>
      <c r="AZ66" s="438">
        <f>AW66-'MЗ Q2'!AV66</f>
        <v>253</v>
      </c>
      <c r="BA66" s="439">
        <f>AX66-'MЗ Q2'!AW66</f>
        <v>317</v>
      </c>
      <c r="BB66" s="440">
        <f t="shared" si="83"/>
        <v>294</v>
      </c>
      <c r="BC66" s="441">
        <v>12</v>
      </c>
      <c r="BD66" s="442">
        <v>11</v>
      </c>
      <c r="BE66" s="443">
        <v>11</v>
      </c>
      <c r="BF66" s="441">
        <v>19</v>
      </c>
      <c r="BG66" s="442">
        <v>18</v>
      </c>
      <c r="BH66" s="443">
        <v>19</v>
      </c>
      <c r="BI66" s="444">
        <f t="shared" si="84"/>
        <v>8.9090909090909083</v>
      </c>
      <c r="BJ66" s="444">
        <f t="shared" si="85"/>
        <v>1.8813131313131306</v>
      </c>
      <c r="BK66" s="444">
        <f t="shared" si="86"/>
        <v>-0.69696969696969902</v>
      </c>
      <c r="BL66" s="445">
        <f t="shared" si="87"/>
        <v>5.1578947368421053</v>
      </c>
      <c r="BM66" s="444">
        <f t="shared" si="88"/>
        <v>0.7192982456140351</v>
      </c>
      <c r="BN66" s="446">
        <f t="shared" si="89"/>
        <v>-0.71247563352826493</v>
      </c>
      <c r="BO66" s="427">
        <v>40</v>
      </c>
      <c r="BP66" s="427">
        <v>40</v>
      </c>
      <c r="BQ66" s="427">
        <v>40</v>
      </c>
      <c r="BR66" s="426">
        <v>8644</v>
      </c>
      <c r="BS66" s="427">
        <v>6471</v>
      </c>
      <c r="BT66" s="428">
        <v>8934</v>
      </c>
      <c r="BU66" s="426">
        <f t="shared" si="119"/>
        <v>96.821026415939116</v>
      </c>
      <c r="BV66" s="447">
        <f t="shared" si="120"/>
        <v>1.0009859254254536</v>
      </c>
      <c r="BW66" s="448">
        <f t="shared" si="121"/>
        <v>7.6752313301718544</v>
      </c>
      <c r="BX66" s="449">
        <f t="shared" si="122"/>
        <v>924.14428418803425</v>
      </c>
      <c r="BY66" s="447">
        <f t="shared" si="123"/>
        <v>-74.973242953099657</v>
      </c>
      <c r="BZ66" s="448">
        <f t="shared" si="124"/>
        <v>25.604658019810017</v>
      </c>
      <c r="CA66" s="444">
        <f t="shared" si="125"/>
        <v>9.5448717948717956</v>
      </c>
      <c r="CB66" s="444">
        <f t="shared" si="126"/>
        <v>-0.88214871176270293</v>
      </c>
      <c r="CC66" s="444">
        <f t="shared" si="127"/>
        <v>-0.53456745746465373</v>
      </c>
      <c r="CD66" s="432">
        <f t="shared" si="90"/>
        <v>0.82113970588235297</v>
      </c>
      <c r="CE66" s="433">
        <f t="shared" si="91"/>
        <v>2.6654411764705954E-2</v>
      </c>
      <c r="CF66" s="434">
        <f t="shared" si="92"/>
        <v>-7.7610294117647083E-2</v>
      </c>
      <c r="CG66" s="253"/>
      <c r="CH66" s="253"/>
      <c r="CI66" s="272"/>
      <c r="CJ66" s="118"/>
    </row>
    <row r="67" spans="1:88" s="157" customFormat="1" ht="13.5" customHeight="1" x14ac:dyDescent="0.2">
      <c r="A67" s="455" t="s">
        <v>93</v>
      </c>
      <c r="B67" s="500" t="s">
        <v>124</v>
      </c>
      <c r="C67" s="450">
        <v>5936.826</v>
      </c>
      <c r="D67" s="451">
        <v>4661</v>
      </c>
      <c r="E67" s="452">
        <v>6909.9089999999997</v>
      </c>
      <c r="F67" s="450">
        <v>6065.5159999999996</v>
      </c>
      <c r="G67" s="451">
        <v>4808</v>
      </c>
      <c r="H67" s="452">
        <v>7114.4459999999999</v>
      </c>
      <c r="I67" s="456">
        <f t="shared" ref="I67:I68" si="128">IF(H67=0,"0",(E67/H67))</f>
        <v>0.97125046700755047</v>
      </c>
      <c r="J67" s="457">
        <f t="shared" ref="J67:J68" si="129">I67-IF(F67=0,"0",(C67/F67))</f>
        <v>-7.5328714586245793E-3</v>
      </c>
      <c r="K67" s="458">
        <f t="shared" si="104"/>
        <v>1.8245102687817205E-3</v>
      </c>
      <c r="L67" s="450">
        <v>1661.654</v>
      </c>
      <c r="M67" s="451">
        <v>1095</v>
      </c>
      <c r="N67" s="451">
        <v>1654.8309999999999</v>
      </c>
      <c r="O67" s="459">
        <f t="shared" si="98"/>
        <v>0.23260152652785612</v>
      </c>
      <c r="P67" s="460">
        <f t="shared" si="99"/>
        <v>-4.1349444832206234E-2</v>
      </c>
      <c r="Q67" s="461">
        <f t="shared" si="100"/>
        <v>4.8561022350108729E-3</v>
      </c>
      <c r="R67" s="450">
        <v>399.33699999999999</v>
      </c>
      <c r="S67" s="451">
        <v>280.04899999999998</v>
      </c>
      <c r="T67" s="452">
        <v>408.44</v>
      </c>
      <c r="U67" s="462">
        <f t="shared" ref="U67:U68" si="130">T67/H67</f>
        <v>5.7409951526794921E-2</v>
      </c>
      <c r="V67" s="463">
        <f t="shared" ref="V67:V68" si="131">U67-R67/F67</f>
        <v>-8.4273160692348373E-3</v>
      </c>
      <c r="W67" s="464">
        <f t="shared" si="107"/>
        <v>-8.3651269949459178E-4</v>
      </c>
      <c r="X67" s="450">
        <v>3950.9769999999999</v>
      </c>
      <c r="Y67" s="451">
        <v>3374</v>
      </c>
      <c r="Z67" s="452">
        <v>4954.84</v>
      </c>
      <c r="AA67" s="462">
        <f t="shared" ref="AA67:AA68" si="132">Z67/H67</f>
        <v>0.69644776276325659</v>
      </c>
      <c r="AB67" s="463">
        <f t="shared" ref="AB67:AB68" si="133">AA67-X67/F67</f>
        <v>4.5064269586418848E-2</v>
      </c>
      <c r="AC67" s="464">
        <f t="shared" si="110"/>
        <v>-5.2993254230995213E-3</v>
      </c>
      <c r="AD67" s="450">
        <v>2976.16</v>
      </c>
      <c r="AE67" s="451">
        <v>3342.895</v>
      </c>
      <c r="AF67" s="451">
        <v>3416.7446340000001</v>
      </c>
      <c r="AG67" s="451">
        <f t="shared" si="81"/>
        <v>440.58463400000028</v>
      </c>
      <c r="AH67" s="452">
        <f t="shared" si="82"/>
        <v>73.849634000000151</v>
      </c>
      <c r="AI67" s="438">
        <v>1880</v>
      </c>
      <c r="AJ67" s="439">
        <v>1898.4059999999999</v>
      </c>
      <c r="AK67" s="451">
        <v>1968.729</v>
      </c>
      <c r="AL67" s="451">
        <f t="shared" si="61"/>
        <v>88.729000000000042</v>
      </c>
      <c r="AM67" s="452">
        <f t="shared" si="62"/>
        <v>70.323000000000093</v>
      </c>
      <c r="AN67" s="462">
        <f t="shared" si="111"/>
        <v>0.49447027942046706</v>
      </c>
      <c r="AO67" s="463">
        <f t="shared" ref="AO67:AO68" si="134">AN67-IF(C67=0,"0",(AD67/C67))</f>
        <v>-6.8346266017070834E-3</v>
      </c>
      <c r="AP67" s="464">
        <f t="shared" si="113"/>
        <v>-0.22273525587238852</v>
      </c>
      <c r="AQ67" s="462">
        <f t="shared" si="101"/>
        <v>0.28491388236806015</v>
      </c>
      <c r="AR67" s="463">
        <f t="shared" ref="AR67:AR68" si="135">AQ67-IF(C67=0,"0",(AI67/C67))</f>
        <v>-3.1753643343490123E-2</v>
      </c>
      <c r="AS67" s="464">
        <f t="shared" si="115"/>
        <v>-0.12238197688960989</v>
      </c>
      <c r="AT67" s="463">
        <f t="shared" si="116"/>
        <v>0.27672274130691271</v>
      </c>
      <c r="AU67" s="463">
        <f t="shared" ref="AU67:AU68" si="136">AT67-AI67/F67</f>
        <v>-3.3226156692861775E-2</v>
      </c>
      <c r="AV67" s="463">
        <f t="shared" si="118"/>
        <v>-0.11812043672969291</v>
      </c>
      <c r="AW67" s="450">
        <v>3687</v>
      </c>
      <c r="AX67" s="451">
        <v>2196</v>
      </c>
      <c r="AY67" s="452">
        <v>3894</v>
      </c>
      <c r="AZ67" s="438">
        <f>AW67-'MЗ Q2'!AV67</f>
        <v>1363</v>
      </c>
      <c r="BA67" s="439">
        <f>AX67-'MЗ Q2'!AW67</f>
        <v>1330</v>
      </c>
      <c r="BB67" s="440">
        <f t="shared" si="83"/>
        <v>1698</v>
      </c>
      <c r="BC67" s="465">
        <v>28</v>
      </c>
      <c r="BD67" s="466">
        <v>31</v>
      </c>
      <c r="BE67" s="467">
        <v>31</v>
      </c>
      <c r="BF67" s="465">
        <v>51</v>
      </c>
      <c r="BG67" s="466">
        <v>49</v>
      </c>
      <c r="BH67" s="467">
        <v>48</v>
      </c>
      <c r="BI67" s="468">
        <f t="shared" si="84"/>
        <v>18.258064516129032</v>
      </c>
      <c r="BJ67" s="468">
        <f t="shared" si="85"/>
        <v>2.0318740399385575</v>
      </c>
      <c r="BK67" s="468">
        <f t="shared" si="86"/>
        <v>3.956989247311828</v>
      </c>
      <c r="BL67" s="469">
        <f t="shared" si="87"/>
        <v>11.791666666666666</v>
      </c>
      <c r="BM67" s="468">
        <f t="shared" si="88"/>
        <v>2.883169934640522</v>
      </c>
      <c r="BN67" s="470">
        <f t="shared" si="89"/>
        <v>2.7440476190476186</v>
      </c>
      <c r="BO67" s="451">
        <v>61</v>
      </c>
      <c r="BP67" s="451">
        <v>61</v>
      </c>
      <c r="BQ67" s="451">
        <v>62</v>
      </c>
      <c r="BR67" s="450">
        <v>12224</v>
      </c>
      <c r="BS67" s="451">
        <v>7932</v>
      </c>
      <c r="BT67" s="452">
        <v>12156</v>
      </c>
      <c r="BU67" s="450">
        <f t="shared" si="119"/>
        <v>585.26209279368209</v>
      </c>
      <c r="BV67" s="453">
        <f t="shared" si="120"/>
        <v>89.064776039755372</v>
      </c>
      <c r="BW67" s="454">
        <f t="shared" si="121"/>
        <v>-20.890201709595772</v>
      </c>
      <c r="BX67" s="471">
        <f t="shared" si="122"/>
        <v>1827.0277349768876</v>
      </c>
      <c r="BY67" s="453">
        <f t="shared" si="123"/>
        <v>181.91897446698795</v>
      </c>
      <c r="BZ67" s="454">
        <f t="shared" si="124"/>
        <v>-362.40760199943315</v>
      </c>
      <c r="CA67" s="468">
        <f t="shared" si="125"/>
        <v>3.1217257318952236</v>
      </c>
      <c r="CB67" s="468">
        <f t="shared" si="126"/>
        <v>-0.19370686913542468</v>
      </c>
      <c r="CC67" s="468">
        <f t="shared" si="127"/>
        <v>-0.49029612602827344</v>
      </c>
      <c r="CD67" s="432">
        <f t="shared" si="90"/>
        <v>0.72082542694497154</v>
      </c>
      <c r="CE67" s="433">
        <f t="shared" si="91"/>
        <v>-1.5915170933524125E-2</v>
      </c>
      <c r="CF67" s="434">
        <f t="shared" si="92"/>
        <v>-1.5789446397279638E-3</v>
      </c>
      <c r="CG67" s="254"/>
      <c r="CH67" s="253"/>
      <c r="CI67" s="272"/>
      <c r="CJ67" s="118"/>
    </row>
    <row r="68" spans="1:88" ht="13.5" customHeight="1" x14ac:dyDescent="0.2">
      <c r="A68" s="472" t="s">
        <v>94</v>
      </c>
      <c r="B68" s="501" t="s">
        <v>1083</v>
      </c>
      <c r="C68" s="473">
        <v>925.12300000000005</v>
      </c>
      <c r="D68" s="474">
        <v>708.822</v>
      </c>
      <c r="E68" s="475">
        <v>1113.463</v>
      </c>
      <c r="F68" s="473">
        <v>888.07100000000003</v>
      </c>
      <c r="G68" s="474">
        <v>666.96699999999998</v>
      </c>
      <c r="H68" s="475">
        <v>1016.492</v>
      </c>
      <c r="I68" s="476">
        <f t="shared" si="128"/>
        <v>1.0953977011132405</v>
      </c>
      <c r="J68" s="477">
        <f t="shared" si="129"/>
        <v>5.3675811759799075E-2</v>
      </c>
      <c r="K68" s="478">
        <f t="shared" si="104"/>
        <v>3.2643471893504028E-2</v>
      </c>
      <c r="L68" s="473">
        <v>598.19799999999998</v>
      </c>
      <c r="M68" s="474">
        <v>448</v>
      </c>
      <c r="N68" s="474">
        <v>696.99099999999999</v>
      </c>
      <c r="O68" s="479">
        <f t="shared" si="98"/>
        <v>0.68568272057232127</v>
      </c>
      <c r="P68" s="480">
        <f t="shared" si="99"/>
        <v>1.2090181237065512E-2</v>
      </c>
      <c r="Q68" s="481">
        <f t="shared" si="100"/>
        <v>1.3985320251165945E-2</v>
      </c>
      <c r="R68" s="473">
        <v>211.173</v>
      </c>
      <c r="S68" s="474">
        <v>160.899</v>
      </c>
      <c r="T68" s="475">
        <v>229.25</v>
      </c>
      <c r="U68" s="482">
        <f t="shared" si="130"/>
        <v>0.22553055016665158</v>
      </c>
      <c r="V68" s="483">
        <f t="shared" si="131"/>
        <v>-1.2257869903365332E-2</v>
      </c>
      <c r="W68" s="484">
        <f t="shared" si="107"/>
        <v>-1.5709271293780497E-2</v>
      </c>
      <c r="X68" s="473">
        <v>65.512</v>
      </c>
      <c r="Y68" s="474">
        <v>42</v>
      </c>
      <c r="Z68" s="475">
        <v>58.65</v>
      </c>
      <c r="AA68" s="482">
        <f t="shared" si="132"/>
        <v>5.7698437370879457E-2</v>
      </c>
      <c r="AB68" s="483">
        <f t="shared" si="133"/>
        <v>-1.6070439216690685E-2</v>
      </c>
      <c r="AC68" s="484">
        <f t="shared" si="110"/>
        <v>-5.2731939092288543E-3</v>
      </c>
      <c r="AD68" s="473">
        <v>218.75</v>
      </c>
      <c r="AE68" s="474">
        <v>205.95599999999999</v>
      </c>
      <c r="AF68" s="474">
        <v>211.67184999999998</v>
      </c>
      <c r="AG68" s="474">
        <f t="shared" si="81"/>
        <v>-7.0781500000000221</v>
      </c>
      <c r="AH68" s="475">
        <f t="shared" si="82"/>
        <v>5.715849999999989</v>
      </c>
      <c r="AI68" s="485">
        <v>0</v>
      </c>
      <c r="AJ68" s="486">
        <v>0</v>
      </c>
      <c r="AK68" s="474">
        <v>0</v>
      </c>
      <c r="AL68" s="474">
        <f t="shared" si="61"/>
        <v>0</v>
      </c>
      <c r="AM68" s="475">
        <f t="shared" si="62"/>
        <v>0</v>
      </c>
      <c r="AN68" s="482">
        <f t="shared" si="111"/>
        <v>0.19010227551342074</v>
      </c>
      <c r="AO68" s="483">
        <f t="shared" si="134"/>
        <v>-4.6352768842843228E-2</v>
      </c>
      <c r="AP68" s="484">
        <f t="shared" si="113"/>
        <v>-0.1004586833732955</v>
      </c>
      <c r="AQ68" s="482">
        <f t="shared" si="101"/>
        <v>0</v>
      </c>
      <c r="AR68" s="483">
        <f t="shared" si="135"/>
        <v>0</v>
      </c>
      <c r="AS68" s="484">
        <f t="shared" si="115"/>
        <v>0</v>
      </c>
      <c r="AT68" s="483">
        <f t="shared" si="116"/>
        <v>0</v>
      </c>
      <c r="AU68" s="483">
        <f t="shared" si="136"/>
        <v>0</v>
      </c>
      <c r="AV68" s="483">
        <f t="shared" si="118"/>
        <v>0</v>
      </c>
      <c r="AW68" s="473">
        <v>595</v>
      </c>
      <c r="AX68" s="474">
        <v>377</v>
      </c>
      <c r="AY68" s="475">
        <v>564</v>
      </c>
      <c r="AZ68" s="485">
        <f>AW68-'MЗ Q2'!AV68</f>
        <v>202</v>
      </c>
      <c r="BA68" s="486">
        <f>AX68-'MЗ Q2'!AW68</f>
        <v>176</v>
      </c>
      <c r="BB68" s="487">
        <f t="shared" si="83"/>
        <v>187</v>
      </c>
      <c r="BC68" s="488">
        <v>12</v>
      </c>
      <c r="BD68" s="489">
        <v>13</v>
      </c>
      <c r="BE68" s="490">
        <v>11</v>
      </c>
      <c r="BF68" s="488">
        <v>20</v>
      </c>
      <c r="BG68" s="489">
        <v>18</v>
      </c>
      <c r="BH68" s="490">
        <v>19</v>
      </c>
      <c r="BI68" s="491">
        <f t="shared" si="84"/>
        <v>5.666666666666667</v>
      </c>
      <c r="BJ68" s="491">
        <f t="shared" si="85"/>
        <v>5.5555555555556246E-2</v>
      </c>
      <c r="BK68" s="491">
        <f t="shared" si="86"/>
        <v>1.1538461538461542</v>
      </c>
      <c r="BL68" s="492">
        <f t="shared" si="87"/>
        <v>3.2807017543859649</v>
      </c>
      <c r="BM68" s="491">
        <f t="shared" si="88"/>
        <v>-8.5964912280701355E-2</v>
      </c>
      <c r="BN68" s="493">
        <f t="shared" si="89"/>
        <v>2.1442495126705818E-2</v>
      </c>
      <c r="BO68" s="474">
        <v>60</v>
      </c>
      <c r="BP68" s="474">
        <v>60</v>
      </c>
      <c r="BQ68" s="474">
        <v>60</v>
      </c>
      <c r="BR68" s="473">
        <v>14301</v>
      </c>
      <c r="BS68" s="474">
        <v>9451</v>
      </c>
      <c r="BT68" s="475">
        <v>14499</v>
      </c>
      <c r="BU68" s="473">
        <f t="shared" si="119"/>
        <v>70.10773156769433</v>
      </c>
      <c r="BV68" s="494">
        <f t="shared" si="120"/>
        <v>8.0092069889935402</v>
      </c>
      <c r="BW68" s="495">
        <f t="shared" si="121"/>
        <v>-0.46331911477312815</v>
      </c>
      <c r="BX68" s="496">
        <f t="shared" si="122"/>
        <v>1802.2907801418439</v>
      </c>
      <c r="BY68" s="494">
        <f t="shared" si="123"/>
        <v>309.73447762083561</v>
      </c>
      <c r="BZ68" s="495">
        <f t="shared" si="124"/>
        <v>33.147544067573335</v>
      </c>
      <c r="CA68" s="491">
        <f t="shared" si="125"/>
        <v>25.707446808510639</v>
      </c>
      <c r="CB68" s="491">
        <f t="shared" si="126"/>
        <v>1.6721526908635802</v>
      </c>
      <c r="CC68" s="491">
        <f t="shared" si="127"/>
        <v>0.63848129126925812</v>
      </c>
      <c r="CD68" s="479">
        <f t="shared" si="90"/>
        <v>0.88841911764705883</v>
      </c>
      <c r="CE68" s="480">
        <f t="shared" si="91"/>
        <v>1.2132352941176539E-2</v>
      </c>
      <c r="CF68" s="481">
        <f t="shared" si="92"/>
        <v>1.3326525054466187E-2</v>
      </c>
      <c r="CG68" s="253"/>
      <c r="CH68" s="253"/>
      <c r="CI68" s="272"/>
      <c r="CJ68" s="118"/>
    </row>
  </sheetData>
  <sheetProtection algorithmName="SHA-512" hashValue="oRAKH7TC6m91/nAbg8vVCnM+x2gXciArpWwphfg+fMScDVndlf19q+8flT1q/YC4cr/0YOXBWzB3Twgn32ZEkg==" saltValue="LbCkOSNWSKHvsm2iNGDKFQ==" spinCount="100000" sheet="1" objects="1" scenarios="1"/>
  <mergeCells count="28">
    <mergeCell ref="CA1:CC1"/>
    <mergeCell ref="CD1:CF1"/>
    <mergeCell ref="BI1:BK1"/>
    <mergeCell ref="BL1:BN1"/>
    <mergeCell ref="BO1:BQ1"/>
    <mergeCell ref="BR1:BT1"/>
    <mergeCell ref="BU1:BW1"/>
    <mergeCell ref="BX1:BZ1"/>
    <mergeCell ref="BF1:BH1"/>
    <mergeCell ref="R1:T1"/>
    <mergeCell ref="U1:W1"/>
    <mergeCell ref="X1:Z1"/>
    <mergeCell ref="AA1:AC1"/>
    <mergeCell ref="AD1:AH1"/>
    <mergeCell ref="AI1:AM1"/>
    <mergeCell ref="AN1:AP1"/>
    <mergeCell ref="AQ1:AS1"/>
    <mergeCell ref="AT1:AV1"/>
    <mergeCell ref="AW1:AY1"/>
    <mergeCell ref="BC1:BE1"/>
    <mergeCell ref="AZ1:BB1"/>
    <mergeCell ref="O1:Q1"/>
    <mergeCell ref="A1:A2"/>
    <mergeCell ref="C1:E1"/>
    <mergeCell ref="F1:H1"/>
    <mergeCell ref="I1:K1"/>
    <mergeCell ref="L1:N1"/>
    <mergeCell ref="B1:B2"/>
  </mergeCells>
  <pageMargins left="0" right="0" top="0" bottom="0" header="0" footer="0"/>
  <pageSetup paperSize="9" scale="58" fitToWidth="3" orientation="landscape" r:id="rId1"/>
  <colBreaks count="2" manualBreakCount="2">
    <brk id="31" max="67" man="1"/>
    <brk id="66" max="67" man="1"/>
  </colBreaks>
  <ignoredErrors>
    <ignoredError sqref="AW4:AY6 C4:E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4"/>
  <sheetViews>
    <sheetView zoomScaleNormal="100" zoomScaleSheetLayoutView="100" workbookViewId="0">
      <pane xSplit="1" ySplit="3" topLeftCell="C4" activePane="bottomRight" state="frozen"/>
      <selection activeCell="F115" sqref="F115"/>
      <selection pane="topRight" activeCell="F115" sqref="F115"/>
      <selection pane="bottomLeft" activeCell="F115" sqref="F115"/>
      <selection pane="bottomRight" activeCell="A34" sqref="A34"/>
    </sheetView>
  </sheetViews>
  <sheetFormatPr defaultRowHeight="11.25" x14ac:dyDescent="0.2"/>
  <cols>
    <col min="1" max="1" width="37" style="221" customWidth="1"/>
    <col min="2" max="2" width="8.5703125" style="221" hidden="1" customWidth="1"/>
    <col min="3" max="3" width="12.140625" style="221" customWidth="1"/>
    <col min="4" max="4" width="8.42578125" style="221" customWidth="1"/>
    <col min="5" max="5" width="9" style="221" customWidth="1"/>
    <col min="6" max="6" width="10.7109375" style="349" customWidth="1"/>
    <col min="7" max="7" width="8.42578125" style="221" customWidth="1"/>
    <col min="8" max="8" width="9" style="221" customWidth="1"/>
    <col min="9" max="9" width="7.85546875" style="222" customWidth="1"/>
    <col min="10" max="10" width="9" style="349" customWidth="1"/>
    <col min="11" max="11" width="8.85546875" style="222" customWidth="1"/>
    <col min="12" max="12" width="11" style="350" customWidth="1"/>
    <col min="13" max="14" width="9" style="221" customWidth="1"/>
    <col min="15" max="15" width="10.85546875" style="221" customWidth="1"/>
    <col min="16" max="16" width="11.42578125" style="221" customWidth="1"/>
    <col min="17" max="17" width="10" style="222" customWidth="1"/>
    <col min="18" max="18" width="9" style="221" customWidth="1"/>
    <col min="19" max="19" width="9" style="349" customWidth="1"/>
    <col min="20" max="20" width="9.7109375" style="349" customWidth="1"/>
    <col min="21" max="21" width="9" style="349" customWidth="1"/>
    <col min="22" max="22" width="9.42578125" style="349" customWidth="1"/>
    <col min="23" max="23" width="9" style="349" customWidth="1"/>
    <col min="24" max="24" width="8.42578125" style="221" customWidth="1"/>
    <col min="25" max="25" width="9" style="349" customWidth="1"/>
    <col min="26" max="26" width="8.42578125" style="221" customWidth="1"/>
    <col min="27" max="27" width="8.7109375" style="221" customWidth="1"/>
    <col min="28" max="28" width="9" style="221" customWidth="1"/>
    <col min="29" max="16384" width="9.140625" style="221"/>
  </cols>
  <sheetData>
    <row r="1" spans="1:28" s="224" customFormat="1" ht="83.25" customHeight="1" x14ac:dyDescent="0.2">
      <c r="A1" s="356" t="s">
        <v>1074</v>
      </c>
      <c r="B1" s="380" t="s">
        <v>103</v>
      </c>
      <c r="C1" s="394" t="s">
        <v>1049</v>
      </c>
      <c r="D1" s="225" t="s">
        <v>0</v>
      </c>
      <c r="E1" s="225" t="s">
        <v>1</v>
      </c>
      <c r="F1" s="225" t="s">
        <v>2</v>
      </c>
      <c r="G1" s="225" t="s">
        <v>3</v>
      </c>
      <c r="H1" s="225" t="s">
        <v>4</v>
      </c>
      <c r="I1" s="225" t="s">
        <v>1052</v>
      </c>
      <c r="J1" s="225" t="s">
        <v>5</v>
      </c>
      <c r="K1" s="225" t="s">
        <v>6</v>
      </c>
      <c r="L1" s="225" t="s">
        <v>7</v>
      </c>
      <c r="M1" s="225" t="s">
        <v>8</v>
      </c>
      <c r="N1" s="225" t="s">
        <v>9</v>
      </c>
      <c r="O1" s="225" t="s">
        <v>10</v>
      </c>
      <c r="P1" s="225" t="s">
        <v>11</v>
      </c>
      <c r="Q1" s="225" t="s">
        <v>12</v>
      </c>
      <c r="R1" s="225" t="s">
        <v>13</v>
      </c>
      <c r="S1" s="225" t="s">
        <v>14</v>
      </c>
      <c r="T1" s="225" t="s">
        <v>15</v>
      </c>
      <c r="U1" s="225" t="s">
        <v>16</v>
      </c>
      <c r="V1" s="225" t="s">
        <v>17</v>
      </c>
      <c r="W1" s="225" t="s">
        <v>18</v>
      </c>
      <c r="X1" s="225" t="s">
        <v>19</v>
      </c>
      <c r="Y1" s="225" t="s">
        <v>20</v>
      </c>
      <c r="Z1" s="225" t="s">
        <v>21</v>
      </c>
      <c r="AA1" s="225" t="s">
        <v>22</v>
      </c>
      <c r="AB1" s="225" t="s">
        <v>23</v>
      </c>
    </row>
    <row r="2" spans="1:28" s="226" customFormat="1" ht="12.75" hidden="1" customHeight="1" x14ac:dyDescent="0.2">
      <c r="A2" s="355"/>
      <c r="B2" s="381"/>
      <c r="C2" s="395"/>
      <c r="D2" s="357" t="s">
        <v>929</v>
      </c>
      <c r="E2" s="357" t="s">
        <v>929</v>
      </c>
      <c r="F2" s="357" t="s">
        <v>929</v>
      </c>
      <c r="G2" s="357" t="s">
        <v>929</v>
      </c>
      <c r="H2" s="358" t="s">
        <v>929</v>
      </c>
      <c r="I2" s="357" t="s">
        <v>929</v>
      </c>
      <c r="J2" s="357" t="s">
        <v>929</v>
      </c>
      <c r="K2" s="357" t="s">
        <v>929</v>
      </c>
      <c r="L2" s="358" t="s">
        <v>929</v>
      </c>
      <c r="M2" s="357" t="s">
        <v>929</v>
      </c>
      <c r="N2" s="357" t="s">
        <v>929</v>
      </c>
      <c r="O2" s="357" t="s">
        <v>929</v>
      </c>
      <c r="P2" s="357" t="s">
        <v>929</v>
      </c>
      <c r="Q2" s="357" t="s">
        <v>929</v>
      </c>
      <c r="R2" s="357" t="s">
        <v>929</v>
      </c>
      <c r="S2" s="357" t="s">
        <v>929</v>
      </c>
      <c r="T2" s="357" t="s">
        <v>929</v>
      </c>
      <c r="U2" s="358" t="s">
        <v>929</v>
      </c>
      <c r="V2" s="358" t="s">
        <v>929</v>
      </c>
      <c r="W2" s="357" t="s">
        <v>929</v>
      </c>
      <c r="X2" s="357" t="s">
        <v>929</v>
      </c>
      <c r="Y2" s="357" t="s">
        <v>929</v>
      </c>
      <c r="Z2" s="357" t="s">
        <v>929</v>
      </c>
      <c r="AA2" s="357" t="s">
        <v>929</v>
      </c>
      <c r="AB2" s="357" t="s">
        <v>929</v>
      </c>
    </row>
    <row r="3" spans="1:28" s="226" customFormat="1" ht="14.25" hidden="1" customHeight="1" x14ac:dyDescent="0.2">
      <c r="A3" s="351" t="s">
        <v>1063</v>
      </c>
      <c r="B3" s="382"/>
      <c r="C3" s="396"/>
      <c r="D3" s="386">
        <f>SUBTOTAL(9,D4:D124)</f>
        <v>457386.13435000001</v>
      </c>
      <c r="E3" s="386">
        <f>SUBTOTAL(9,E4:E124)</f>
        <v>442115.75663000013</v>
      </c>
      <c r="F3" s="387">
        <f>IF(E3=0,"0",(D3/E3))</f>
        <v>1.034539320282085</v>
      </c>
      <c r="G3" s="359">
        <f>SUBTOTAL(9,G4:G124)</f>
        <v>209131.29311</v>
      </c>
      <c r="H3" s="360">
        <f>IF(E3=0,"0",(G3/E3))</f>
        <v>0.47302384041702172</v>
      </c>
      <c r="I3" s="359">
        <f>SUBTOTAL(9,I4:I124)</f>
        <v>87769.633700000006</v>
      </c>
      <c r="J3" s="360">
        <f>I3/E3</f>
        <v>0.19852184045422533</v>
      </c>
      <c r="K3" s="361">
        <f>SUBTOTAL(9,K4:K124)</f>
        <v>145214.81577000002</v>
      </c>
      <c r="L3" s="360">
        <f>K3/E3</f>
        <v>0.32845428734974508</v>
      </c>
      <c r="M3" s="359">
        <f>SUBTOTAL(1,M4:M124)</f>
        <v>1181.9607821487598</v>
      </c>
      <c r="N3" s="359">
        <f t="shared" ref="N3:AB3" si="0">SUBTOTAL(1,N4:N124)</f>
        <v>288.93456297520675</v>
      </c>
      <c r="O3" s="360">
        <f t="shared" si="0"/>
        <v>0.41692514669037362</v>
      </c>
      <c r="P3" s="360">
        <f t="shared" si="0"/>
        <v>0.13874031959908315</v>
      </c>
      <c r="Q3" s="360">
        <f t="shared" si="0"/>
        <v>0.1365915757468574</v>
      </c>
      <c r="R3" s="361">
        <f t="shared" si="0"/>
        <v>3297.3884297520663</v>
      </c>
      <c r="S3" s="362">
        <f t="shared" si="0"/>
        <v>30.040495867768591</v>
      </c>
      <c r="T3" s="362">
        <f t="shared" si="0"/>
        <v>53.322479338842975</v>
      </c>
      <c r="U3" s="363">
        <f t="shared" si="0"/>
        <v>12.941181354457575</v>
      </c>
      <c r="V3" s="363">
        <f t="shared" si="0"/>
        <v>6.8447980849335464</v>
      </c>
      <c r="W3" s="362">
        <f t="shared" si="0"/>
        <v>104.44628099173553</v>
      </c>
      <c r="X3" s="361">
        <f t="shared" si="0"/>
        <v>17698.066115702481</v>
      </c>
      <c r="Y3" s="364">
        <f t="shared" si="0"/>
        <v>196.26253192068171</v>
      </c>
      <c r="Z3" s="364">
        <f t="shared" si="0"/>
        <v>1032.1255537817603</v>
      </c>
      <c r="AA3" s="364">
        <f t="shared" si="0"/>
        <v>7.3901762128474395</v>
      </c>
      <c r="AB3" s="364">
        <f t="shared" si="0"/>
        <v>0.61412210758798336</v>
      </c>
    </row>
    <row r="4" spans="1:28" ht="12.75" customHeight="1" x14ac:dyDescent="0.2">
      <c r="A4" s="352" t="s">
        <v>975</v>
      </c>
      <c r="B4" s="383" t="s">
        <v>113</v>
      </c>
      <c r="C4" s="397" t="s">
        <v>936</v>
      </c>
      <c r="D4" s="365">
        <v>3917.2440000000001</v>
      </c>
      <c r="E4" s="365">
        <v>3703.596</v>
      </c>
      <c r="F4" s="388">
        <f>IF(E4=0,"0",(D4/E4))</f>
        <v>1.0576866375274194</v>
      </c>
      <c r="G4" s="365">
        <v>2584.7539999999999</v>
      </c>
      <c r="H4" s="389">
        <f>IF(E4=0,"0",(G4/E4))</f>
        <v>0.69790387504468632</v>
      </c>
      <c r="I4" s="365">
        <v>631.72299999999996</v>
      </c>
      <c r="J4" s="366">
        <f>I4/E4</f>
        <v>0.17057017018054885</v>
      </c>
      <c r="K4" s="365">
        <v>487.11900000000003</v>
      </c>
      <c r="L4" s="366">
        <f>K4/E4</f>
        <v>0.13152595477476486</v>
      </c>
      <c r="M4" s="365">
        <v>2798.7359999999999</v>
      </c>
      <c r="N4" s="365">
        <v>1478.0260000000001</v>
      </c>
      <c r="O4" s="366">
        <f t="shared" ref="O4:O67" si="1">IF(D4=0,"0",(M4/D4))</f>
        <v>0.71446557835049329</v>
      </c>
      <c r="P4" s="366">
        <f t="shared" ref="P4:P67" si="2">IF(D4=0,"0",(N4/D4))</f>
        <v>0.37731272292458679</v>
      </c>
      <c r="Q4" s="366">
        <f t="shared" ref="Q4:Q67" si="3">N4/E4</f>
        <v>0.39907862520642101</v>
      </c>
      <c r="R4" s="365">
        <v>5020</v>
      </c>
      <c r="S4" s="367">
        <v>45</v>
      </c>
      <c r="T4" s="367">
        <v>112</v>
      </c>
      <c r="U4" s="368">
        <f>(R4/S4/9)</f>
        <v>12.395061728395062</v>
      </c>
      <c r="V4" s="368">
        <f>(R4/T4/9)</f>
        <v>4.9801587301587302</v>
      </c>
      <c r="W4" s="367">
        <v>166</v>
      </c>
      <c r="X4" s="365">
        <v>20688</v>
      </c>
      <c r="Y4" s="367">
        <f t="shared" ref="Y4:Y67" si="4">E4*1000/X4</f>
        <v>179.02146171693735</v>
      </c>
      <c r="Z4" s="367">
        <f t="shared" ref="Z4:Z67" si="5">E4*1000/R4</f>
        <v>737.76812749003989</v>
      </c>
      <c r="AA4" s="369">
        <f>X4/R4</f>
        <v>4.1211155378486053</v>
      </c>
      <c r="AB4" s="366">
        <f>(X4/W4)/272</f>
        <v>0.45818568391211906</v>
      </c>
    </row>
    <row r="5" spans="1:28" ht="12.75" customHeight="1" x14ac:dyDescent="0.2">
      <c r="A5" s="352" t="s">
        <v>121</v>
      </c>
      <c r="B5" s="383" t="s">
        <v>113</v>
      </c>
      <c r="C5" s="397" t="s">
        <v>936</v>
      </c>
      <c r="D5" s="365">
        <v>4104.9530000000004</v>
      </c>
      <c r="E5" s="365">
        <v>3430.45</v>
      </c>
      <c r="F5" s="388">
        <f t="shared" ref="F5:F68" si="6">IF(E5=0,"0",(D5/E5))</f>
        <v>1.1966223090265127</v>
      </c>
      <c r="G5" s="365">
        <v>2809.663</v>
      </c>
      <c r="H5" s="389">
        <f t="shared" ref="H5:H68" si="7">IF(E5=0,"0",(G5/E5))</f>
        <v>0.81903627803932433</v>
      </c>
      <c r="I5" s="365">
        <v>98.730999999999995</v>
      </c>
      <c r="J5" s="366">
        <f t="shared" ref="J5:J68" si="8">I5/E5</f>
        <v>2.878077220189771E-2</v>
      </c>
      <c r="K5" s="365">
        <v>522.05600000000004</v>
      </c>
      <c r="L5" s="366">
        <f t="shared" ref="L5:L68" si="9">K5/E5</f>
        <v>0.15218294975877802</v>
      </c>
      <c r="M5" s="365">
        <v>560.15899999999999</v>
      </c>
      <c r="N5" s="365">
        <v>3.5619999999999998</v>
      </c>
      <c r="O5" s="366">
        <f t="shared" si="1"/>
        <v>0.13645929685431232</v>
      </c>
      <c r="P5" s="366">
        <f t="shared" si="2"/>
        <v>8.6773222494873864E-4</v>
      </c>
      <c r="Q5" s="366">
        <f t="shared" si="3"/>
        <v>1.0383477386348729E-3</v>
      </c>
      <c r="R5" s="365">
        <v>5471</v>
      </c>
      <c r="S5" s="367">
        <v>40</v>
      </c>
      <c r="T5" s="367">
        <v>91</v>
      </c>
      <c r="U5" s="368">
        <f t="shared" ref="U5:U68" si="10">(R5/S5/9)</f>
        <v>15.197222222222223</v>
      </c>
      <c r="V5" s="368">
        <f t="shared" ref="V5:V68" si="11">(R5/T5/9)</f>
        <v>6.6800976800976803</v>
      </c>
      <c r="W5" s="367">
        <v>138</v>
      </c>
      <c r="X5" s="365">
        <v>21728</v>
      </c>
      <c r="Y5" s="367">
        <f t="shared" si="4"/>
        <v>157.88153534609719</v>
      </c>
      <c r="Z5" s="367">
        <f t="shared" si="5"/>
        <v>627.02430999817216</v>
      </c>
      <c r="AA5" s="369">
        <f t="shared" ref="AA5:AA68" si="12">X5/R5</f>
        <v>3.9714860171815025</v>
      </c>
      <c r="AB5" s="366">
        <f>(X5/W5)/272</f>
        <v>0.57885763000852519</v>
      </c>
    </row>
    <row r="6" spans="1:28" ht="12.75" customHeight="1" x14ac:dyDescent="0.2">
      <c r="A6" s="352" t="s">
        <v>962</v>
      </c>
      <c r="B6" s="383" t="s">
        <v>113</v>
      </c>
      <c r="C6" s="397" t="s">
        <v>936</v>
      </c>
      <c r="D6" s="365">
        <v>10713.332</v>
      </c>
      <c r="E6" s="365">
        <v>10833.591</v>
      </c>
      <c r="F6" s="388">
        <f t="shared" si="6"/>
        <v>0.98889943325347984</v>
      </c>
      <c r="G6" s="365">
        <v>6641.4539999999997</v>
      </c>
      <c r="H6" s="389">
        <f t="shared" si="7"/>
        <v>0.61304271132258914</v>
      </c>
      <c r="I6" s="365">
        <v>3370.848</v>
      </c>
      <c r="J6" s="366">
        <f t="shared" si="8"/>
        <v>0.31114779946926185</v>
      </c>
      <c r="K6" s="365">
        <v>821.28899999999999</v>
      </c>
      <c r="L6" s="366">
        <f t="shared" si="9"/>
        <v>7.5809489208148978E-2</v>
      </c>
      <c r="M6" s="365">
        <v>2205.2600000000002</v>
      </c>
      <c r="N6" s="365">
        <v>0</v>
      </c>
      <c r="O6" s="366">
        <f t="shared" si="1"/>
        <v>0.20584258940169128</v>
      </c>
      <c r="P6" s="366">
        <f t="shared" si="2"/>
        <v>0</v>
      </c>
      <c r="Q6" s="366">
        <f t="shared" si="3"/>
        <v>0</v>
      </c>
      <c r="R6" s="365">
        <v>10838</v>
      </c>
      <c r="S6" s="367">
        <v>92</v>
      </c>
      <c r="T6" s="367">
        <v>192</v>
      </c>
      <c r="U6" s="368">
        <f t="shared" si="10"/>
        <v>13.089371980676328</v>
      </c>
      <c r="V6" s="368">
        <f t="shared" si="11"/>
        <v>6.2719907407407405</v>
      </c>
      <c r="W6" s="367">
        <v>297</v>
      </c>
      <c r="X6" s="365">
        <v>46193</v>
      </c>
      <c r="Y6" s="367">
        <f>E6*1000/X6</f>
        <v>234.52884636200289</v>
      </c>
      <c r="Z6" s="367">
        <f>E6*1000/R6</f>
        <v>999.59319062557665</v>
      </c>
      <c r="AA6" s="369">
        <f t="shared" si="12"/>
        <v>4.2621332349141907</v>
      </c>
      <c r="AB6" s="366">
        <f>(X6/W6)/272</f>
        <v>0.57180877401465635</v>
      </c>
    </row>
    <row r="7" spans="1:28" s="222" customFormat="1" ht="12.75" customHeight="1" x14ac:dyDescent="0.2">
      <c r="A7" s="352" t="s">
        <v>991</v>
      </c>
      <c r="B7" s="383" t="s">
        <v>113</v>
      </c>
      <c r="C7" s="397" t="s">
        <v>935</v>
      </c>
      <c r="D7" s="365">
        <v>2086.2910000000002</v>
      </c>
      <c r="E7" s="365">
        <v>1953.2339999999999</v>
      </c>
      <c r="F7" s="388">
        <f t="shared" si="6"/>
        <v>1.0681213822818978</v>
      </c>
      <c r="G7" s="365">
        <v>1365.1379999999999</v>
      </c>
      <c r="H7" s="389">
        <f t="shared" si="7"/>
        <v>0.69891165113857323</v>
      </c>
      <c r="I7" s="365">
        <v>319.19</v>
      </c>
      <c r="J7" s="366">
        <f t="shared" si="8"/>
        <v>0.16341616007093876</v>
      </c>
      <c r="K7" s="365">
        <v>268.90600000000001</v>
      </c>
      <c r="L7" s="366">
        <f t="shared" si="9"/>
        <v>0.13767218879048798</v>
      </c>
      <c r="M7" s="365">
        <v>327.673</v>
      </c>
      <c r="N7" s="365">
        <v>0</v>
      </c>
      <c r="O7" s="366">
        <f t="shared" si="1"/>
        <v>0.15706006496696767</v>
      </c>
      <c r="P7" s="366">
        <f t="shared" si="2"/>
        <v>0</v>
      </c>
      <c r="Q7" s="366">
        <f t="shared" si="3"/>
        <v>0</v>
      </c>
      <c r="R7" s="365">
        <v>2078</v>
      </c>
      <c r="S7" s="367">
        <v>12</v>
      </c>
      <c r="T7" s="367">
        <v>35</v>
      </c>
      <c r="U7" s="368">
        <f t="shared" si="10"/>
        <v>19.24074074074074</v>
      </c>
      <c r="V7" s="368">
        <f t="shared" si="11"/>
        <v>6.5968253968253974</v>
      </c>
      <c r="W7" s="367">
        <v>62</v>
      </c>
      <c r="X7" s="365">
        <v>9447</v>
      </c>
      <c r="Y7" s="367">
        <f t="shared" si="4"/>
        <v>206.75706573515401</v>
      </c>
      <c r="Z7" s="367">
        <f t="shared" si="5"/>
        <v>939.95861405197309</v>
      </c>
      <c r="AA7" s="369">
        <f t="shared" si="12"/>
        <v>4.5461982675649661</v>
      </c>
      <c r="AB7" s="366">
        <f t="shared" ref="AB7:AB70" si="13">(X7/W7)/272</f>
        <v>0.56018738140417457</v>
      </c>
    </row>
    <row r="8" spans="1:28" s="222" customFormat="1" ht="12.75" customHeight="1" x14ac:dyDescent="0.2">
      <c r="A8" s="352" t="s">
        <v>992</v>
      </c>
      <c r="B8" s="383" t="s">
        <v>113</v>
      </c>
      <c r="C8" s="397" t="s">
        <v>935</v>
      </c>
      <c r="D8" s="365">
        <v>1575.9680000000001</v>
      </c>
      <c r="E8" s="365">
        <v>1425.0440000000001</v>
      </c>
      <c r="F8" s="388">
        <f t="shared" si="6"/>
        <v>1.1059083087960793</v>
      </c>
      <c r="G8" s="365">
        <v>1009.16</v>
      </c>
      <c r="H8" s="389">
        <f t="shared" si="7"/>
        <v>0.70816059012914678</v>
      </c>
      <c r="I8" s="365">
        <v>272.28399999999999</v>
      </c>
      <c r="J8" s="366">
        <f t="shared" si="8"/>
        <v>0.191070591504543</v>
      </c>
      <c r="K8" s="365">
        <v>143.602</v>
      </c>
      <c r="L8" s="366">
        <f t="shared" si="9"/>
        <v>0.10077022183174694</v>
      </c>
      <c r="M8" s="365">
        <v>145.2252</v>
      </c>
      <c r="N8" s="365">
        <v>0</v>
      </c>
      <c r="O8" s="366">
        <f t="shared" si="1"/>
        <v>9.2149840605900618E-2</v>
      </c>
      <c r="P8" s="366">
        <f t="shared" si="2"/>
        <v>0</v>
      </c>
      <c r="Q8" s="366">
        <f t="shared" si="3"/>
        <v>0</v>
      </c>
      <c r="R8" s="365">
        <v>2013</v>
      </c>
      <c r="S8" s="367">
        <v>17</v>
      </c>
      <c r="T8" s="367">
        <v>29</v>
      </c>
      <c r="U8" s="368">
        <f t="shared" si="10"/>
        <v>13.156862745098039</v>
      </c>
      <c r="V8" s="368">
        <f t="shared" si="11"/>
        <v>7.7126436781609193</v>
      </c>
      <c r="W8" s="367">
        <v>58</v>
      </c>
      <c r="X8" s="365">
        <v>9322</v>
      </c>
      <c r="Y8" s="367">
        <f t="shared" si="4"/>
        <v>152.86891225059</v>
      </c>
      <c r="Z8" s="367">
        <f t="shared" si="5"/>
        <v>707.92051664182816</v>
      </c>
      <c r="AA8" s="369">
        <f t="shared" si="12"/>
        <v>4.6308991554893195</v>
      </c>
      <c r="AB8" s="366">
        <f t="shared" si="13"/>
        <v>0.59089756592292086</v>
      </c>
    </row>
    <row r="9" spans="1:28" s="222" customFormat="1" ht="12.75" customHeight="1" x14ac:dyDescent="0.2">
      <c r="A9" s="352" t="s">
        <v>993</v>
      </c>
      <c r="B9" s="383" t="s">
        <v>113</v>
      </c>
      <c r="C9" s="397" t="s">
        <v>935</v>
      </c>
      <c r="D9" s="365">
        <v>1008.095</v>
      </c>
      <c r="E9" s="365">
        <v>1171.579</v>
      </c>
      <c r="F9" s="388">
        <f>IF(E9=0,"0",(D9/E9))</f>
        <v>0.86045840698749299</v>
      </c>
      <c r="G9" s="365">
        <v>752.13</v>
      </c>
      <c r="H9" s="389">
        <f t="shared" si="7"/>
        <v>0.64197975552651598</v>
      </c>
      <c r="I9" s="365">
        <v>372.17899999999997</v>
      </c>
      <c r="J9" s="366">
        <f t="shared" si="8"/>
        <v>0.31767298662744892</v>
      </c>
      <c r="K9" s="365">
        <v>47.267000000000003</v>
      </c>
      <c r="L9" s="366">
        <f t="shared" si="9"/>
        <v>4.0344697199249907E-2</v>
      </c>
      <c r="M9" s="365">
        <v>1221.221</v>
      </c>
      <c r="N9" s="365">
        <v>143.59800000000001</v>
      </c>
      <c r="O9" s="366">
        <f t="shared" si="1"/>
        <v>1.2114145988225316</v>
      </c>
      <c r="P9" s="366">
        <f t="shared" si="2"/>
        <v>0.142444908465968</v>
      </c>
      <c r="Q9" s="366">
        <f t="shared" si="3"/>
        <v>0.12256791902210608</v>
      </c>
      <c r="R9" s="365">
        <v>1473</v>
      </c>
      <c r="S9" s="367">
        <v>23</v>
      </c>
      <c r="T9" s="367">
        <v>30</v>
      </c>
      <c r="U9" s="368">
        <f t="shared" si="10"/>
        <v>7.1159420289855069</v>
      </c>
      <c r="V9" s="368">
        <f t="shared" si="11"/>
        <v>5.4555555555555557</v>
      </c>
      <c r="W9" s="367">
        <v>62</v>
      </c>
      <c r="X9" s="365">
        <v>5969</v>
      </c>
      <c r="Y9" s="367">
        <f t="shared" si="4"/>
        <v>196.27726587368068</v>
      </c>
      <c r="Z9" s="367">
        <f t="shared" si="5"/>
        <v>795.36931432450785</v>
      </c>
      <c r="AA9" s="369">
        <f t="shared" si="12"/>
        <v>4.052274270196877</v>
      </c>
      <c r="AB9" s="366">
        <f t="shared" si="13"/>
        <v>0.35394924098671732</v>
      </c>
    </row>
    <row r="10" spans="1:28" s="222" customFormat="1" ht="12.75" customHeight="1" x14ac:dyDescent="0.2">
      <c r="A10" s="352" t="s">
        <v>994</v>
      </c>
      <c r="B10" s="383" t="s">
        <v>113</v>
      </c>
      <c r="C10" s="397" t="s">
        <v>935</v>
      </c>
      <c r="D10" s="365">
        <v>534.36199999999997</v>
      </c>
      <c r="E10" s="365">
        <v>464.21300000000002</v>
      </c>
      <c r="F10" s="388">
        <f t="shared" si="6"/>
        <v>1.1511138205952869</v>
      </c>
      <c r="G10" s="365">
        <v>366.03</v>
      </c>
      <c r="H10" s="389">
        <f t="shared" si="7"/>
        <v>0.78849579826502048</v>
      </c>
      <c r="I10" s="365">
        <v>85.102000000000004</v>
      </c>
      <c r="J10" s="366">
        <f t="shared" si="8"/>
        <v>0.1833253269512056</v>
      </c>
      <c r="K10" s="365">
        <v>13.081</v>
      </c>
      <c r="L10" s="366">
        <f t="shared" si="9"/>
        <v>2.8178874783773827E-2</v>
      </c>
      <c r="M10" s="365">
        <v>74.126000000000005</v>
      </c>
      <c r="N10" s="365">
        <v>0</v>
      </c>
      <c r="O10" s="366">
        <f t="shared" si="1"/>
        <v>0.13871869631448347</v>
      </c>
      <c r="P10" s="366">
        <f t="shared" si="2"/>
        <v>0</v>
      </c>
      <c r="Q10" s="366">
        <f t="shared" si="3"/>
        <v>0</v>
      </c>
      <c r="R10" s="365">
        <v>613</v>
      </c>
      <c r="S10" s="367">
        <v>8.5</v>
      </c>
      <c r="T10" s="367">
        <v>12</v>
      </c>
      <c r="U10" s="368">
        <f t="shared" si="10"/>
        <v>8.0130718954248366</v>
      </c>
      <c r="V10" s="368">
        <f t="shared" si="11"/>
        <v>5.6759259259259265</v>
      </c>
      <c r="W10" s="367">
        <v>25</v>
      </c>
      <c r="X10" s="365">
        <v>3806</v>
      </c>
      <c r="Y10" s="367">
        <f t="shared" si="4"/>
        <v>121.96873357856016</v>
      </c>
      <c r="Z10" s="367">
        <f t="shared" si="5"/>
        <v>757.28058727569328</v>
      </c>
      <c r="AA10" s="369">
        <f t="shared" si="12"/>
        <v>6.2088091353996742</v>
      </c>
      <c r="AB10" s="366">
        <f t="shared" si="13"/>
        <v>0.55970588235294116</v>
      </c>
    </row>
    <row r="11" spans="1:28" s="222" customFormat="1" ht="12.75" customHeight="1" x14ac:dyDescent="0.2">
      <c r="A11" s="352" t="s">
        <v>995</v>
      </c>
      <c r="B11" s="383" t="s">
        <v>113</v>
      </c>
      <c r="C11" s="397" t="s">
        <v>934</v>
      </c>
      <c r="D11" s="365">
        <v>1011.813</v>
      </c>
      <c r="E11" s="365">
        <v>1044.614</v>
      </c>
      <c r="F11" s="388">
        <f t="shared" si="6"/>
        <v>0.96859988474211522</v>
      </c>
      <c r="G11" s="365">
        <v>669.68</v>
      </c>
      <c r="H11" s="389">
        <f t="shared" si="7"/>
        <v>0.64107890570105319</v>
      </c>
      <c r="I11" s="365">
        <v>315.45699999999999</v>
      </c>
      <c r="J11" s="366">
        <f t="shared" si="8"/>
        <v>0.30198427361685748</v>
      </c>
      <c r="K11" s="365">
        <v>59.475000000000001</v>
      </c>
      <c r="L11" s="366">
        <f t="shared" si="9"/>
        <v>5.6934906099286434E-2</v>
      </c>
      <c r="M11" s="365">
        <v>489.23399999999998</v>
      </c>
      <c r="N11" s="365">
        <v>51.433</v>
      </c>
      <c r="O11" s="366">
        <f t="shared" si="1"/>
        <v>0.48352215280886884</v>
      </c>
      <c r="P11" s="366">
        <f t="shared" si="2"/>
        <v>5.0832515494463895E-2</v>
      </c>
      <c r="Q11" s="366">
        <f t="shared" si="3"/>
        <v>4.9236368649089521E-2</v>
      </c>
      <c r="R11" s="365">
        <v>1410</v>
      </c>
      <c r="S11" s="367">
        <v>17</v>
      </c>
      <c r="T11" s="367">
        <v>23</v>
      </c>
      <c r="U11" s="368">
        <f t="shared" si="10"/>
        <v>9.2156862745098032</v>
      </c>
      <c r="V11" s="368">
        <f t="shared" si="11"/>
        <v>6.8115942028985508</v>
      </c>
      <c r="W11" s="367">
        <v>61</v>
      </c>
      <c r="X11" s="365">
        <v>7761</v>
      </c>
      <c r="Y11" s="367">
        <f t="shared" si="4"/>
        <v>134.59786110037368</v>
      </c>
      <c r="Z11" s="367">
        <f t="shared" si="5"/>
        <v>740.86099290780146</v>
      </c>
      <c r="AA11" s="369">
        <f t="shared" si="12"/>
        <v>5.5042553191489363</v>
      </c>
      <c r="AB11" s="366">
        <f t="shared" si="13"/>
        <v>0.46775554484088716</v>
      </c>
    </row>
    <row r="12" spans="1:28" s="222" customFormat="1" ht="12.75" customHeight="1" x14ac:dyDescent="0.2">
      <c r="A12" s="352" t="s">
        <v>996</v>
      </c>
      <c r="B12" s="383" t="s">
        <v>113</v>
      </c>
      <c r="C12" s="397" t="s">
        <v>934</v>
      </c>
      <c r="D12" s="365">
        <v>173.69800000000001</v>
      </c>
      <c r="E12" s="365">
        <v>203.26329000000001</v>
      </c>
      <c r="F12" s="388">
        <f t="shared" si="6"/>
        <v>0.85454682938567017</v>
      </c>
      <c r="G12" s="365">
        <v>118.771</v>
      </c>
      <c r="H12" s="389">
        <f t="shared" si="7"/>
        <v>0.58432095633205583</v>
      </c>
      <c r="I12" s="365">
        <v>83.979289999999992</v>
      </c>
      <c r="J12" s="366">
        <f t="shared" si="8"/>
        <v>0.41315522345426953</v>
      </c>
      <c r="K12" s="365">
        <v>0.51300000000000001</v>
      </c>
      <c r="L12" s="366">
        <f t="shared" si="9"/>
        <v>2.5238202136745893E-3</v>
      </c>
      <c r="M12" s="365">
        <v>315.25438000000003</v>
      </c>
      <c r="N12" s="365">
        <v>307.92106999999993</v>
      </c>
      <c r="O12" s="366">
        <f t="shared" si="1"/>
        <v>1.8149568791811075</v>
      </c>
      <c r="P12" s="366">
        <f t="shared" si="2"/>
        <v>1.7727381432140836</v>
      </c>
      <c r="Q12" s="366">
        <f t="shared" si="3"/>
        <v>1.5148877596146353</v>
      </c>
      <c r="R12" s="365">
        <v>224</v>
      </c>
      <c r="S12" s="367">
        <v>4</v>
      </c>
      <c r="T12" s="367">
        <v>1</v>
      </c>
      <c r="U12" s="368">
        <f t="shared" si="10"/>
        <v>6.2222222222222223</v>
      </c>
      <c r="V12" s="368">
        <f t="shared" si="11"/>
        <v>24.888888888888889</v>
      </c>
      <c r="W12" s="367">
        <v>8</v>
      </c>
      <c r="X12" s="365">
        <v>2135</v>
      </c>
      <c r="Y12" s="367">
        <f t="shared" si="4"/>
        <v>95.205288056206086</v>
      </c>
      <c r="Z12" s="367">
        <f t="shared" si="5"/>
        <v>907.42540178571437</v>
      </c>
      <c r="AA12" s="369">
        <f t="shared" si="12"/>
        <v>9.53125</v>
      </c>
      <c r="AB12" s="366">
        <f t="shared" si="13"/>
        <v>0.98115808823529416</v>
      </c>
    </row>
    <row r="13" spans="1:28" s="222" customFormat="1" ht="12.75" customHeight="1" x14ac:dyDescent="0.2">
      <c r="A13" s="352" t="s">
        <v>997</v>
      </c>
      <c r="B13" s="383" t="s">
        <v>113</v>
      </c>
      <c r="C13" s="397" t="s">
        <v>937</v>
      </c>
      <c r="D13" s="365">
        <v>2447.2719999999999</v>
      </c>
      <c r="E13" s="365">
        <v>2235.7669999999998</v>
      </c>
      <c r="F13" s="388">
        <f t="shared" si="6"/>
        <v>1.0946006448793637</v>
      </c>
      <c r="G13" s="365">
        <v>1653.7360000000001</v>
      </c>
      <c r="H13" s="389">
        <f t="shared" si="7"/>
        <v>0.73967278343405207</v>
      </c>
      <c r="I13" s="365">
        <v>432.791</v>
      </c>
      <c r="J13" s="366">
        <f t="shared" si="8"/>
        <v>0.1935760747877574</v>
      </c>
      <c r="K13" s="365">
        <v>149.24</v>
      </c>
      <c r="L13" s="366">
        <f t="shared" si="9"/>
        <v>6.6751141778190665E-2</v>
      </c>
      <c r="M13" s="365">
        <v>341.52199999999999</v>
      </c>
      <c r="N13" s="365">
        <v>2.536</v>
      </c>
      <c r="O13" s="366">
        <f t="shared" si="1"/>
        <v>0.13955212170939724</v>
      </c>
      <c r="P13" s="366">
        <f t="shared" si="2"/>
        <v>1.0362558800166063E-3</v>
      </c>
      <c r="Q13" s="366">
        <f t="shared" si="3"/>
        <v>1.1342863545262096E-3</v>
      </c>
      <c r="R13" s="365">
        <v>3505</v>
      </c>
      <c r="S13" s="367">
        <v>37</v>
      </c>
      <c r="T13" s="367">
        <v>59</v>
      </c>
      <c r="U13" s="368">
        <f t="shared" si="10"/>
        <v>10.525525525525525</v>
      </c>
      <c r="V13" s="368">
        <f t="shared" si="11"/>
        <v>6.6007532956685502</v>
      </c>
      <c r="W13" s="367">
        <v>95</v>
      </c>
      <c r="X13" s="365">
        <v>15298</v>
      </c>
      <c r="Y13" s="367">
        <f t="shared" si="4"/>
        <v>146.1476663616159</v>
      </c>
      <c r="Z13" s="367">
        <f t="shared" si="5"/>
        <v>637.87931526390867</v>
      </c>
      <c r="AA13" s="369">
        <f t="shared" si="12"/>
        <v>4.3646219686162624</v>
      </c>
      <c r="AB13" s="366">
        <f t="shared" si="13"/>
        <v>0.59202786377708971</v>
      </c>
    </row>
    <row r="14" spans="1:28" s="222" customFormat="1" ht="12.75" customHeight="1" x14ac:dyDescent="0.2">
      <c r="A14" s="352" t="s">
        <v>998</v>
      </c>
      <c r="B14" s="383" t="s">
        <v>113</v>
      </c>
      <c r="C14" s="397" t="s">
        <v>937</v>
      </c>
      <c r="D14" s="365">
        <v>2236.9110000000001</v>
      </c>
      <c r="E14" s="365">
        <v>2204.9960000000001</v>
      </c>
      <c r="F14" s="388">
        <f t="shared" si="6"/>
        <v>1.0144739491590915</v>
      </c>
      <c r="G14" s="365">
        <v>1299.5719999999999</v>
      </c>
      <c r="H14" s="389">
        <f t="shared" si="7"/>
        <v>0.58937612585238242</v>
      </c>
      <c r="I14" s="365">
        <v>773.99800000000005</v>
      </c>
      <c r="J14" s="366">
        <f t="shared" si="8"/>
        <v>0.35102013790501208</v>
      </c>
      <c r="K14" s="365">
        <v>131.42599999999999</v>
      </c>
      <c r="L14" s="366">
        <f t="shared" si="9"/>
        <v>5.9603736242605419E-2</v>
      </c>
      <c r="M14" s="365">
        <v>1128.1500000000001</v>
      </c>
      <c r="N14" s="365">
        <v>500.86399999999998</v>
      </c>
      <c r="O14" s="366">
        <f t="shared" si="1"/>
        <v>0.50433387828125487</v>
      </c>
      <c r="P14" s="366">
        <f t="shared" si="2"/>
        <v>0.22390877419798999</v>
      </c>
      <c r="Q14" s="366">
        <f t="shared" si="3"/>
        <v>0.22714961841200618</v>
      </c>
      <c r="R14" s="365">
        <v>2527</v>
      </c>
      <c r="S14" s="367">
        <v>27</v>
      </c>
      <c r="T14" s="367">
        <v>48</v>
      </c>
      <c r="U14" s="368">
        <f t="shared" si="10"/>
        <v>10.399176954732511</v>
      </c>
      <c r="V14" s="368">
        <f t="shared" si="11"/>
        <v>5.8495370370370372</v>
      </c>
      <c r="W14" s="367">
        <v>87</v>
      </c>
      <c r="X14" s="365">
        <v>13457</v>
      </c>
      <c r="Y14" s="367">
        <f t="shared" si="4"/>
        <v>163.85494538158579</v>
      </c>
      <c r="Z14" s="367">
        <f t="shared" si="5"/>
        <v>872.57459438068861</v>
      </c>
      <c r="AA14" s="369">
        <f t="shared" si="12"/>
        <v>5.325286901464187</v>
      </c>
      <c r="AB14" s="366">
        <f t="shared" si="13"/>
        <v>0.56866970926301552</v>
      </c>
    </row>
    <row r="15" spans="1:28" s="222" customFormat="1" ht="12.75" customHeight="1" x14ac:dyDescent="0.2">
      <c r="A15" s="352" t="s">
        <v>1076</v>
      </c>
      <c r="B15" s="383" t="s">
        <v>113</v>
      </c>
      <c r="C15" s="397" t="s">
        <v>937</v>
      </c>
      <c r="D15" s="365">
        <v>4609.9830000000002</v>
      </c>
      <c r="E15" s="365">
        <v>4281.4120000000003</v>
      </c>
      <c r="F15" s="388">
        <f t="shared" si="6"/>
        <v>1.0767436070156293</v>
      </c>
      <c r="G15" s="365">
        <v>3082.2269999999999</v>
      </c>
      <c r="H15" s="389">
        <f t="shared" si="7"/>
        <v>0.71990899264074559</v>
      </c>
      <c r="I15" s="365">
        <v>967.72500000000002</v>
      </c>
      <c r="J15" s="366">
        <f t="shared" si="8"/>
        <v>0.2260294033837435</v>
      </c>
      <c r="K15" s="365">
        <v>231.46</v>
      </c>
      <c r="L15" s="366">
        <f t="shared" si="9"/>
        <v>5.406160397551088E-2</v>
      </c>
      <c r="M15" s="365">
        <v>1210.9559999999999</v>
      </c>
      <c r="N15" s="365">
        <v>179.61199999999999</v>
      </c>
      <c r="O15" s="366">
        <f t="shared" si="1"/>
        <v>0.26268122897633239</v>
      </c>
      <c r="P15" s="366">
        <f t="shared" si="2"/>
        <v>3.8961531962265365E-2</v>
      </c>
      <c r="Q15" s="366">
        <f t="shared" si="3"/>
        <v>4.1951580459904346E-2</v>
      </c>
      <c r="R15" s="365">
        <v>7490</v>
      </c>
      <c r="S15" s="367">
        <v>65</v>
      </c>
      <c r="T15" s="367">
        <v>119</v>
      </c>
      <c r="U15" s="368">
        <f t="shared" si="10"/>
        <v>12.803418803418802</v>
      </c>
      <c r="V15" s="368">
        <f t="shared" si="11"/>
        <v>6.9934640522875817</v>
      </c>
      <c r="W15" s="367">
        <v>214</v>
      </c>
      <c r="X15" s="365">
        <v>33424</v>
      </c>
      <c r="Y15" s="367">
        <f t="shared" si="4"/>
        <v>128.09394447103878</v>
      </c>
      <c r="Z15" s="367">
        <f t="shared" si="5"/>
        <v>571.61708945260352</v>
      </c>
      <c r="AA15" s="369">
        <f t="shared" si="12"/>
        <v>4.4624833110814421</v>
      </c>
      <c r="AB15" s="366">
        <f t="shared" si="13"/>
        <v>0.57421660252886197</v>
      </c>
    </row>
    <row r="16" spans="1:28" s="222" customFormat="1" ht="12.75" customHeight="1" x14ac:dyDescent="0.2">
      <c r="A16" s="352" t="s">
        <v>999</v>
      </c>
      <c r="B16" s="383" t="s">
        <v>113</v>
      </c>
      <c r="C16" s="397" t="s">
        <v>938</v>
      </c>
      <c r="D16" s="365">
        <v>681.67499999999995</v>
      </c>
      <c r="E16" s="365">
        <v>696.31299999999999</v>
      </c>
      <c r="F16" s="388">
        <f t="shared" si="6"/>
        <v>0.97897784473361826</v>
      </c>
      <c r="G16" s="365">
        <v>570.49</v>
      </c>
      <c r="H16" s="389">
        <f t="shared" si="7"/>
        <v>0.819301090170656</v>
      </c>
      <c r="I16" s="365">
        <v>104.68600000000001</v>
      </c>
      <c r="J16" s="366">
        <f t="shared" si="8"/>
        <v>0.15034330825361583</v>
      </c>
      <c r="K16" s="365">
        <v>21.135999999999999</v>
      </c>
      <c r="L16" s="366">
        <f t="shared" si="9"/>
        <v>3.035416543996737E-2</v>
      </c>
      <c r="M16" s="365">
        <v>1090.4690000000001</v>
      </c>
      <c r="N16" s="365">
        <v>1038.617</v>
      </c>
      <c r="O16" s="366">
        <f t="shared" si="1"/>
        <v>1.5996904683316833</v>
      </c>
      <c r="P16" s="366">
        <f t="shared" si="2"/>
        <v>1.5236248945611912</v>
      </c>
      <c r="Q16" s="366">
        <f t="shared" si="3"/>
        <v>1.4915950154600015</v>
      </c>
      <c r="R16" s="365">
        <v>901</v>
      </c>
      <c r="S16" s="367">
        <v>19</v>
      </c>
      <c r="T16" s="367">
        <v>22</v>
      </c>
      <c r="U16" s="368">
        <f t="shared" si="10"/>
        <v>5.269005847953216</v>
      </c>
      <c r="V16" s="368">
        <f t="shared" si="11"/>
        <v>4.5505050505050502</v>
      </c>
      <c r="W16" s="367">
        <v>50</v>
      </c>
      <c r="X16" s="365">
        <v>4281</v>
      </c>
      <c r="Y16" s="367">
        <f t="shared" si="4"/>
        <v>162.65195047886007</v>
      </c>
      <c r="Z16" s="367">
        <f t="shared" si="5"/>
        <v>772.8224195338513</v>
      </c>
      <c r="AA16" s="369">
        <f t="shared" si="12"/>
        <v>4.7513873473917867</v>
      </c>
      <c r="AB16" s="366">
        <f t="shared" si="13"/>
        <v>0.31477941176470592</v>
      </c>
    </row>
    <row r="17" spans="1:28" s="222" customFormat="1" ht="12.75" customHeight="1" x14ac:dyDescent="0.2">
      <c r="A17" s="352" t="s">
        <v>1000</v>
      </c>
      <c r="B17" s="383" t="s">
        <v>113</v>
      </c>
      <c r="C17" s="397" t="s">
        <v>939</v>
      </c>
      <c r="D17" s="365">
        <v>2313.8890000000001</v>
      </c>
      <c r="E17" s="365">
        <v>2264.3580000000002</v>
      </c>
      <c r="F17" s="388">
        <f t="shared" si="6"/>
        <v>1.0218741912718747</v>
      </c>
      <c r="G17" s="365">
        <v>1679.925</v>
      </c>
      <c r="H17" s="389">
        <f t="shared" si="7"/>
        <v>0.74189902833385879</v>
      </c>
      <c r="I17" s="365">
        <v>427.488</v>
      </c>
      <c r="J17" s="366">
        <f t="shared" si="8"/>
        <v>0.18878993516042955</v>
      </c>
      <c r="K17" s="365">
        <v>156.94499999999999</v>
      </c>
      <c r="L17" s="366">
        <f t="shared" si="9"/>
        <v>6.9311036505711549E-2</v>
      </c>
      <c r="M17" s="365">
        <v>250.54599999999999</v>
      </c>
      <c r="N17" s="365">
        <v>29.138000000000002</v>
      </c>
      <c r="O17" s="366">
        <f t="shared" si="1"/>
        <v>0.10827917847398902</v>
      </c>
      <c r="P17" s="366">
        <f t="shared" si="2"/>
        <v>1.2592652456535297E-2</v>
      </c>
      <c r="Q17" s="366">
        <f t="shared" si="3"/>
        <v>1.2868106544989794E-2</v>
      </c>
      <c r="R17" s="365">
        <v>2729</v>
      </c>
      <c r="S17" s="367">
        <v>36</v>
      </c>
      <c r="T17" s="367">
        <v>64</v>
      </c>
      <c r="U17" s="368">
        <f t="shared" si="10"/>
        <v>8.4228395061728403</v>
      </c>
      <c r="V17" s="368">
        <f t="shared" si="11"/>
        <v>4.7378472222222223</v>
      </c>
      <c r="W17" s="367">
        <v>105</v>
      </c>
      <c r="X17" s="365">
        <v>12468</v>
      </c>
      <c r="Y17" s="367">
        <f t="shared" si="4"/>
        <v>181.61357074109722</v>
      </c>
      <c r="Z17" s="367">
        <f t="shared" si="5"/>
        <v>829.73909857090507</v>
      </c>
      <c r="AA17" s="369">
        <f t="shared" si="12"/>
        <v>4.5687064858922684</v>
      </c>
      <c r="AB17" s="366">
        <f t="shared" si="13"/>
        <v>0.4365546218487395</v>
      </c>
    </row>
    <row r="18" spans="1:28" s="222" customFormat="1" ht="12.75" customHeight="1" x14ac:dyDescent="0.2">
      <c r="A18" s="352" t="s">
        <v>1001</v>
      </c>
      <c r="B18" s="383" t="s">
        <v>113</v>
      </c>
      <c r="C18" s="397" t="s">
        <v>939</v>
      </c>
      <c r="D18" s="365">
        <v>2316.9229999999998</v>
      </c>
      <c r="E18" s="365">
        <v>2147.0540000000001</v>
      </c>
      <c r="F18" s="388">
        <f t="shared" si="6"/>
        <v>1.079117246236005</v>
      </c>
      <c r="G18" s="365">
        <v>1670.8430000000001</v>
      </c>
      <c r="H18" s="389">
        <f t="shared" si="7"/>
        <v>0.77820259760583577</v>
      </c>
      <c r="I18" s="365">
        <v>373.48899999999998</v>
      </c>
      <c r="J18" s="366">
        <f t="shared" si="8"/>
        <v>0.17395417162307047</v>
      </c>
      <c r="K18" s="365">
        <v>102.72199999999999</v>
      </c>
      <c r="L18" s="366">
        <f t="shared" si="9"/>
        <v>4.784323077109378E-2</v>
      </c>
      <c r="M18" s="365">
        <v>125.508</v>
      </c>
      <c r="N18" s="365">
        <v>72.576999999999998</v>
      </c>
      <c r="O18" s="366">
        <f t="shared" si="1"/>
        <v>5.4170121320389154E-2</v>
      </c>
      <c r="P18" s="366">
        <f t="shared" si="2"/>
        <v>3.1324735435748194E-2</v>
      </c>
      <c r="Q18" s="366">
        <f t="shared" si="3"/>
        <v>3.3803062242495997E-2</v>
      </c>
      <c r="R18" s="365">
        <v>3290</v>
      </c>
      <c r="S18" s="367">
        <v>34</v>
      </c>
      <c r="T18" s="367">
        <v>73</v>
      </c>
      <c r="U18" s="368">
        <f t="shared" si="10"/>
        <v>10.751633986928105</v>
      </c>
      <c r="V18" s="368">
        <f t="shared" si="11"/>
        <v>5.0076103500761029</v>
      </c>
      <c r="W18" s="367">
        <v>82</v>
      </c>
      <c r="X18" s="365">
        <v>14899</v>
      </c>
      <c r="Y18" s="367">
        <f t="shared" si="4"/>
        <v>144.10725552050474</v>
      </c>
      <c r="Z18" s="367">
        <f t="shared" si="5"/>
        <v>652.6</v>
      </c>
      <c r="AA18" s="369">
        <f t="shared" si="12"/>
        <v>4.5285714285714285</v>
      </c>
      <c r="AB18" s="366">
        <f t="shared" si="13"/>
        <v>0.66799677187948348</v>
      </c>
    </row>
    <row r="19" spans="1:28" s="222" customFormat="1" ht="12.75" customHeight="1" x14ac:dyDescent="0.2">
      <c r="A19" s="352" t="s">
        <v>299</v>
      </c>
      <c r="B19" s="383" t="s">
        <v>113</v>
      </c>
      <c r="C19" s="397" t="s">
        <v>939</v>
      </c>
      <c r="D19" s="365">
        <v>2758.2869999999998</v>
      </c>
      <c r="E19" s="365">
        <v>2543.2910000000002</v>
      </c>
      <c r="F19" s="388">
        <f t="shared" si="6"/>
        <v>1.0845345656474228</v>
      </c>
      <c r="G19" s="365">
        <v>1923.694</v>
      </c>
      <c r="H19" s="389">
        <f t="shared" si="7"/>
        <v>0.75637982440861062</v>
      </c>
      <c r="I19" s="365">
        <v>488.14299999999997</v>
      </c>
      <c r="J19" s="366">
        <f t="shared" si="8"/>
        <v>0.19193360099178583</v>
      </c>
      <c r="K19" s="365">
        <v>131.45400000000001</v>
      </c>
      <c r="L19" s="366">
        <f t="shared" si="9"/>
        <v>5.1686574599603428E-2</v>
      </c>
      <c r="M19" s="365">
        <v>293.30399999999997</v>
      </c>
      <c r="N19" s="365">
        <v>0</v>
      </c>
      <c r="O19" s="366">
        <f t="shared" si="1"/>
        <v>0.10633556261549287</v>
      </c>
      <c r="P19" s="366">
        <f t="shared" si="2"/>
        <v>0</v>
      </c>
      <c r="Q19" s="366">
        <f t="shared" si="3"/>
        <v>0</v>
      </c>
      <c r="R19" s="365">
        <v>3156</v>
      </c>
      <c r="S19" s="367">
        <v>36</v>
      </c>
      <c r="T19" s="367">
        <v>64</v>
      </c>
      <c r="U19" s="368">
        <f t="shared" si="10"/>
        <v>9.7407407407407405</v>
      </c>
      <c r="V19" s="368">
        <f t="shared" si="11"/>
        <v>5.479166666666667</v>
      </c>
      <c r="W19" s="367">
        <v>100</v>
      </c>
      <c r="X19" s="365">
        <v>15034</v>
      </c>
      <c r="Y19" s="367">
        <f t="shared" si="4"/>
        <v>169.16928295862712</v>
      </c>
      <c r="Z19" s="367">
        <f t="shared" si="5"/>
        <v>805.8589987325729</v>
      </c>
      <c r="AA19" s="369">
        <f t="shared" si="12"/>
        <v>4.7636248415716098</v>
      </c>
      <c r="AB19" s="366">
        <f t="shared" si="13"/>
        <v>0.55272058823529413</v>
      </c>
    </row>
    <row r="20" spans="1:28" s="222" customFormat="1" ht="12.75" customHeight="1" x14ac:dyDescent="0.2">
      <c r="A20" s="353" t="s">
        <v>1053</v>
      </c>
      <c r="B20" s="384" t="s">
        <v>113</v>
      </c>
      <c r="C20" s="397" t="s">
        <v>940</v>
      </c>
      <c r="D20" s="365">
        <v>1389.529</v>
      </c>
      <c r="E20" s="365">
        <v>1332.3030000000001</v>
      </c>
      <c r="F20" s="388">
        <f t="shared" si="6"/>
        <v>1.0429526916925054</v>
      </c>
      <c r="G20" s="365">
        <v>874.58100000000002</v>
      </c>
      <c r="H20" s="389">
        <f t="shared" si="7"/>
        <v>0.65644301634087732</v>
      </c>
      <c r="I20" s="365">
        <v>262.61900000000003</v>
      </c>
      <c r="J20" s="366">
        <f t="shared" si="8"/>
        <v>0.19711657183088233</v>
      </c>
      <c r="K20" s="365">
        <v>195.10300000000001</v>
      </c>
      <c r="L20" s="366">
        <f t="shared" si="9"/>
        <v>0.14644041182824027</v>
      </c>
      <c r="M20" s="365">
        <v>417.8</v>
      </c>
      <c r="N20" s="365">
        <v>230.95400000000001</v>
      </c>
      <c r="O20" s="366">
        <f t="shared" si="1"/>
        <v>0.30067742378892415</v>
      </c>
      <c r="P20" s="366">
        <f t="shared" si="2"/>
        <v>0.16621027700753277</v>
      </c>
      <c r="Q20" s="366">
        <f t="shared" si="3"/>
        <v>0.17334945579196323</v>
      </c>
      <c r="R20" s="365">
        <v>1789</v>
      </c>
      <c r="S20" s="367">
        <v>24</v>
      </c>
      <c r="T20" s="367">
        <v>43</v>
      </c>
      <c r="U20" s="368">
        <f t="shared" si="10"/>
        <v>8.2824074074074083</v>
      </c>
      <c r="V20" s="368">
        <f t="shared" si="11"/>
        <v>4.6227390180878549</v>
      </c>
      <c r="W20" s="367">
        <v>70</v>
      </c>
      <c r="X20" s="365">
        <v>8750</v>
      </c>
      <c r="Y20" s="367">
        <f t="shared" si="4"/>
        <v>152.26320000000001</v>
      </c>
      <c r="Z20" s="367">
        <f t="shared" si="5"/>
        <v>744.71939631078817</v>
      </c>
      <c r="AA20" s="369">
        <f t="shared" si="12"/>
        <v>4.8910005589714922</v>
      </c>
      <c r="AB20" s="366">
        <f t="shared" si="13"/>
        <v>0.45955882352941174</v>
      </c>
    </row>
    <row r="21" spans="1:28" s="222" customFormat="1" ht="12.75" customHeight="1" x14ac:dyDescent="0.2">
      <c r="A21" s="353" t="s">
        <v>1054</v>
      </c>
      <c r="B21" s="384" t="s">
        <v>113</v>
      </c>
      <c r="C21" s="397" t="s">
        <v>940</v>
      </c>
      <c r="D21" s="365">
        <v>4347.4679999999998</v>
      </c>
      <c r="E21" s="365">
        <v>4245.0320000000002</v>
      </c>
      <c r="F21" s="388">
        <f t="shared" si="6"/>
        <v>1.0241307957160275</v>
      </c>
      <c r="G21" s="365">
        <v>2708.491</v>
      </c>
      <c r="H21" s="389">
        <f t="shared" si="7"/>
        <v>0.63803782869010173</v>
      </c>
      <c r="I21" s="365">
        <v>899.89700000000005</v>
      </c>
      <c r="J21" s="366">
        <f t="shared" si="8"/>
        <v>0.21198827240878279</v>
      </c>
      <c r="K21" s="365">
        <v>636.64400000000001</v>
      </c>
      <c r="L21" s="366">
        <f t="shared" si="9"/>
        <v>0.14997389890111545</v>
      </c>
      <c r="M21" s="365">
        <v>2730.8420000000001</v>
      </c>
      <c r="N21" s="365">
        <v>1052.797</v>
      </c>
      <c r="O21" s="366">
        <f t="shared" si="1"/>
        <v>0.62814539405465442</v>
      </c>
      <c r="P21" s="366">
        <f t="shared" si="2"/>
        <v>0.24216325456564605</v>
      </c>
      <c r="Q21" s="366">
        <f t="shared" si="3"/>
        <v>0.24800684659149802</v>
      </c>
      <c r="R21" s="365">
        <v>5068</v>
      </c>
      <c r="S21" s="367">
        <v>65</v>
      </c>
      <c r="T21" s="367">
        <v>68</v>
      </c>
      <c r="U21" s="368">
        <f t="shared" si="10"/>
        <v>8.6632478632478627</v>
      </c>
      <c r="V21" s="368">
        <f t="shared" si="11"/>
        <v>8.2810457516339877</v>
      </c>
      <c r="W21" s="367">
        <v>122</v>
      </c>
      <c r="X21" s="365">
        <v>20199</v>
      </c>
      <c r="Y21" s="367">
        <f t="shared" si="4"/>
        <v>210.16050299519779</v>
      </c>
      <c r="Z21" s="367">
        <f t="shared" si="5"/>
        <v>837.61483820047351</v>
      </c>
      <c r="AA21" s="369">
        <f t="shared" si="12"/>
        <v>3.9855958958168904</v>
      </c>
      <c r="AB21" s="366">
        <f t="shared" si="13"/>
        <v>0.60869696239151394</v>
      </c>
    </row>
    <row r="22" spans="1:28" s="222" customFormat="1" ht="12.75" customHeight="1" x14ac:dyDescent="0.2">
      <c r="A22" s="352" t="s">
        <v>1002</v>
      </c>
      <c r="B22" s="383" t="s">
        <v>113</v>
      </c>
      <c r="C22" s="397" t="s">
        <v>941</v>
      </c>
      <c r="D22" s="365">
        <v>1072.7449999999999</v>
      </c>
      <c r="E22" s="365">
        <v>1105.182</v>
      </c>
      <c r="F22" s="388">
        <f t="shared" si="6"/>
        <v>0.97065008297275912</v>
      </c>
      <c r="G22" s="365">
        <v>616.22</v>
      </c>
      <c r="H22" s="389">
        <f t="shared" si="7"/>
        <v>0.55757332276493832</v>
      </c>
      <c r="I22" s="365">
        <v>447.39100000000002</v>
      </c>
      <c r="J22" s="366">
        <f t="shared" si="8"/>
        <v>0.40481205810445703</v>
      </c>
      <c r="K22" s="365">
        <v>41.572000000000003</v>
      </c>
      <c r="L22" s="366">
        <f t="shared" si="9"/>
        <v>3.7615523958949751E-2</v>
      </c>
      <c r="M22" s="365">
        <v>566.38</v>
      </c>
      <c r="N22" s="365">
        <v>407.99900000000002</v>
      </c>
      <c r="O22" s="366">
        <f t="shared" si="1"/>
        <v>0.52797263096075964</v>
      </c>
      <c r="P22" s="366">
        <f t="shared" si="2"/>
        <v>0.38033176570387189</v>
      </c>
      <c r="Q22" s="366">
        <f t="shared" si="3"/>
        <v>0.36916905993763927</v>
      </c>
      <c r="R22" s="365">
        <v>1203</v>
      </c>
      <c r="S22" s="367">
        <v>19</v>
      </c>
      <c r="T22" s="367">
        <v>30</v>
      </c>
      <c r="U22" s="368">
        <f t="shared" si="10"/>
        <v>7.0350877192982457</v>
      </c>
      <c r="V22" s="368">
        <f t="shared" si="11"/>
        <v>4.4555555555555557</v>
      </c>
      <c r="W22" s="367">
        <v>62</v>
      </c>
      <c r="X22" s="365">
        <v>6308</v>
      </c>
      <c r="Y22" s="367">
        <f t="shared" si="4"/>
        <v>175.20323398858594</v>
      </c>
      <c r="Z22" s="367">
        <f t="shared" si="5"/>
        <v>918.68827930174564</v>
      </c>
      <c r="AA22" s="369">
        <f t="shared" si="12"/>
        <v>5.2435577722360769</v>
      </c>
      <c r="AB22" s="366">
        <f t="shared" si="13"/>
        <v>0.37405123339658441</v>
      </c>
    </row>
    <row r="23" spans="1:28" s="222" customFormat="1" ht="12.75" customHeight="1" x14ac:dyDescent="0.2">
      <c r="A23" s="352" t="s">
        <v>1003</v>
      </c>
      <c r="B23" s="383" t="s">
        <v>113</v>
      </c>
      <c r="C23" s="397" t="s">
        <v>941</v>
      </c>
      <c r="D23" s="365">
        <v>1579.452</v>
      </c>
      <c r="E23" s="365">
        <v>1819.9929999999999</v>
      </c>
      <c r="F23" s="388">
        <f t="shared" si="6"/>
        <v>0.8678341070542579</v>
      </c>
      <c r="G23" s="365">
        <v>1057.788</v>
      </c>
      <c r="H23" s="389">
        <f t="shared" si="7"/>
        <v>0.58120443320386395</v>
      </c>
      <c r="I23" s="365">
        <v>690.21400000000006</v>
      </c>
      <c r="J23" s="366">
        <f t="shared" si="8"/>
        <v>0.37923992015353908</v>
      </c>
      <c r="K23" s="365">
        <v>71.991</v>
      </c>
      <c r="L23" s="366">
        <f t="shared" si="9"/>
        <v>3.9555646642596975E-2</v>
      </c>
      <c r="M23" s="365">
        <v>415.25200000000001</v>
      </c>
      <c r="N23" s="365">
        <v>91.319000000000003</v>
      </c>
      <c r="O23" s="366">
        <f t="shared" si="1"/>
        <v>0.26290890764644953</v>
      </c>
      <c r="P23" s="366">
        <f t="shared" si="2"/>
        <v>5.7816888389137497E-2</v>
      </c>
      <c r="Q23" s="366">
        <f t="shared" si="3"/>
        <v>5.0175467707842834E-2</v>
      </c>
      <c r="R23" s="365">
        <v>1784</v>
      </c>
      <c r="S23" s="367">
        <v>29</v>
      </c>
      <c r="T23" s="367">
        <v>46</v>
      </c>
      <c r="U23" s="368">
        <f t="shared" si="10"/>
        <v>6.8352490421455938</v>
      </c>
      <c r="V23" s="368">
        <f t="shared" si="11"/>
        <v>4.3091787439613523</v>
      </c>
      <c r="W23" s="367">
        <v>92</v>
      </c>
      <c r="X23" s="365">
        <v>9383</v>
      </c>
      <c r="Y23" s="367">
        <f t="shared" si="4"/>
        <v>193.96706810188638</v>
      </c>
      <c r="Z23" s="367">
        <f t="shared" si="5"/>
        <v>1020.1754484304932</v>
      </c>
      <c r="AA23" s="369">
        <f t="shared" si="12"/>
        <v>5.2595291479820627</v>
      </c>
      <c r="AB23" s="366">
        <f t="shared" si="13"/>
        <v>0.37496003836317138</v>
      </c>
    </row>
    <row r="24" spans="1:28" s="222" customFormat="1" ht="12.75" customHeight="1" x14ac:dyDescent="0.2">
      <c r="A24" s="352" t="s">
        <v>351</v>
      </c>
      <c r="B24" s="383" t="s">
        <v>113</v>
      </c>
      <c r="C24" s="397" t="s">
        <v>942</v>
      </c>
      <c r="D24" s="365">
        <v>1231.173</v>
      </c>
      <c r="E24" s="365">
        <v>1114.258</v>
      </c>
      <c r="F24" s="388">
        <f t="shared" si="6"/>
        <v>1.104926327654816</v>
      </c>
      <c r="G24" s="365">
        <v>859.09199999999998</v>
      </c>
      <c r="H24" s="389">
        <f t="shared" si="7"/>
        <v>0.77099917613335511</v>
      </c>
      <c r="I24" s="365">
        <v>209.334</v>
      </c>
      <c r="J24" s="366">
        <f t="shared" si="8"/>
        <v>0.18786851878110813</v>
      </c>
      <c r="K24" s="365">
        <v>45.832000000000001</v>
      </c>
      <c r="L24" s="366">
        <f t="shared" si="9"/>
        <v>4.1132305085536745E-2</v>
      </c>
      <c r="M24" s="365">
        <v>383.69799999999998</v>
      </c>
      <c r="N24" s="365">
        <v>48.009</v>
      </c>
      <c r="O24" s="366">
        <f t="shared" si="1"/>
        <v>0.31165238353992492</v>
      </c>
      <c r="P24" s="366">
        <f t="shared" si="2"/>
        <v>3.8994519860328321E-2</v>
      </c>
      <c r="Q24" s="366">
        <f t="shared" si="3"/>
        <v>4.308607162793536E-2</v>
      </c>
      <c r="R24" s="365">
        <v>1541</v>
      </c>
      <c r="S24" s="367">
        <v>18</v>
      </c>
      <c r="T24" s="367">
        <v>31</v>
      </c>
      <c r="U24" s="368">
        <f t="shared" si="10"/>
        <v>9.5123456790123466</v>
      </c>
      <c r="V24" s="368">
        <f t="shared" si="11"/>
        <v>5.5232974910394264</v>
      </c>
      <c r="W24" s="367">
        <v>59</v>
      </c>
      <c r="X24" s="365">
        <v>7506</v>
      </c>
      <c r="Y24" s="367">
        <f t="shared" si="4"/>
        <v>148.44897415401013</v>
      </c>
      <c r="Z24" s="367">
        <f t="shared" si="5"/>
        <v>723.07462686567169</v>
      </c>
      <c r="AA24" s="369">
        <f t="shared" si="12"/>
        <v>4.8708630759247242</v>
      </c>
      <c r="AB24" s="366">
        <f t="shared" si="13"/>
        <v>0.4677218344965105</v>
      </c>
    </row>
    <row r="25" spans="1:28" s="222" customFormat="1" ht="12.75" customHeight="1" x14ac:dyDescent="0.2">
      <c r="A25" s="352" t="s">
        <v>357</v>
      </c>
      <c r="B25" s="383" t="s">
        <v>113</v>
      </c>
      <c r="C25" s="397" t="s">
        <v>942</v>
      </c>
      <c r="D25" s="365">
        <v>946.38900000000001</v>
      </c>
      <c r="E25" s="365">
        <v>919.27599999999995</v>
      </c>
      <c r="F25" s="388">
        <f t="shared" si="6"/>
        <v>1.0294938625614072</v>
      </c>
      <c r="G25" s="365">
        <v>656.68899999999996</v>
      </c>
      <c r="H25" s="389">
        <f t="shared" si="7"/>
        <v>0.71435455728203501</v>
      </c>
      <c r="I25" s="365">
        <v>241.24700000000001</v>
      </c>
      <c r="J25" s="366">
        <f t="shared" si="8"/>
        <v>0.26243152219790361</v>
      </c>
      <c r="K25" s="365">
        <v>21.34</v>
      </c>
      <c r="L25" s="366">
        <f t="shared" si="9"/>
        <v>2.3213920520061441E-2</v>
      </c>
      <c r="M25" s="365">
        <v>416.428</v>
      </c>
      <c r="N25" s="365">
        <v>0</v>
      </c>
      <c r="O25" s="366">
        <f t="shared" si="1"/>
        <v>0.44001779395153579</v>
      </c>
      <c r="P25" s="366">
        <f t="shared" si="2"/>
        <v>0</v>
      </c>
      <c r="Q25" s="366">
        <f t="shared" si="3"/>
        <v>0</v>
      </c>
      <c r="R25" s="365">
        <v>1001</v>
      </c>
      <c r="S25" s="367">
        <v>16</v>
      </c>
      <c r="T25" s="367">
        <v>23</v>
      </c>
      <c r="U25" s="368">
        <f t="shared" si="10"/>
        <v>6.9513888888888893</v>
      </c>
      <c r="V25" s="368">
        <f t="shared" si="11"/>
        <v>4.8357487922705316</v>
      </c>
      <c r="W25" s="367">
        <v>38</v>
      </c>
      <c r="X25" s="365">
        <v>5561</v>
      </c>
      <c r="Y25" s="367">
        <f t="shared" si="4"/>
        <v>165.30767847509441</v>
      </c>
      <c r="Z25" s="367">
        <f t="shared" si="5"/>
        <v>918.35764235764236</v>
      </c>
      <c r="AA25" s="369">
        <f t="shared" si="12"/>
        <v>5.5554445554445557</v>
      </c>
      <c r="AB25" s="366">
        <f t="shared" si="13"/>
        <v>0.53802244582043346</v>
      </c>
    </row>
    <row r="26" spans="1:28" s="222" customFormat="1" ht="12.75" customHeight="1" x14ac:dyDescent="0.2">
      <c r="A26" s="352" t="s">
        <v>355</v>
      </c>
      <c r="B26" s="383" t="s">
        <v>113</v>
      </c>
      <c r="C26" s="397" t="s">
        <v>942</v>
      </c>
      <c r="D26" s="365">
        <v>896</v>
      </c>
      <c r="E26" s="365">
        <v>737.99</v>
      </c>
      <c r="F26" s="388">
        <f t="shared" si="6"/>
        <v>1.2141085922573476</v>
      </c>
      <c r="G26" s="365">
        <v>459.983</v>
      </c>
      <c r="H26" s="389">
        <f t="shared" si="7"/>
        <v>0.62329164351820487</v>
      </c>
      <c r="I26" s="365">
        <v>249.16499999999999</v>
      </c>
      <c r="J26" s="366">
        <f t="shared" si="8"/>
        <v>0.33762652610468974</v>
      </c>
      <c r="K26" s="365">
        <v>28.841999999999999</v>
      </c>
      <c r="L26" s="366">
        <f t="shared" si="9"/>
        <v>3.908183037710538E-2</v>
      </c>
      <c r="M26" s="365">
        <v>361.76</v>
      </c>
      <c r="N26" s="365">
        <v>80.903999999999996</v>
      </c>
      <c r="O26" s="366">
        <f t="shared" si="1"/>
        <v>0.40375</v>
      </c>
      <c r="P26" s="366">
        <f t="shared" si="2"/>
        <v>9.0294642857142851E-2</v>
      </c>
      <c r="Q26" s="366">
        <f t="shared" si="3"/>
        <v>0.10962750172766568</v>
      </c>
      <c r="R26" s="365">
        <v>939</v>
      </c>
      <c r="S26" s="367">
        <v>14</v>
      </c>
      <c r="T26" s="367">
        <v>21</v>
      </c>
      <c r="U26" s="368">
        <f t="shared" si="10"/>
        <v>7.4523809523809526</v>
      </c>
      <c r="V26" s="368">
        <f t="shared" si="11"/>
        <v>4.9682539682539684</v>
      </c>
      <c r="W26" s="367">
        <v>39</v>
      </c>
      <c r="X26" s="365">
        <v>4164</v>
      </c>
      <c r="Y26" s="367">
        <f t="shared" si="4"/>
        <v>177.23102785782902</v>
      </c>
      <c r="Z26" s="367">
        <f t="shared" si="5"/>
        <v>785.93184238551646</v>
      </c>
      <c r="AA26" s="369">
        <f t="shared" si="12"/>
        <v>4.4345047923322687</v>
      </c>
      <c r="AB26" s="366">
        <f t="shared" si="13"/>
        <v>0.3925339366515837</v>
      </c>
    </row>
    <row r="27" spans="1:28" s="222" customFormat="1" ht="12.75" customHeight="1" x14ac:dyDescent="0.2">
      <c r="A27" s="352" t="s">
        <v>973</v>
      </c>
      <c r="B27" s="383" t="s">
        <v>113</v>
      </c>
      <c r="C27" s="397" t="s">
        <v>943</v>
      </c>
      <c r="D27" s="365">
        <v>3904.6790099999998</v>
      </c>
      <c r="E27" s="365">
        <v>3234.8205200000002</v>
      </c>
      <c r="F27" s="388">
        <f t="shared" si="6"/>
        <v>1.2070774826171808</v>
      </c>
      <c r="G27" s="365">
        <v>2461.7725</v>
      </c>
      <c r="H27" s="389">
        <f t="shared" si="7"/>
        <v>0.76102290212997659</v>
      </c>
      <c r="I27" s="365">
        <v>530.54165</v>
      </c>
      <c r="J27" s="366">
        <f t="shared" si="8"/>
        <v>0.16400960941103465</v>
      </c>
      <c r="K27" s="365">
        <v>242.50637</v>
      </c>
      <c r="L27" s="366">
        <f t="shared" si="9"/>
        <v>7.4967488458988749E-2</v>
      </c>
      <c r="M27" s="365">
        <v>1473.1759500000003</v>
      </c>
      <c r="N27" s="365">
        <v>140.48638</v>
      </c>
      <c r="O27" s="366">
        <f t="shared" si="1"/>
        <v>0.37728477711667274</v>
      </c>
      <c r="P27" s="366">
        <f t="shared" si="2"/>
        <v>3.5978983071389525E-2</v>
      </c>
      <c r="Q27" s="366">
        <f t="shared" si="3"/>
        <v>4.3429420312939025E-2</v>
      </c>
      <c r="R27" s="365">
        <v>5722</v>
      </c>
      <c r="S27" s="367">
        <v>54</v>
      </c>
      <c r="T27" s="367">
        <v>89</v>
      </c>
      <c r="U27" s="368">
        <f t="shared" si="10"/>
        <v>11.77366255144033</v>
      </c>
      <c r="V27" s="368">
        <f t="shared" si="11"/>
        <v>7.1435705368289639</v>
      </c>
      <c r="W27" s="367">
        <v>180</v>
      </c>
      <c r="X27" s="365">
        <v>29882</v>
      </c>
      <c r="Y27" s="367">
        <f t="shared" si="4"/>
        <v>108.25314637574459</v>
      </c>
      <c r="Z27" s="367">
        <f t="shared" si="5"/>
        <v>565.33039496679487</v>
      </c>
      <c r="AA27" s="369">
        <f t="shared" si="12"/>
        <v>5.2222998951415587</v>
      </c>
      <c r="AB27" s="366">
        <f t="shared" si="13"/>
        <v>0.61033496732026149</v>
      </c>
    </row>
    <row r="28" spans="1:28" s="222" customFormat="1" ht="12.75" customHeight="1" x14ac:dyDescent="0.2">
      <c r="A28" s="352" t="s">
        <v>1004</v>
      </c>
      <c r="B28" s="383" t="s">
        <v>113</v>
      </c>
      <c r="C28" s="397" t="s">
        <v>944</v>
      </c>
      <c r="D28" s="365">
        <v>3429.6309999999999</v>
      </c>
      <c r="E28" s="365">
        <v>3406.848</v>
      </c>
      <c r="F28" s="388">
        <f t="shared" si="6"/>
        <v>1.0066874131161707</v>
      </c>
      <c r="G28" s="365">
        <v>2282.6689999999999</v>
      </c>
      <c r="H28" s="389">
        <f t="shared" si="7"/>
        <v>0.67002372867823867</v>
      </c>
      <c r="I28" s="365">
        <v>723.93600000000004</v>
      </c>
      <c r="J28" s="366">
        <f t="shared" si="8"/>
        <v>0.2124943642921551</v>
      </c>
      <c r="K28" s="365">
        <v>400.24299999999999</v>
      </c>
      <c r="L28" s="366">
        <f t="shared" si="9"/>
        <v>0.11748190702960626</v>
      </c>
      <c r="M28" s="365">
        <v>875.69600000000003</v>
      </c>
      <c r="N28" s="365">
        <v>465.62700000000001</v>
      </c>
      <c r="O28" s="366">
        <f t="shared" si="1"/>
        <v>0.25533242497516501</v>
      </c>
      <c r="P28" s="366">
        <f t="shared" si="2"/>
        <v>0.13576591767452534</v>
      </c>
      <c r="Q28" s="366">
        <f t="shared" si="3"/>
        <v>0.13667384045311093</v>
      </c>
      <c r="R28" s="365">
        <v>3992</v>
      </c>
      <c r="S28" s="367">
        <v>37</v>
      </c>
      <c r="T28" s="367">
        <v>78.5</v>
      </c>
      <c r="U28" s="368">
        <f t="shared" si="10"/>
        <v>11.987987987987987</v>
      </c>
      <c r="V28" s="368">
        <f t="shared" si="11"/>
        <v>5.6503892427459306</v>
      </c>
      <c r="W28" s="367">
        <v>110</v>
      </c>
      <c r="X28" s="365">
        <v>17541</v>
      </c>
      <c r="Y28" s="367">
        <f t="shared" si="4"/>
        <v>194.22199418505215</v>
      </c>
      <c r="Z28" s="367">
        <f t="shared" si="5"/>
        <v>853.41883767535069</v>
      </c>
      <c r="AA28" s="369">
        <f t="shared" si="12"/>
        <v>4.394038076152305</v>
      </c>
      <c r="AB28" s="366">
        <f t="shared" si="13"/>
        <v>0.58626336898395726</v>
      </c>
    </row>
    <row r="29" spans="1:28" s="222" customFormat="1" ht="12.75" customHeight="1" x14ac:dyDescent="0.2">
      <c r="A29" s="352" t="s">
        <v>1005</v>
      </c>
      <c r="B29" s="383" t="s">
        <v>113</v>
      </c>
      <c r="C29" s="397" t="s">
        <v>944</v>
      </c>
      <c r="D29" s="365">
        <v>2324.0279999999998</v>
      </c>
      <c r="E29" s="365">
        <v>2292.0929999999998</v>
      </c>
      <c r="F29" s="388">
        <f t="shared" si="6"/>
        <v>1.0139326807420117</v>
      </c>
      <c r="G29" s="365">
        <v>1405.712</v>
      </c>
      <c r="H29" s="389">
        <f t="shared" si="7"/>
        <v>0.61328750622247874</v>
      </c>
      <c r="I29" s="365">
        <v>752.60799999999995</v>
      </c>
      <c r="J29" s="366">
        <f t="shared" si="8"/>
        <v>0.32834967865614528</v>
      </c>
      <c r="K29" s="365">
        <v>133.773</v>
      </c>
      <c r="L29" s="366">
        <f t="shared" si="9"/>
        <v>5.836281512137597E-2</v>
      </c>
      <c r="M29" s="365">
        <v>43.853999999999999</v>
      </c>
      <c r="N29" s="365">
        <v>0</v>
      </c>
      <c r="O29" s="366">
        <f t="shared" si="1"/>
        <v>1.8869824287831301E-2</v>
      </c>
      <c r="P29" s="366">
        <f t="shared" si="2"/>
        <v>0</v>
      </c>
      <c r="Q29" s="366">
        <f t="shared" si="3"/>
        <v>0</v>
      </c>
      <c r="R29" s="365">
        <v>2701</v>
      </c>
      <c r="S29" s="367">
        <v>29.03</v>
      </c>
      <c r="T29" s="367">
        <v>44</v>
      </c>
      <c r="U29" s="368">
        <f t="shared" si="10"/>
        <v>10.337964557737205</v>
      </c>
      <c r="V29" s="368">
        <f t="shared" si="11"/>
        <v>6.8207070707070701</v>
      </c>
      <c r="W29" s="367">
        <v>80</v>
      </c>
      <c r="X29" s="365">
        <v>14173</v>
      </c>
      <c r="Y29" s="367">
        <f t="shared" si="4"/>
        <v>161.72250052917519</v>
      </c>
      <c r="Z29" s="367">
        <f t="shared" si="5"/>
        <v>848.60903369122548</v>
      </c>
      <c r="AA29" s="369">
        <f t="shared" si="12"/>
        <v>5.2473158089596446</v>
      </c>
      <c r="AB29" s="366">
        <f t="shared" si="13"/>
        <v>0.65133272058823533</v>
      </c>
    </row>
    <row r="30" spans="1:28" s="222" customFormat="1" ht="12.75" customHeight="1" x14ac:dyDescent="0.2">
      <c r="A30" s="352" t="s">
        <v>1006</v>
      </c>
      <c r="B30" s="383" t="s">
        <v>113</v>
      </c>
      <c r="C30" s="397" t="s">
        <v>944</v>
      </c>
      <c r="D30" s="365">
        <v>2052.8290000000002</v>
      </c>
      <c r="E30" s="365">
        <v>2146.0059999999999</v>
      </c>
      <c r="F30" s="388">
        <f t="shared" si="6"/>
        <v>0.95658120247566891</v>
      </c>
      <c r="G30" s="365">
        <v>1487.348</v>
      </c>
      <c r="H30" s="389">
        <f t="shared" si="7"/>
        <v>0.69307727937386943</v>
      </c>
      <c r="I30" s="365">
        <v>558.45799999999997</v>
      </c>
      <c r="J30" s="366">
        <f t="shared" si="8"/>
        <v>0.26023133206524118</v>
      </c>
      <c r="K30" s="365">
        <v>100.2</v>
      </c>
      <c r="L30" s="366">
        <f t="shared" si="9"/>
        <v>4.6691388560889398E-2</v>
      </c>
      <c r="M30" s="365">
        <v>334.86399999999998</v>
      </c>
      <c r="N30" s="365">
        <v>0</v>
      </c>
      <c r="O30" s="366">
        <f t="shared" si="1"/>
        <v>0.16312318269081347</v>
      </c>
      <c r="P30" s="366">
        <f t="shared" si="2"/>
        <v>0</v>
      </c>
      <c r="Q30" s="366">
        <f t="shared" si="3"/>
        <v>0</v>
      </c>
      <c r="R30" s="365">
        <v>3056</v>
      </c>
      <c r="S30" s="367">
        <v>27</v>
      </c>
      <c r="T30" s="367">
        <v>42</v>
      </c>
      <c r="U30" s="368">
        <f t="shared" si="10"/>
        <v>12.5761316872428</v>
      </c>
      <c r="V30" s="368">
        <f t="shared" si="11"/>
        <v>8.0846560846560838</v>
      </c>
      <c r="W30" s="367">
        <v>100</v>
      </c>
      <c r="X30" s="365">
        <v>14943</v>
      </c>
      <c r="Y30" s="367">
        <f t="shared" si="4"/>
        <v>143.61279528876398</v>
      </c>
      <c r="Z30" s="367">
        <f t="shared" si="5"/>
        <v>702.22709424083769</v>
      </c>
      <c r="AA30" s="369">
        <f t="shared" si="12"/>
        <v>4.889725130890052</v>
      </c>
      <c r="AB30" s="366">
        <f t="shared" si="13"/>
        <v>0.54937500000000006</v>
      </c>
    </row>
    <row r="31" spans="1:28" s="222" customFormat="1" ht="12.75" customHeight="1" x14ac:dyDescent="0.2">
      <c r="A31" s="352" t="s">
        <v>393</v>
      </c>
      <c r="B31" s="383" t="s">
        <v>113</v>
      </c>
      <c r="C31" s="397" t="s">
        <v>945</v>
      </c>
      <c r="D31" s="365">
        <v>1213.799</v>
      </c>
      <c r="E31" s="365">
        <v>1090.1379999999999</v>
      </c>
      <c r="F31" s="388">
        <f t="shared" si="6"/>
        <v>1.1134360970812871</v>
      </c>
      <c r="G31" s="365">
        <v>840.63</v>
      </c>
      <c r="H31" s="389">
        <f t="shared" si="7"/>
        <v>0.77112255512604833</v>
      </c>
      <c r="I31" s="365">
        <v>183.98500000000001</v>
      </c>
      <c r="J31" s="366">
        <f t="shared" si="8"/>
        <v>0.16877221049078192</v>
      </c>
      <c r="K31" s="365">
        <v>65.524000000000001</v>
      </c>
      <c r="L31" s="366">
        <f t="shared" si="9"/>
        <v>6.010615169822537E-2</v>
      </c>
      <c r="M31" s="365">
        <v>204.67500000000001</v>
      </c>
      <c r="N31" s="365">
        <v>0</v>
      </c>
      <c r="O31" s="366">
        <f t="shared" si="1"/>
        <v>0.16862347060757177</v>
      </c>
      <c r="P31" s="366">
        <f t="shared" si="2"/>
        <v>0</v>
      </c>
      <c r="Q31" s="366">
        <f t="shared" si="3"/>
        <v>0</v>
      </c>
      <c r="R31" s="365">
        <v>1763</v>
      </c>
      <c r="S31" s="367">
        <v>17</v>
      </c>
      <c r="T31" s="367">
        <v>30</v>
      </c>
      <c r="U31" s="368">
        <f t="shared" si="10"/>
        <v>11.522875816993464</v>
      </c>
      <c r="V31" s="368">
        <f t="shared" si="11"/>
        <v>6.5296296296296292</v>
      </c>
      <c r="W31" s="367">
        <v>60</v>
      </c>
      <c r="X31" s="365">
        <v>8710</v>
      </c>
      <c r="Y31" s="367">
        <f t="shared" si="4"/>
        <v>125.1593570608496</v>
      </c>
      <c r="Z31" s="367">
        <f t="shared" si="5"/>
        <v>618.34259784458311</v>
      </c>
      <c r="AA31" s="369">
        <f t="shared" si="12"/>
        <v>4.9404424276800905</v>
      </c>
      <c r="AB31" s="366">
        <f t="shared" si="13"/>
        <v>0.53370098039215685</v>
      </c>
    </row>
    <row r="32" spans="1:28" s="222" customFormat="1" ht="12.75" customHeight="1" x14ac:dyDescent="0.2">
      <c r="A32" s="352" t="s">
        <v>1007</v>
      </c>
      <c r="B32" s="383" t="s">
        <v>113</v>
      </c>
      <c r="C32" s="397" t="s">
        <v>945</v>
      </c>
      <c r="D32" s="365">
        <v>5994.9560000000001</v>
      </c>
      <c r="E32" s="365">
        <v>5992.7780000000002</v>
      </c>
      <c r="F32" s="388">
        <f t="shared" si="6"/>
        <v>1.000363437457553</v>
      </c>
      <c r="G32" s="365">
        <v>3555.8339999999998</v>
      </c>
      <c r="H32" s="389">
        <f t="shared" si="7"/>
        <v>0.59335319946775933</v>
      </c>
      <c r="I32" s="365">
        <v>1563.55</v>
      </c>
      <c r="J32" s="366">
        <f t="shared" si="8"/>
        <v>0.26090571017314507</v>
      </c>
      <c r="K32" s="365">
        <v>873.39400000000001</v>
      </c>
      <c r="L32" s="366">
        <f t="shared" si="9"/>
        <v>0.14574109035909555</v>
      </c>
      <c r="M32" s="365">
        <v>1320.1669999999999</v>
      </c>
      <c r="N32" s="365">
        <v>0</v>
      </c>
      <c r="O32" s="366">
        <f t="shared" si="1"/>
        <v>0.2202129590275558</v>
      </c>
      <c r="P32" s="366">
        <f t="shared" si="2"/>
        <v>0</v>
      </c>
      <c r="Q32" s="366">
        <f t="shared" si="3"/>
        <v>0</v>
      </c>
      <c r="R32" s="365">
        <v>7351</v>
      </c>
      <c r="S32" s="367">
        <v>51</v>
      </c>
      <c r="T32" s="367">
        <v>138</v>
      </c>
      <c r="U32" s="368">
        <f t="shared" si="10"/>
        <v>16.015250544662308</v>
      </c>
      <c r="V32" s="368">
        <f t="shared" si="11"/>
        <v>5.9186795491143318</v>
      </c>
      <c r="W32" s="367">
        <v>268</v>
      </c>
      <c r="X32" s="365">
        <v>43961</v>
      </c>
      <c r="Y32" s="367">
        <f t="shared" si="4"/>
        <v>136.32032938286207</v>
      </c>
      <c r="Z32" s="367">
        <f t="shared" si="5"/>
        <v>815.23302951979326</v>
      </c>
      <c r="AA32" s="369">
        <f t="shared" si="12"/>
        <v>5.9802747925452318</v>
      </c>
      <c r="AB32" s="366">
        <f t="shared" si="13"/>
        <v>0.6030646400351185</v>
      </c>
    </row>
    <row r="33" spans="1:28" s="222" customFormat="1" ht="12.75" customHeight="1" x14ac:dyDescent="0.2">
      <c r="A33" s="352" t="s">
        <v>1008</v>
      </c>
      <c r="B33" s="383" t="s">
        <v>113</v>
      </c>
      <c r="C33" s="397" t="s">
        <v>946</v>
      </c>
      <c r="D33" s="365">
        <v>1333.3510000000001</v>
      </c>
      <c r="E33" s="365">
        <v>1288.732</v>
      </c>
      <c r="F33" s="388">
        <f t="shared" si="6"/>
        <v>1.034622404037457</v>
      </c>
      <c r="G33" s="365">
        <v>851.12300000000005</v>
      </c>
      <c r="H33" s="389">
        <f t="shared" si="7"/>
        <v>0.66043444253731576</v>
      </c>
      <c r="I33" s="365">
        <v>312.94299999999998</v>
      </c>
      <c r="J33" s="366">
        <f t="shared" si="8"/>
        <v>0.24283016174037736</v>
      </c>
      <c r="K33" s="365">
        <v>124.666</v>
      </c>
      <c r="L33" s="366">
        <f t="shared" si="9"/>
        <v>9.6735395722306883E-2</v>
      </c>
      <c r="M33" s="365">
        <v>1823.336</v>
      </c>
      <c r="N33" s="365">
        <v>750.31299999999999</v>
      </c>
      <c r="O33" s="366">
        <f t="shared" si="1"/>
        <v>1.3674838808385787</v>
      </c>
      <c r="P33" s="366">
        <f t="shared" si="2"/>
        <v>0.56272729386335629</v>
      </c>
      <c r="Q33" s="366">
        <f t="shared" si="3"/>
        <v>0.58221026559439826</v>
      </c>
      <c r="R33" s="365">
        <v>1529</v>
      </c>
      <c r="S33" s="367">
        <v>48</v>
      </c>
      <c r="T33" s="367">
        <v>69</v>
      </c>
      <c r="U33" s="368">
        <f t="shared" si="10"/>
        <v>3.5393518518518521</v>
      </c>
      <c r="V33" s="368">
        <f t="shared" si="11"/>
        <v>2.4621578099838972</v>
      </c>
      <c r="W33" s="367">
        <v>82</v>
      </c>
      <c r="X33" s="365">
        <v>5864</v>
      </c>
      <c r="Y33" s="367">
        <f t="shared" si="4"/>
        <v>219.77012278308322</v>
      </c>
      <c r="Z33" s="367">
        <f t="shared" si="5"/>
        <v>842.85938521909748</v>
      </c>
      <c r="AA33" s="369">
        <f t="shared" si="12"/>
        <v>3.8351863963374755</v>
      </c>
      <c r="AB33" s="366">
        <f t="shared" si="13"/>
        <v>0.26291248206599716</v>
      </c>
    </row>
    <row r="34" spans="1:28" s="222" customFormat="1" ht="12.75" customHeight="1" x14ac:dyDescent="0.2">
      <c r="A34" s="352" t="s">
        <v>1009</v>
      </c>
      <c r="B34" s="383" t="s">
        <v>113</v>
      </c>
      <c r="C34" s="397" t="s">
        <v>933</v>
      </c>
      <c r="D34" s="365">
        <v>1708.114</v>
      </c>
      <c r="E34" s="365">
        <v>1574.3430000000001</v>
      </c>
      <c r="F34" s="388">
        <f t="shared" si="6"/>
        <v>1.0849694126375256</v>
      </c>
      <c r="G34" s="365">
        <v>1204.383</v>
      </c>
      <c r="H34" s="389">
        <f t="shared" si="7"/>
        <v>0.76500673614326742</v>
      </c>
      <c r="I34" s="365">
        <v>323.78100000000001</v>
      </c>
      <c r="J34" s="366">
        <f t="shared" si="8"/>
        <v>0.20566102812411272</v>
      </c>
      <c r="K34" s="365">
        <v>46.179000000000002</v>
      </c>
      <c r="L34" s="366">
        <f t="shared" si="9"/>
        <v>2.9332235732619893E-2</v>
      </c>
      <c r="M34" s="365">
        <v>1530.385</v>
      </c>
      <c r="N34" s="365">
        <v>358.92099999999999</v>
      </c>
      <c r="O34" s="366">
        <f t="shared" si="1"/>
        <v>0.89595015320991456</v>
      </c>
      <c r="P34" s="366">
        <f t="shared" si="2"/>
        <v>0.2101270758274916</v>
      </c>
      <c r="Q34" s="366">
        <f t="shared" si="3"/>
        <v>0.22798145003979436</v>
      </c>
      <c r="R34" s="365">
        <v>2388</v>
      </c>
      <c r="S34" s="367">
        <v>26</v>
      </c>
      <c r="T34" s="367">
        <v>47</v>
      </c>
      <c r="U34" s="368">
        <f t="shared" si="10"/>
        <v>10.205128205128204</v>
      </c>
      <c r="V34" s="368">
        <f t="shared" si="11"/>
        <v>5.6453900709219864</v>
      </c>
      <c r="W34" s="367">
        <v>103</v>
      </c>
      <c r="X34" s="365">
        <v>17906</v>
      </c>
      <c r="Y34" s="367">
        <f t="shared" si="4"/>
        <v>87.922651625153577</v>
      </c>
      <c r="Z34" s="367">
        <f t="shared" si="5"/>
        <v>659.2726130653266</v>
      </c>
      <c r="AA34" s="369">
        <f t="shared" si="12"/>
        <v>7.4983249581239528</v>
      </c>
      <c r="AB34" s="366">
        <f t="shared" si="13"/>
        <v>0.63913478012564251</v>
      </c>
    </row>
    <row r="35" spans="1:28" s="222" customFormat="1" ht="12.75" customHeight="1" x14ac:dyDescent="0.2">
      <c r="A35" s="352" t="s">
        <v>1010</v>
      </c>
      <c r="B35" s="383" t="s">
        <v>113</v>
      </c>
      <c r="C35" s="397" t="s">
        <v>933</v>
      </c>
      <c r="D35" s="365">
        <v>490.55</v>
      </c>
      <c r="E35" s="365">
        <v>470.27499999999998</v>
      </c>
      <c r="F35" s="388">
        <f t="shared" si="6"/>
        <v>1.0431130721386423</v>
      </c>
      <c r="G35" s="365">
        <v>263.14</v>
      </c>
      <c r="H35" s="389">
        <f t="shared" si="7"/>
        <v>0.55954494710541702</v>
      </c>
      <c r="I35" s="365">
        <v>191.35300000000001</v>
      </c>
      <c r="J35" s="366">
        <f t="shared" si="8"/>
        <v>0.40689596512678755</v>
      </c>
      <c r="K35" s="365">
        <v>15.782</v>
      </c>
      <c r="L35" s="366">
        <f t="shared" si="9"/>
        <v>3.355908776779544E-2</v>
      </c>
      <c r="M35" s="365">
        <v>766.18799999999999</v>
      </c>
      <c r="N35" s="365">
        <v>41.591999999999999</v>
      </c>
      <c r="O35" s="366">
        <f t="shared" si="1"/>
        <v>1.5618958312098665</v>
      </c>
      <c r="P35" s="366">
        <f t="shared" si="2"/>
        <v>8.4786464172867185E-2</v>
      </c>
      <c r="Q35" s="366">
        <f t="shared" si="3"/>
        <v>8.8441869119132419E-2</v>
      </c>
      <c r="R35" s="365">
        <v>562</v>
      </c>
      <c r="S35" s="367">
        <v>10</v>
      </c>
      <c r="T35" s="367">
        <v>12</v>
      </c>
      <c r="U35" s="368">
        <f t="shared" si="10"/>
        <v>6.2444444444444445</v>
      </c>
      <c r="V35" s="368">
        <f t="shared" si="11"/>
        <v>5.2037037037037042</v>
      </c>
      <c r="W35" s="367">
        <v>41</v>
      </c>
      <c r="X35" s="365">
        <v>2976</v>
      </c>
      <c r="Y35" s="367">
        <f t="shared" si="4"/>
        <v>158.02251344086022</v>
      </c>
      <c r="Z35" s="367">
        <f t="shared" si="5"/>
        <v>836.78825622775798</v>
      </c>
      <c r="AA35" s="369">
        <f t="shared" si="12"/>
        <v>5.2953736654804269</v>
      </c>
      <c r="AB35" s="366">
        <f t="shared" si="13"/>
        <v>0.26685796269727402</v>
      </c>
    </row>
    <row r="36" spans="1:28" s="222" customFormat="1" ht="12.75" customHeight="1" x14ac:dyDescent="0.2">
      <c r="A36" s="352" t="s">
        <v>1011</v>
      </c>
      <c r="B36" s="383" t="s">
        <v>113</v>
      </c>
      <c r="C36" s="397" t="s">
        <v>933</v>
      </c>
      <c r="D36" s="365">
        <v>2751.3571699999998</v>
      </c>
      <c r="E36" s="365">
        <v>2497.1256600000002</v>
      </c>
      <c r="F36" s="388">
        <f t="shared" si="6"/>
        <v>1.1018096582292136</v>
      </c>
      <c r="G36" s="365">
        <v>1647.74378</v>
      </c>
      <c r="H36" s="389">
        <f t="shared" si="7"/>
        <v>0.65985617239622607</v>
      </c>
      <c r="I36" s="365">
        <v>680.70296999999994</v>
      </c>
      <c r="J36" s="366">
        <f t="shared" si="8"/>
        <v>0.27259459982482415</v>
      </c>
      <c r="K36" s="365">
        <v>168.67891</v>
      </c>
      <c r="L36" s="366">
        <f t="shared" si="9"/>
        <v>6.7549227778949658E-2</v>
      </c>
      <c r="M36" s="365">
        <v>791.35903000000019</v>
      </c>
      <c r="N36" s="365">
        <v>48.287489999999998</v>
      </c>
      <c r="O36" s="366">
        <f t="shared" si="1"/>
        <v>0.28762497236954526</v>
      </c>
      <c r="P36" s="366">
        <f t="shared" si="2"/>
        <v>1.7550425850381322E-2</v>
      </c>
      <c r="Q36" s="366">
        <f t="shared" si="3"/>
        <v>1.9337228707985803E-2</v>
      </c>
      <c r="R36" s="365">
        <v>2592</v>
      </c>
      <c r="S36" s="367">
        <v>32.4</v>
      </c>
      <c r="T36" s="367">
        <v>50.78</v>
      </c>
      <c r="U36" s="368">
        <f t="shared" si="10"/>
        <v>8.8888888888888893</v>
      </c>
      <c r="V36" s="368">
        <f t="shared" si="11"/>
        <v>5.6715242221346989</v>
      </c>
      <c r="W36" s="367">
        <v>80</v>
      </c>
      <c r="X36" s="365">
        <v>12762</v>
      </c>
      <c r="Y36" s="367">
        <f t="shared" si="4"/>
        <v>195.66883403855195</v>
      </c>
      <c r="Z36" s="367">
        <f t="shared" si="5"/>
        <v>963.39724537037046</v>
      </c>
      <c r="AA36" s="369">
        <f t="shared" si="12"/>
        <v>4.9236111111111107</v>
      </c>
      <c r="AB36" s="366">
        <f t="shared" si="13"/>
        <v>0.58648897058823535</v>
      </c>
    </row>
    <row r="37" spans="1:28" s="222" customFormat="1" ht="12.75" customHeight="1" x14ac:dyDescent="0.2">
      <c r="A37" s="352" t="s">
        <v>1012</v>
      </c>
      <c r="B37" s="383" t="s">
        <v>113</v>
      </c>
      <c r="C37" s="397" t="s">
        <v>933</v>
      </c>
      <c r="D37" s="365">
        <v>1404.3040000000001</v>
      </c>
      <c r="E37" s="365">
        <v>1231.8630000000001</v>
      </c>
      <c r="F37" s="388">
        <f t="shared" si="6"/>
        <v>1.1399839105484944</v>
      </c>
      <c r="G37" s="365">
        <v>891.01400000000001</v>
      </c>
      <c r="H37" s="389">
        <f t="shared" si="7"/>
        <v>0.72330608192631807</v>
      </c>
      <c r="I37" s="365">
        <v>264.13400000000001</v>
      </c>
      <c r="J37" s="366">
        <f t="shared" si="8"/>
        <v>0.21441832411558753</v>
      </c>
      <c r="K37" s="365">
        <v>76.715000000000003</v>
      </c>
      <c r="L37" s="366">
        <f t="shared" si="9"/>
        <v>6.2275593958094365E-2</v>
      </c>
      <c r="M37" s="365">
        <v>23.402999999999999</v>
      </c>
      <c r="N37" s="365">
        <v>0</v>
      </c>
      <c r="O37" s="366">
        <f t="shared" si="1"/>
        <v>1.6665195000512709E-2</v>
      </c>
      <c r="P37" s="366">
        <f t="shared" si="2"/>
        <v>0</v>
      </c>
      <c r="Q37" s="366">
        <f t="shared" si="3"/>
        <v>0</v>
      </c>
      <c r="R37" s="365">
        <v>2019</v>
      </c>
      <c r="S37" s="367">
        <v>20</v>
      </c>
      <c r="T37" s="367">
        <v>20</v>
      </c>
      <c r="U37" s="368">
        <f t="shared" si="10"/>
        <v>11.216666666666667</v>
      </c>
      <c r="V37" s="368">
        <f t="shared" si="11"/>
        <v>11.216666666666667</v>
      </c>
      <c r="W37" s="367">
        <v>66</v>
      </c>
      <c r="X37" s="365">
        <v>11940</v>
      </c>
      <c r="Y37" s="367">
        <f t="shared" si="4"/>
        <v>103.17110552763819</v>
      </c>
      <c r="Z37" s="367">
        <f t="shared" si="5"/>
        <v>610.13521545319463</v>
      </c>
      <c r="AA37" s="369">
        <f t="shared" si="12"/>
        <v>5.9138187221396734</v>
      </c>
      <c r="AB37" s="366">
        <f t="shared" si="13"/>
        <v>0.66510695187165769</v>
      </c>
    </row>
    <row r="38" spans="1:28" s="222" customFormat="1" ht="12.75" customHeight="1" x14ac:dyDescent="0.2">
      <c r="A38" s="352" t="s">
        <v>1013</v>
      </c>
      <c r="B38" s="383" t="s">
        <v>113</v>
      </c>
      <c r="C38" s="397" t="s">
        <v>933</v>
      </c>
      <c r="D38" s="365">
        <v>1904.4090000000001</v>
      </c>
      <c r="E38" s="365">
        <v>1700.586</v>
      </c>
      <c r="F38" s="388">
        <f t="shared" si="6"/>
        <v>1.1198545677784011</v>
      </c>
      <c r="G38" s="365">
        <v>1264.8050000000001</v>
      </c>
      <c r="H38" s="389">
        <f t="shared" si="7"/>
        <v>0.74374656735972189</v>
      </c>
      <c r="I38" s="365">
        <v>344.62599999999998</v>
      </c>
      <c r="J38" s="366">
        <f t="shared" si="8"/>
        <v>0.20265132136804606</v>
      </c>
      <c r="K38" s="365">
        <v>91.155000000000001</v>
      </c>
      <c r="L38" s="366">
        <f t="shared" si="9"/>
        <v>5.3602111272232043E-2</v>
      </c>
      <c r="M38" s="365">
        <v>495.38200000000001</v>
      </c>
      <c r="N38" s="365">
        <v>4.8419999999999996</v>
      </c>
      <c r="O38" s="366">
        <f t="shared" si="1"/>
        <v>0.26012374442674863</v>
      </c>
      <c r="P38" s="366">
        <f t="shared" si="2"/>
        <v>2.542521065590427E-3</v>
      </c>
      <c r="Q38" s="366">
        <f t="shared" si="3"/>
        <v>2.8472538289742474E-3</v>
      </c>
      <c r="R38" s="365">
        <v>2817</v>
      </c>
      <c r="S38" s="367">
        <v>21</v>
      </c>
      <c r="T38" s="367">
        <v>44</v>
      </c>
      <c r="U38" s="368">
        <f t="shared" si="10"/>
        <v>14.904761904761905</v>
      </c>
      <c r="V38" s="368">
        <f t="shared" si="11"/>
        <v>7.1136363636363633</v>
      </c>
      <c r="W38" s="367">
        <v>67</v>
      </c>
      <c r="X38" s="365">
        <v>13168</v>
      </c>
      <c r="Y38" s="367">
        <f t="shared" si="4"/>
        <v>129.1453523693803</v>
      </c>
      <c r="Z38" s="367">
        <f t="shared" si="5"/>
        <v>603.68690095846648</v>
      </c>
      <c r="AA38" s="369">
        <f t="shared" si="12"/>
        <v>4.6744763933262332</v>
      </c>
      <c r="AB38" s="366">
        <f t="shared" si="13"/>
        <v>0.72256365232660225</v>
      </c>
    </row>
    <row r="39" spans="1:28" s="222" customFormat="1" ht="12.75" customHeight="1" x14ac:dyDescent="0.2">
      <c r="A39" s="352" t="s">
        <v>1014</v>
      </c>
      <c r="B39" s="383" t="s">
        <v>113</v>
      </c>
      <c r="C39" s="397" t="s">
        <v>933</v>
      </c>
      <c r="D39" s="365">
        <v>1307.1600000000001</v>
      </c>
      <c r="E39" s="365">
        <v>1245.039</v>
      </c>
      <c r="F39" s="388">
        <f t="shared" si="6"/>
        <v>1.0498948225718232</v>
      </c>
      <c r="G39" s="365">
        <v>762.41</v>
      </c>
      <c r="H39" s="389">
        <f t="shared" si="7"/>
        <v>0.61235832773109922</v>
      </c>
      <c r="I39" s="365">
        <v>414.63400000000001</v>
      </c>
      <c r="J39" s="366">
        <f t="shared" si="8"/>
        <v>0.33302892519832711</v>
      </c>
      <c r="K39" s="365">
        <v>67.995000000000005</v>
      </c>
      <c r="L39" s="366">
        <f t="shared" si="9"/>
        <v>5.4612747070573696E-2</v>
      </c>
      <c r="M39" s="365">
        <v>490.85899999999998</v>
      </c>
      <c r="N39" s="365">
        <v>93.989000000000004</v>
      </c>
      <c r="O39" s="366">
        <f t="shared" si="1"/>
        <v>0.3755156216530493</v>
      </c>
      <c r="P39" s="366">
        <f t="shared" si="2"/>
        <v>7.1903210012546279E-2</v>
      </c>
      <c r="Q39" s="366">
        <f t="shared" si="3"/>
        <v>7.549080791846681E-2</v>
      </c>
      <c r="R39" s="365">
        <v>1864</v>
      </c>
      <c r="S39" s="367">
        <v>20</v>
      </c>
      <c r="T39" s="367">
        <v>25</v>
      </c>
      <c r="U39" s="368">
        <f t="shared" si="10"/>
        <v>10.355555555555556</v>
      </c>
      <c r="V39" s="368">
        <f t="shared" si="11"/>
        <v>8.2844444444444445</v>
      </c>
      <c r="W39" s="367">
        <v>78</v>
      </c>
      <c r="X39" s="365">
        <v>15062</v>
      </c>
      <c r="Y39" s="367">
        <f t="shared" si="4"/>
        <v>82.660934802815035</v>
      </c>
      <c r="Z39" s="367">
        <f t="shared" si="5"/>
        <v>667.93937768240346</v>
      </c>
      <c r="AA39" s="369">
        <f t="shared" si="12"/>
        <v>8.0804721030042916</v>
      </c>
      <c r="AB39" s="366">
        <f t="shared" si="13"/>
        <v>0.70993589743589747</v>
      </c>
    </row>
    <row r="40" spans="1:28" s="222" customFormat="1" ht="12.75" customHeight="1" x14ac:dyDescent="0.2">
      <c r="A40" s="352" t="s">
        <v>554</v>
      </c>
      <c r="B40" s="383" t="s">
        <v>113</v>
      </c>
      <c r="C40" s="397" t="s">
        <v>932</v>
      </c>
      <c r="D40" s="365">
        <v>3627.3780000000002</v>
      </c>
      <c r="E40" s="365">
        <v>3277.5230000000001</v>
      </c>
      <c r="F40" s="388">
        <f t="shared" si="6"/>
        <v>1.1067437207915856</v>
      </c>
      <c r="G40" s="365">
        <v>2311.1469999999999</v>
      </c>
      <c r="H40" s="389">
        <f t="shared" si="7"/>
        <v>0.70515050542742186</v>
      </c>
      <c r="I40" s="365">
        <v>597.32600000000002</v>
      </c>
      <c r="J40" s="366">
        <f t="shared" si="8"/>
        <v>0.1822492168628565</v>
      </c>
      <c r="K40" s="365">
        <v>369.05</v>
      </c>
      <c r="L40" s="366">
        <f t="shared" si="9"/>
        <v>0.11260027770972164</v>
      </c>
      <c r="M40" s="365">
        <v>523.46900000000005</v>
      </c>
      <c r="N40" s="365">
        <v>0</v>
      </c>
      <c r="O40" s="366">
        <f t="shared" si="1"/>
        <v>0.14431057364300054</v>
      </c>
      <c r="P40" s="366">
        <f t="shared" si="2"/>
        <v>0</v>
      </c>
      <c r="Q40" s="366">
        <f t="shared" si="3"/>
        <v>0</v>
      </c>
      <c r="R40" s="365">
        <v>5326</v>
      </c>
      <c r="S40" s="367">
        <v>40.840000000000003</v>
      </c>
      <c r="T40" s="367">
        <v>60.25</v>
      </c>
      <c r="U40" s="368">
        <f t="shared" si="10"/>
        <v>14.490151267820218</v>
      </c>
      <c r="V40" s="368">
        <f t="shared" si="11"/>
        <v>9.8220378054402957</v>
      </c>
      <c r="W40" s="367">
        <v>115</v>
      </c>
      <c r="X40" s="365">
        <v>22261</v>
      </c>
      <c r="Y40" s="367">
        <f t="shared" si="4"/>
        <v>147.231615830376</v>
      </c>
      <c r="Z40" s="367">
        <f t="shared" si="5"/>
        <v>615.38171235448738</v>
      </c>
      <c r="AA40" s="369">
        <f t="shared" si="12"/>
        <v>4.1796845662786328</v>
      </c>
      <c r="AB40" s="366">
        <f t="shared" si="13"/>
        <v>0.71166879795396421</v>
      </c>
    </row>
    <row r="41" spans="1:28" s="222" customFormat="1" ht="12.75" customHeight="1" x14ac:dyDescent="0.2">
      <c r="A41" s="352" t="s">
        <v>959</v>
      </c>
      <c r="B41" s="383" t="s">
        <v>113</v>
      </c>
      <c r="C41" s="397" t="s">
        <v>932</v>
      </c>
      <c r="D41" s="365">
        <v>6130.2870000000003</v>
      </c>
      <c r="E41" s="365">
        <v>5956.5749999999998</v>
      </c>
      <c r="F41" s="388">
        <f t="shared" si="6"/>
        <v>1.029163067702497</v>
      </c>
      <c r="G41" s="365">
        <v>3906.3159999999998</v>
      </c>
      <c r="H41" s="389">
        <f t="shared" si="7"/>
        <v>0.65579901201613344</v>
      </c>
      <c r="I41" s="365">
        <v>1619.2650000000001</v>
      </c>
      <c r="J41" s="366">
        <f t="shared" si="8"/>
        <v>0.27184497802848118</v>
      </c>
      <c r="K41" s="365">
        <v>430.99400000000003</v>
      </c>
      <c r="L41" s="366">
        <f t="shared" si="9"/>
        <v>7.2356009955385436E-2</v>
      </c>
      <c r="M41" s="365">
        <v>751.34299999999996</v>
      </c>
      <c r="N41" s="365">
        <v>0</v>
      </c>
      <c r="O41" s="366">
        <f t="shared" si="1"/>
        <v>0.1225624509912831</v>
      </c>
      <c r="P41" s="366">
        <f t="shared" si="2"/>
        <v>0</v>
      </c>
      <c r="Q41" s="366">
        <f t="shared" si="3"/>
        <v>0</v>
      </c>
      <c r="R41" s="365">
        <v>9707</v>
      </c>
      <c r="S41" s="367">
        <v>96</v>
      </c>
      <c r="T41" s="367">
        <v>127</v>
      </c>
      <c r="U41" s="368">
        <f t="shared" si="10"/>
        <v>11.234953703703702</v>
      </c>
      <c r="V41" s="368">
        <f t="shared" si="11"/>
        <v>8.4925634295713035</v>
      </c>
      <c r="W41" s="367">
        <v>253</v>
      </c>
      <c r="X41" s="365">
        <v>47027</v>
      </c>
      <c r="Y41" s="367">
        <f t="shared" si="4"/>
        <v>126.6628745188934</v>
      </c>
      <c r="Z41" s="367">
        <f t="shared" si="5"/>
        <v>613.63706603482024</v>
      </c>
      <c r="AA41" s="369">
        <f t="shared" si="12"/>
        <v>4.8446481920263729</v>
      </c>
      <c r="AB41" s="366">
        <f t="shared" si="13"/>
        <v>0.68337305277842364</v>
      </c>
    </row>
    <row r="42" spans="1:28" s="222" customFormat="1" ht="12.75" customHeight="1" x14ac:dyDescent="0.2">
      <c r="A42" s="352" t="s">
        <v>1015</v>
      </c>
      <c r="B42" s="383" t="s">
        <v>113</v>
      </c>
      <c r="C42" s="397" t="s">
        <v>932</v>
      </c>
      <c r="D42" s="365">
        <v>3444.8240000000001</v>
      </c>
      <c r="E42" s="365">
        <v>3361.299</v>
      </c>
      <c r="F42" s="388">
        <f t="shared" si="6"/>
        <v>1.0248490241421546</v>
      </c>
      <c r="G42" s="365">
        <v>1993.6489999999999</v>
      </c>
      <c r="H42" s="389">
        <f t="shared" si="7"/>
        <v>0.59311861277440658</v>
      </c>
      <c r="I42" s="365">
        <v>1176.259</v>
      </c>
      <c r="J42" s="366">
        <f t="shared" si="8"/>
        <v>0.34994179333644521</v>
      </c>
      <c r="K42" s="365">
        <v>191.39099999999999</v>
      </c>
      <c r="L42" s="366">
        <f t="shared" si="9"/>
        <v>5.693959388914821E-2</v>
      </c>
      <c r="M42" s="365">
        <v>744.63199999999995</v>
      </c>
      <c r="N42" s="365">
        <v>0</v>
      </c>
      <c r="O42" s="366">
        <f t="shared" si="1"/>
        <v>0.21615966447052154</v>
      </c>
      <c r="P42" s="366">
        <f t="shared" si="2"/>
        <v>0</v>
      </c>
      <c r="Q42" s="366">
        <f t="shared" si="3"/>
        <v>0</v>
      </c>
      <c r="R42" s="365">
        <v>4356</v>
      </c>
      <c r="S42" s="367">
        <v>35</v>
      </c>
      <c r="T42" s="367">
        <v>64</v>
      </c>
      <c r="U42" s="368">
        <f t="shared" si="10"/>
        <v>13.828571428571429</v>
      </c>
      <c r="V42" s="368">
        <f t="shared" si="11"/>
        <v>7.5625</v>
      </c>
      <c r="W42" s="367">
        <v>130</v>
      </c>
      <c r="X42" s="365">
        <v>20008</v>
      </c>
      <c r="Y42" s="367">
        <f t="shared" si="4"/>
        <v>167.99775089964015</v>
      </c>
      <c r="Z42" s="367">
        <f t="shared" si="5"/>
        <v>771.6480716253443</v>
      </c>
      <c r="AA42" s="369">
        <f t="shared" si="12"/>
        <v>4.593204775022957</v>
      </c>
      <c r="AB42" s="366">
        <f t="shared" si="13"/>
        <v>0.56583710407239818</v>
      </c>
    </row>
    <row r="43" spans="1:28" s="222" customFormat="1" ht="12.75" customHeight="1" x14ac:dyDescent="0.2">
      <c r="A43" s="352" t="s">
        <v>1016</v>
      </c>
      <c r="B43" s="383" t="s">
        <v>113</v>
      </c>
      <c r="C43" s="397" t="s">
        <v>932</v>
      </c>
      <c r="D43" s="365">
        <v>2695.2959999999998</v>
      </c>
      <c r="E43" s="365">
        <v>3253.509</v>
      </c>
      <c r="F43" s="388">
        <f t="shared" si="6"/>
        <v>0.82842739946316413</v>
      </c>
      <c r="G43" s="365">
        <v>2260.3560000000002</v>
      </c>
      <c r="H43" s="389">
        <f t="shared" si="7"/>
        <v>0.69474404404598245</v>
      </c>
      <c r="I43" s="365">
        <v>896.65099999999995</v>
      </c>
      <c r="J43" s="366">
        <f t="shared" si="8"/>
        <v>0.27559505752097196</v>
      </c>
      <c r="K43" s="365">
        <v>96.501999999999995</v>
      </c>
      <c r="L43" s="366">
        <f t="shared" si="9"/>
        <v>2.9660898433045674E-2</v>
      </c>
      <c r="M43" s="365">
        <v>2909.002</v>
      </c>
      <c r="N43" s="365">
        <v>115.93300000000001</v>
      </c>
      <c r="O43" s="366">
        <f t="shared" si="1"/>
        <v>1.0792885085719714</v>
      </c>
      <c r="P43" s="366">
        <f t="shared" si="2"/>
        <v>4.3013086503300574E-2</v>
      </c>
      <c r="Q43" s="366">
        <f t="shared" si="3"/>
        <v>3.5633219394813419E-2</v>
      </c>
      <c r="R43" s="365">
        <v>4636</v>
      </c>
      <c r="S43" s="367">
        <v>52.18</v>
      </c>
      <c r="T43" s="367">
        <v>70.06</v>
      </c>
      <c r="U43" s="368">
        <f t="shared" si="10"/>
        <v>9.8718112516502696</v>
      </c>
      <c r="V43" s="368">
        <f t="shared" si="11"/>
        <v>7.3524280775208553</v>
      </c>
      <c r="W43" s="367">
        <v>192</v>
      </c>
      <c r="X43" s="365">
        <v>18599</v>
      </c>
      <c r="Y43" s="367">
        <f t="shared" si="4"/>
        <v>174.92924350771546</v>
      </c>
      <c r="Z43" s="367">
        <f t="shared" si="5"/>
        <v>701.79227782571184</v>
      </c>
      <c r="AA43" s="369">
        <f t="shared" si="12"/>
        <v>4.0118636755823989</v>
      </c>
      <c r="AB43" s="366">
        <f t="shared" si="13"/>
        <v>0.35613893995098039</v>
      </c>
    </row>
    <row r="44" spans="1:28" s="222" customFormat="1" ht="12.75" customHeight="1" x14ac:dyDescent="0.2">
      <c r="A44" s="352" t="s">
        <v>1017</v>
      </c>
      <c r="B44" s="383" t="s">
        <v>113</v>
      </c>
      <c r="C44" s="397" t="s">
        <v>932</v>
      </c>
      <c r="D44" s="365">
        <v>6191.73</v>
      </c>
      <c r="E44" s="365">
        <v>5853.0320000000002</v>
      </c>
      <c r="F44" s="388">
        <f t="shared" si="6"/>
        <v>1.0578671020421551</v>
      </c>
      <c r="G44" s="365">
        <v>4455.6270000000004</v>
      </c>
      <c r="H44" s="389">
        <f t="shared" si="7"/>
        <v>0.76125109174185279</v>
      </c>
      <c r="I44" s="365">
        <v>1054.0640000000001</v>
      </c>
      <c r="J44" s="366">
        <f t="shared" si="8"/>
        <v>0.18008854214362746</v>
      </c>
      <c r="K44" s="365">
        <v>343.34100000000001</v>
      </c>
      <c r="L44" s="366">
        <f t="shared" si="9"/>
        <v>5.8660366114519788E-2</v>
      </c>
      <c r="M44" s="365">
        <v>1576.087</v>
      </c>
      <c r="N44" s="365">
        <v>0</v>
      </c>
      <c r="O44" s="366">
        <f t="shared" si="1"/>
        <v>0.2545471136499815</v>
      </c>
      <c r="P44" s="366">
        <f t="shared" si="2"/>
        <v>0</v>
      </c>
      <c r="Q44" s="366">
        <f t="shared" si="3"/>
        <v>0</v>
      </c>
      <c r="R44" s="365">
        <v>7790</v>
      </c>
      <c r="S44" s="367">
        <v>76.5</v>
      </c>
      <c r="T44" s="367">
        <v>117.5</v>
      </c>
      <c r="U44" s="368">
        <f t="shared" si="10"/>
        <v>11.314451706608569</v>
      </c>
      <c r="V44" s="368">
        <f t="shared" si="11"/>
        <v>7.3664302600472809</v>
      </c>
      <c r="W44" s="367">
        <v>214</v>
      </c>
      <c r="X44" s="365">
        <v>28878</v>
      </c>
      <c r="Y44" s="367">
        <f t="shared" si="4"/>
        <v>202.68134912390056</v>
      </c>
      <c r="Z44" s="367">
        <f t="shared" si="5"/>
        <v>751.35198973042361</v>
      </c>
      <c r="AA44" s="369">
        <f t="shared" si="12"/>
        <v>3.7070603337612322</v>
      </c>
      <c r="AB44" s="366">
        <f t="shared" si="13"/>
        <v>0.49611737218251784</v>
      </c>
    </row>
    <row r="45" spans="1:28" s="222" customFormat="1" ht="12.75" customHeight="1" x14ac:dyDescent="0.2">
      <c r="A45" s="352" t="s">
        <v>558</v>
      </c>
      <c r="B45" s="383" t="s">
        <v>113</v>
      </c>
      <c r="C45" s="397" t="s">
        <v>932</v>
      </c>
      <c r="D45" s="365">
        <v>1660.848</v>
      </c>
      <c r="E45" s="365">
        <v>1455.38</v>
      </c>
      <c r="F45" s="388">
        <f t="shared" si="6"/>
        <v>1.1411782489796478</v>
      </c>
      <c r="G45" s="365">
        <v>1078.42</v>
      </c>
      <c r="H45" s="389">
        <f t="shared" si="7"/>
        <v>0.74098860778628262</v>
      </c>
      <c r="I45" s="365">
        <v>257.91899999999998</v>
      </c>
      <c r="J45" s="366">
        <f t="shared" si="8"/>
        <v>0.17721763388255984</v>
      </c>
      <c r="K45" s="365">
        <v>119.041</v>
      </c>
      <c r="L45" s="366">
        <f t="shared" si="9"/>
        <v>8.1793758331157485E-2</v>
      </c>
      <c r="M45" s="365">
        <v>207.84700000000001</v>
      </c>
      <c r="N45" s="365">
        <v>0</v>
      </c>
      <c r="O45" s="366">
        <f t="shared" si="1"/>
        <v>0.12514510659614847</v>
      </c>
      <c r="P45" s="366">
        <f t="shared" si="2"/>
        <v>0</v>
      </c>
      <c r="Q45" s="366">
        <f t="shared" si="3"/>
        <v>0</v>
      </c>
      <c r="R45" s="365">
        <v>2248</v>
      </c>
      <c r="S45" s="367">
        <v>12.75</v>
      </c>
      <c r="T45" s="367">
        <v>28</v>
      </c>
      <c r="U45" s="368">
        <f t="shared" si="10"/>
        <v>19.59041394335512</v>
      </c>
      <c r="V45" s="368">
        <f t="shared" si="11"/>
        <v>8.9206349206349209</v>
      </c>
      <c r="W45" s="367">
        <v>70</v>
      </c>
      <c r="X45" s="365">
        <v>12385</v>
      </c>
      <c r="Y45" s="367">
        <f t="shared" si="4"/>
        <v>117.51150585385547</v>
      </c>
      <c r="Z45" s="367">
        <f t="shared" si="5"/>
        <v>647.41103202846978</v>
      </c>
      <c r="AA45" s="369">
        <f t="shared" si="12"/>
        <v>5.5093416370106763</v>
      </c>
      <c r="AB45" s="366">
        <f t="shared" si="13"/>
        <v>0.65047268907563016</v>
      </c>
    </row>
    <row r="46" spans="1:28" s="222" customFormat="1" ht="12.75" customHeight="1" x14ac:dyDescent="0.2">
      <c r="A46" s="352" t="s">
        <v>1055</v>
      </c>
      <c r="B46" s="383" t="s">
        <v>113</v>
      </c>
      <c r="C46" s="397" t="s">
        <v>948</v>
      </c>
      <c r="D46" s="365">
        <v>2476.04025</v>
      </c>
      <c r="E46" s="365">
        <v>2205.28629</v>
      </c>
      <c r="F46" s="388">
        <f t="shared" si="6"/>
        <v>1.1227749708633068</v>
      </c>
      <c r="G46" s="365">
        <v>1570.9083600000001</v>
      </c>
      <c r="H46" s="389">
        <f t="shared" si="7"/>
        <v>0.71233760764911846</v>
      </c>
      <c r="I46" s="365">
        <v>498.63633000000004</v>
      </c>
      <c r="J46" s="366">
        <f t="shared" si="8"/>
        <v>0.22610956784209638</v>
      </c>
      <c r="K46" s="365">
        <v>135.74160000000001</v>
      </c>
      <c r="L46" s="366">
        <f t="shared" si="9"/>
        <v>6.1552824508785207E-2</v>
      </c>
      <c r="M46" s="365">
        <v>313.26271000000003</v>
      </c>
      <c r="N46" s="365">
        <v>0</v>
      </c>
      <c r="O46" s="366">
        <f t="shared" si="1"/>
        <v>0.12651761618172402</v>
      </c>
      <c r="P46" s="366">
        <f t="shared" si="2"/>
        <v>0</v>
      </c>
      <c r="Q46" s="366">
        <f t="shared" si="3"/>
        <v>0</v>
      </c>
      <c r="R46" s="365">
        <v>3504</v>
      </c>
      <c r="S46" s="367">
        <v>26.25</v>
      </c>
      <c r="T46" s="367">
        <v>27</v>
      </c>
      <c r="U46" s="368">
        <f t="shared" si="10"/>
        <v>14.831746031746032</v>
      </c>
      <c r="V46" s="368">
        <f t="shared" si="11"/>
        <v>14.419753086419753</v>
      </c>
      <c r="W46" s="367">
        <v>92</v>
      </c>
      <c r="X46" s="365">
        <v>16063</v>
      </c>
      <c r="Y46" s="367">
        <f t="shared" si="4"/>
        <v>137.2898144804831</v>
      </c>
      <c r="Z46" s="367">
        <f t="shared" si="5"/>
        <v>629.36252568493148</v>
      </c>
      <c r="AA46" s="369">
        <f t="shared" si="12"/>
        <v>4.5841894977168947</v>
      </c>
      <c r="AB46" s="366">
        <f t="shared" si="13"/>
        <v>0.6419037723785167</v>
      </c>
    </row>
    <row r="47" spans="1:28" s="222" customFormat="1" ht="12.75" customHeight="1" x14ac:dyDescent="0.2">
      <c r="A47" s="352" t="s">
        <v>1056</v>
      </c>
      <c r="B47" s="383" t="s">
        <v>113</v>
      </c>
      <c r="C47" s="397" t="s">
        <v>948</v>
      </c>
      <c r="D47" s="365">
        <v>2982.7049999999999</v>
      </c>
      <c r="E47" s="365">
        <v>2711.6959999999999</v>
      </c>
      <c r="F47" s="388">
        <f t="shared" si="6"/>
        <v>1.0999407750721319</v>
      </c>
      <c r="G47" s="365">
        <v>1984.172</v>
      </c>
      <c r="H47" s="389">
        <f t="shared" si="7"/>
        <v>0.73170886412046188</v>
      </c>
      <c r="I47" s="365">
        <v>515.54300000000001</v>
      </c>
      <c r="J47" s="366">
        <f t="shared" si="8"/>
        <v>0.19011828759565969</v>
      </c>
      <c r="K47" s="365">
        <v>211.98099999999999</v>
      </c>
      <c r="L47" s="366">
        <f t="shared" si="9"/>
        <v>7.8172848283878424E-2</v>
      </c>
      <c r="M47" s="365">
        <v>1539.0709999999999</v>
      </c>
      <c r="N47" s="365">
        <v>0</v>
      </c>
      <c r="O47" s="366">
        <f t="shared" si="1"/>
        <v>0.51599839742783815</v>
      </c>
      <c r="P47" s="366">
        <f t="shared" si="2"/>
        <v>0</v>
      </c>
      <c r="Q47" s="366">
        <f t="shared" si="3"/>
        <v>0</v>
      </c>
      <c r="R47" s="365">
        <v>3437</v>
      </c>
      <c r="S47" s="367">
        <v>33</v>
      </c>
      <c r="T47" s="367">
        <v>55</v>
      </c>
      <c r="U47" s="368">
        <f t="shared" si="10"/>
        <v>11.572390572390573</v>
      </c>
      <c r="V47" s="368">
        <f t="shared" si="11"/>
        <v>6.943434343434344</v>
      </c>
      <c r="W47" s="367">
        <v>110</v>
      </c>
      <c r="X47" s="365">
        <v>16203</v>
      </c>
      <c r="Y47" s="367">
        <f t="shared" si="4"/>
        <v>167.35764981793494</v>
      </c>
      <c r="Z47" s="367">
        <f t="shared" si="5"/>
        <v>788.97177771312192</v>
      </c>
      <c r="AA47" s="369">
        <f t="shared" si="12"/>
        <v>4.7142857142857144</v>
      </c>
      <c r="AB47" s="366">
        <f t="shared" si="13"/>
        <v>0.5415441176470589</v>
      </c>
    </row>
    <row r="48" spans="1:28" s="222" customFormat="1" ht="12.75" customHeight="1" x14ac:dyDescent="0.2">
      <c r="A48" s="352" t="s">
        <v>1018</v>
      </c>
      <c r="B48" s="383" t="s">
        <v>113</v>
      </c>
      <c r="C48" s="397" t="s">
        <v>949</v>
      </c>
      <c r="D48" s="365">
        <v>4834.4489999999996</v>
      </c>
      <c r="E48" s="365">
        <v>4644.2529999999997</v>
      </c>
      <c r="F48" s="388">
        <f t="shared" si="6"/>
        <v>1.0409529799517812</v>
      </c>
      <c r="G48" s="365">
        <v>2804.01</v>
      </c>
      <c r="H48" s="389">
        <f t="shared" si="7"/>
        <v>0.60375909753409218</v>
      </c>
      <c r="I48" s="365">
        <v>1382.2059999999999</v>
      </c>
      <c r="J48" s="366">
        <f t="shared" si="8"/>
        <v>0.29761643045716935</v>
      </c>
      <c r="K48" s="365">
        <v>458.03699999999998</v>
      </c>
      <c r="L48" s="366">
        <f t="shared" si="9"/>
        <v>9.8624472008738542E-2</v>
      </c>
      <c r="M48" s="365">
        <v>458.97</v>
      </c>
      <c r="N48" s="365">
        <v>0</v>
      </c>
      <c r="O48" s="366">
        <f t="shared" si="1"/>
        <v>9.4937396174827798E-2</v>
      </c>
      <c r="P48" s="366">
        <f t="shared" si="2"/>
        <v>0</v>
      </c>
      <c r="Q48" s="366">
        <f t="shared" si="3"/>
        <v>0</v>
      </c>
      <c r="R48" s="365">
        <v>6392</v>
      </c>
      <c r="S48" s="367">
        <v>43</v>
      </c>
      <c r="T48" s="367">
        <v>79</v>
      </c>
      <c r="U48" s="368">
        <f t="shared" si="10"/>
        <v>16.516795865633075</v>
      </c>
      <c r="V48" s="368">
        <f t="shared" si="11"/>
        <v>8.9901547116736999</v>
      </c>
      <c r="W48" s="367">
        <v>135</v>
      </c>
      <c r="X48" s="365">
        <v>28522</v>
      </c>
      <c r="Y48" s="367">
        <f t="shared" si="4"/>
        <v>162.83055185470866</v>
      </c>
      <c r="Z48" s="367">
        <f t="shared" si="5"/>
        <v>726.57274718398003</v>
      </c>
      <c r="AA48" s="369">
        <f t="shared" si="12"/>
        <v>4.462140175219024</v>
      </c>
      <c r="AB48" s="366">
        <f t="shared" si="13"/>
        <v>0.77674291938997819</v>
      </c>
    </row>
    <row r="49" spans="1:28" s="222" customFormat="1" ht="12.75" customHeight="1" x14ac:dyDescent="0.2">
      <c r="A49" s="352" t="s">
        <v>610</v>
      </c>
      <c r="B49" s="383" t="s">
        <v>113</v>
      </c>
      <c r="C49" s="397" t="s">
        <v>950</v>
      </c>
      <c r="D49" s="365">
        <v>2903.1579999999999</v>
      </c>
      <c r="E49" s="365">
        <v>2409.2719999999999</v>
      </c>
      <c r="F49" s="388">
        <f t="shared" si="6"/>
        <v>1.2049938736680623</v>
      </c>
      <c r="G49" s="365">
        <v>1565.3</v>
      </c>
      <c r="H49" s="389">
        <f t="shared" si="7"/>
        <v>0.64969833211028061</v>
      </c>
      <c r="I49" s="365">
        <v>668.55399999999997</v>
      </c>
      <c r="J49" s="366">
        <f t="shared" si="8"/>
        <v>0.27749212210161411</v>
      </c>
      <c r="K49" s="365">
        <v>175.41800000000001</v>
      </c>
      <c r="L49" s="366">
        <f t="shared" si="9"/>
        <v>7.2809545788105293E-2</v>
      </c>
      <c r="M49" s="365">
        <v>3394.2730000000001</v>
      </c>
      <c r="N49" s="365">
        <v>3195.6660000000002</v>
      </c>
      <c r="O49" s="366">
        <f t="shared" si="1"/>
        <v>1.1691657842942067</v>
      </c>
      <c r="P49" s="366">
        <f t="shared" si="2"/>
        <v>1.1007551087470955</v>
      </c>
      <c r="Q49" s="366">
        <f t="shared" si="3"/>
        <v>1.3264031624490717</v>
      </c>
      <c r="R49" s="365">
        <v>3446</v>
      </c>
      <c r="S49" s="367">
        <v>26</v>
      </c>
      <c r="T49" s="367">
        <v>56</v>
      </c>
      <c r="U49" s="368">
        <f t="shared" si="10"/>
        <v>14.726495726495727</v>
      </c>
      <c r="V49" s="368">
        <f t="shared" si="11"/>
        <v>6.837301587301587</v>
      </c>
      <c r="W49" s="367">
        <v>89</v>
      </c>
      <c r="X49" s="365">
        <v>15543</v>
      </c>
      <c r="Y49" s="367">
        <f t="shared" si="4"/>
        <v>155.00688412790325</v>
      </c>
      <c r="Z49" s="367">
        <f t="shared" si="5"/>
        <v>699.15031921067907</v>
      </c>
      <c r="AA49" s="369">
        <f t="shared" si="12"/>
        <v>4.5104468949506673</v>
      </c>
      <c r="AB49" s="366">
        <f t="shared" si="13"/>
        <v>0.64206047587574355</v>
      </c>
    </row>
    <row r="50" spans="1:28" s="222" customFormat="1" ht="12.75" customHeight="1" x14ac:dyDescent="0.2">
      <c r="A50" s="352" t="s">
        <v>608</v>
      </c>
      <c r="B50" s="383" t="s">
        <v>113</v>
      </c>
      <c r="C50" s="397" t="s">
        <v>950</v>
      </c>
      <c r="D50" s="365">
        <v>3151.576</v>
      </c>
      <c r="E50" s="365">
        <v>2768.2629999999999</v>
      </c>
      <c r="F50" s="388">
        <f t="shared" si="6"/>
        <v>1.1384669736943347</v>
      </c>
      <c r="G50" s="365">
        <v>1809.02</v>
      </c>
      <c r="H50" s="389">
        <f t="shared" si="7"/>
        <v>0.65348559728609601</v>
      </c>
      <c r="I50" s="365">
        <v>813.96500000000003</v>
      </c>
      <c r="J50" s="366">
        <f t="shared" si="8"/>
        <v>0.29403456246751125</v>
      </c>
      <c r="K50" s="365">
        <v>145.27799999999999</v>
      </c>
      <c r="L50" s="366">
        <f t="shared" si="9"/>
        <v>5.2479840246392774E-2</v>
      </c>
      <c r="M50" s="365">
        <v>5606.598</v>
      </c>
      <c r="N50" s="365">
        <v>5112.5370000000003</v>
      </c>
      <c r="O50" s="366">
        <f t="shared" si="1"/>
        <v>1.7789823250335706</v>
      </c>
      <c r="P50" s="366">
        <f t="shared" si="2"/>
        <v>1.6222159960603839</v>
      </c>
      <c r="Q50" s="366">
        <f t="shared" si="3"/>
        <v>1.8468393357134061</v>
      </c>
      <c r="R50" s="365">
        <v>4034</v>
      </c>
      <c r="S50" s="367">
        <v>36</v>
      </c>
      <c r="T50" s="367">
        <v>57</v>
      </c>
      <c r="U50" s="368">
        <f t="shared" si="10"/>
        <v>12.450617283950617</v>
      </c>
      <c r="V50" s="368">
        <f t="shared" si="11"/>
        <v>7.8635477582846001</v>
      </c>
      <c r="W50" s="367">
        <v>95</v>
      </c>
      <c r="X50" s="365">
        <v>15659</v>
      </c>
      <c r="Y50" s="367">
        <f t="shared" si="4"/>
        <v>176.78414969027398</v>
      </c>
      <c r="Z50" s="367">
        <f t="shared" si="5"/>
        <v>686.23277144273675</v>
      </c>
      <c r="AA50" s="369">
        <f t="shared" si="12"/>
        <v>3.8817550818046604</v>
      </c>
      <c r="AB50" s="366">
        <f t="shared" si="13"/>
        <v>0.60599845201238389</v>
      </c>
    </row>
    <row r="51" spans="1:28" s="223" customFormat="1" ht="12.75" customHeight="1" x14ac:dyDescent="0.2">
      <c r="A51" s="353" t="s">
        <v>1057</v>
      </c>
      <c r="B51" s="384" t="s">
        <v>113</v>
      </c>
      <c r="C51" s="398" t="s">
        <v>951</v>
      </c>
      <c r="D51" s="370">
        <v>1944.951</v>
      </c>
      <c r="E51" s="370">
        <v>1650.894</v>
      </c>
      <c r="F51" s="390">
        <f t="shared" si="6"/>
        <v>1.1781198550603491</v>
      </c>
      <c r="G51" s="370">
        <v>1117.6849999999999</v>
      </c>
      <c r="H51" s="391">
        <f t="shared" si="7"/>
        <v>0.67701802780796339</v>
      </c>
      <c r="I51" s="370">
        <v>380.20699999999999</v>
      </c>
      <c r="J51" s="371">
        <f t="shared" si="8"/>
        <v>0.23030370211533871</v>
      </c>
      <c r="K51" s="370">
        <v>153.00200000000001</v>
      </c>
      <c r="L51" s="371">
        <f t="shared" si="9"/>
        <v>9.267827007669785E-2</v>
      </c>
      <c r="M51" s="370">
        <v>1287.0609999999999</v>
      </c>
      <c r="N51" s="370">
        <v>100</v>
      </c>
      <c r="O51" s="371">
        <f t="shared" si="1"/>
        <v>0.6617446917685843</v>
      </c>
      <c r="P51" s="371">
        <f t="shared" si="2"/>
        <v>5.1415177040449865E-2</v>
      </c>
      <c r="Q51" s="371">
        <f t="shared" si="3"/>
        <v>6.0573240922796978E-2</v>
      </c>
      <c r="R51" s="370">
        <v>2222</v>
      </c>
      <c r="S51" s="372">
        <v>23.5</v>
      </c>
      <c r="T51" s="372">
        <v>51</v>
      </c>
      <c r="U51" s="373">
        <f t="shared" si="10"/>
        <v>10.505910165484634</v>
      </c>
      <c r="V51" s="373">
        <f t="shared" si="11"/>
        <v>4.840958605664488</v>
      </c>
      <c r="W51" s="372">
        <v>90</v>
      </c>
      <c r="X51" s="370">
        <v>10559</v>
      </c>
      <c r="Y51" s="372">
        <f t="shared" si="4"/>
        <v>156.34946491144996</v>
      </c>
      <c r="Z51" s="372">
        <f t="shared" si="5"/>
        <v>742.97659765976596</v>
      </c>
      <c r="AA51" s="374">
        <f t="shared" si="12"/>
        <v>4.7520252025202518</v>
      </c>
      <c r="AB51" s="371">
        <f t="shared" si="13"/>
        <v>0.43133169934640525</v>
      </c>
    </row>
    <row r="52" spans="1:28" s="222" customFormat="1" ht="12.75" customHeight="1" x14ac:dyDescent="0.2">
      <c r="A52" s="352" t="s">
        <v>1019</v>
      </c>
      <c r="B52" s="383" t="s">
        <v>113</v>
      </c>
      <c r="C52" s="397" t="s">
        <v>952</v>
      </c>
      <c r="D52" s="365">
        <v>1508.1478500000001</v>
      </c>
      <c r="E52" s="365">
        <v>1548.1579999999999</v>
      </c>
      <c r="F52" s="388">
        <f t="shared" si="6"/>
        <v>0.97415628766572926</v>
      </c>
      <c r="G52" s="365">
        <v>1203.721</v>
      </c>
      <c r="H52" s="389">
        <f t="shared" si="7"/>
        <v>0.77751818612828927</v>
      </c>
      <c r="I52" s="365">
        <v>196.249</v>
      </c>
      <c r="J52" s="366">
        <f t="shared" si="8"/>
        <v>0.126762901460962</v>
      </c>
      <c r="K52" s="365">
        <v>148.18799999999999</v>
      </c>
      <c r="L52" s="366">
        <f t="shared" si="9"/>
        <v>9.5718912410748772E-2</v>
      </c>
      <c r="M52" s="365">
        <v>261.80599999999998</v>
      </c>
      <c r="N52" s="365">
        <v>19.697400000000002</v>
      </c>
      <c r="O52" s="366">
        <f t="shared" si="1"/>
        <v>0.17359438598808463</v>
      </c>
      <c r="P52" s="366">
        <f t="shared" si="2"/>
        <v>1.3060655823631617E-2</v>
      </c>
      <c r="Q52" s="366">
        <f t="shared" si="3"/>
        <v>1.2723119991628763E-2</v>
      </c>
      <c r="R52" s="365">
        <v>2260</v>
      </c>
      <c r="S52" s="367">
        <v>20</v>
      </c>
      <c r="T52" s="367">
        <v>40</v>
      </c>
      <c r="U52" s="368">
        <f t="shared" si="10"/>
        <v>12.555555555555555</v>
      </c>
      <c r="V52" s="368">
        <f t="shared" si="11"/>
        <v>6.2777777777777777</v>
      </c>
      <c r="W52" s="367">
        <v>76</v>
      </c>
      <c r="X52" s="365">
        <v>12909</v>
      </c>
      <c r="Y52" s="367">
        <f t="shared" si="4"/>
        <v>119.9285769618096</v>
      </c>
      <c r="Z52" s="367">
        <f t="shared" si="5"/>
        <v>685.02566371681417</v>
      </c>
      <c r="AA52" s="369">
        <f t="shared" si="12"/>
        <v>5.7119469026548675</v>
      </c>
      <c r="AB52" s="366">
        <f t="shared" si="13"/>
        <v>0.62446787925696601</v>
      </c>
    </row>
    <row r="53" spans="1:28" s="222" customFormat="1" ht="12.75" customHeight="1" x14ac:dyDescent="0.2">
      <c r="A53" s="352" t="s">
        <v>1020</v>
      </c>
      <c r="B53" s="383" t="s">
        <v>113</v>
      </c>
      <c r="C53" s="397" t="s">
        <v>952</v>
      </c>
      <c r="D53" s="365">
        <v>2335.6619999999998</v>
      </c>
      <c r="E53" s="365">
        <v>2188.672</v>
      </c>
      <c r="F53" s="388">
        <f t="shared" si="6"/>
        <v>1.0671594464588572</v>
      </c>
      <c r="G53" s="365">
        <v>1593.732</v>
      </c>
      <c r="H53" s="389">
        <f t="shared" si="7"/>
        <v>0.72817306567635531</v>
      </c>
      <c r="I53" s="365">
        <v>416.95400000000001</v>
      </c>
      <c r="J53" s="366">
        <f t="shared" si="8"/>
        <v>0.19050547546640154</v>
      </c>
      <c r="K53" s="365">
        <v>177.98599999999999</v>
      </c>
      <c r="L53" s="366">
        <f t="shared" si="9"/>
        <v>8.1321458857243109E-2</v>
      </c>
      <c r="M53" s="365">
        <v>24.803000000000001</v>
      </c>
      <c r="N53" s="365">
        <v>0</v>
      </c>
      <c r="O53" s="366">
        <f t="shared" si="1"/>
        <v>1.0619259122253135E-2</v>
      </c>
      <c r="P53" s="366">
        <f t="shared" si="2"/>
        <v>0</v>
      </c>
      <c r="Q53" s="366">
        <f t="shared" si="3"/>
        <v>0</v>
      </c>
      <c r="R53" s="365">
        <v>3419</v>
      </c>
      <c r="S53" s="367">
        <v>22.25</v>
      </c>
      <c r="T53" s="367">
        <v>37.9</v>
      </c>
      <c r="U53" s="368">
        <f t="shared" si="10"/>
        <v>17.07365792759051</v>
      </c>
      <c r="V53" s="368">
        <f t="shared" si="11"/>
        <v>10.023453532688361</v>
      </c>
      <c r="W53" s="367">
        <v>107</v>
      </c>
      <c r="X53" s="365">
        <v>13633</v>
      </c>
      <c r="Y53" s="367">
        <f t="shared" si="4"/>
        <v>160.54221374605737</v>
      </c>
      <c r="Z53" s="367">
        <f t="shared" si="5"/>
        <v>640.14975138929515</v>
      </c>
      <c r="AA53" s="369">
        <f t="shared" si="12"/>
        <v>3.9874232231646682</v>
      </c>
      <c r="AB53" s="366">
        <f t="shared" si="13"/>
        <v>0.46842358438702586</v>
      </c>
    </row>
    <row r="54" spans="1:28" s="222" customFormat="1" ht="12.75" customHeight="1" x14ac:dyDescent="0.2">
      <c r="A54" s="352" t="s">
        <v>1021</v>
      </c>
      <c r="B54" s="383" t="s">
        <v>113</v>
      </c>
      <c r="C54" s="397" t="s">
        <v>952</v>
      </c>
      <c r="D54" s="365">
        <v>1039.569</v>
      </c>
      <c r="E54" s="365">
        <v>1010.915</v>
      </c>
      <c r="F54" s="388">
        <f t="shared" si="6"/>
        <v>1.0283446184891905</v>
      </c>
      <c r="G54" s="365">
        <v>778.63</v>
      </c>
      <c r="H54" s="389">
        <f t="shared" si="7"/>
        <v>0.77022301578273156</v>
      </c>
      <c r="I54" s="365">
        <v>149.97399999999999</v>
      </c>
      <c r="J54" s="366">
        <f t="shared" si="8"/>
        <v>0.14835470835826947</v>
      </c>
      <c r="K54" s="365">
        <v>82.311000000000007</v>
      </c>
      <c r="L54" s="366">
        <f t="shared" si="9"/>
        <v>8.1422275858999041E-2</v>
      </c>
      <c r="M54" s="365">
        <v>1859.232</v>
      </c>
      <c r="N54" s="365">
        <v>1031.123</v>
      </c>
      <c r="O54" s="366">
        <f t="shared" si="1"/>
        <v>1.7884642577837546</v>
      </c>
      <c r="P54" s="366">
        <f t="shared" si="2"/>
        <v>0.99187547916492325</v>
      </c>
      <c r="Q54" s="366">
        <f t="shared" si="3"/>
        <v>1.019989811210636</v>
      </c>
      <c r="R54" s="365">
        <v>1407</v>
      </c>
      <c r="S54" s="367">
        <v>18</v>
      </c>
      <c r="T54" s="367">
        <v>30</v>
      </c>
      <c r="U54" s="368">
        <f t="shared" si="10"/>
        <v>8.6851851851851851</v>
      </c>
      <c r="V54" s="368">
        <f t="shared" si="11"/>
        <v>5.2111111111111112</v>
      </c>
      <c r="W54" s="367">
        <v>70</v>
      </c>
      <c r="X54" s="365">
        <v>6714</v>
      </c>
      <c r="Y54" s="367">
        <f t="shared" si="4"/>
        <v>150.56821566875186</v>
      </c>
      <c r="Z54" s="367">
        <f t="shared" si="5"/>
        <v>718.48969438521681</v>
      </c>
      <c r="AA54" s="369">
        <f t="shared" si="12"/>
        <v>4.7718550106609809</v>
      </c>
      <c r="AB54" s="366">
        <f t="shared" si="13"/>
        <v>0.35262605042016804</v>
      </c>
    </row>
    <row r="55" spans="1:28" s="222" customFormat="1" ht="12.75" customHeight="1" x14ac:dyDescent="0.2">
      <c r="A55" s="352" t="s">
        <v>960</v>
      </c>
      <c r="B55" s="383" t="s">
        <v>113</v>
      </c>
      <c r="C55" s="397" t="s">
        <v>931</v>
      </c>
      <c r="D55" s="365">
        <v>9150.1589999999997</v>
      </c>
      <c r="E55" s="365">
        <v>9160.0830000000005</v>
      </c>
      <c r="F55" s="388">
        <f t="shared" si="6"/>
        <v>0.99891660370326329</v>
      </c>
      <c r="G55" s="365">
        <v>5892.2579999999998</v>
      </c>
      <c r="H55" s="389">
        <f t="shared" si="7"/>
        <v>0.64325377837733555</v>
      </c>
      <c r="I55" s="365">
        <v>2827.7809999999999</v>
      </c>
      <c r="J55" s="366">
        <f t="shared" si="8"/>
        <v>0.30870691892202284</v>
      </c>
      <c r="K55" s="365">
        <v>440.04399999999998</v>
      </c>
      <c r="L55" s="366">
        <f t="shared" si="9"/>
        <v>4.8039302700641461E-2</v>
      </c>
      <c r="M55" s="365">
        <v>2262.547</v>
      </c>
      <c r="N55" s="365">
        <v>51.773000000000003</v>
      </c>
      <c r="O55" s="366">
        <f t="shared" si="1"/>
        <v>0.24726859937625129</v>
      </c>
      <c r="P55" s="366">
        <f t="shared" si="2"/>
        <v>5.6581530441165021E-3</v>
      </c>
      <c r="Q55" s="366">
        <f t="shared" si="3"/>
        <v>5.6520230220621368E-3</v>
      </c>
      <c r="R55" s="365">
        <v>11330</v>
      </c>
      <c r="S55" s="367">
        <v>135</v>
      </c>
      <c r="T55" s="367">
        <v>153</v>
      </c>
      <c r="U55" s="368">
        <f t="shared" si="10"/>
        <v>9.3251028806584362</v>
      </c>
      <c r="V55" s="368">
        <f t="shared" si="11"/>
        <v>8.2280319535221498</v>
      </c>
      <c r="W55" s="367">
        <v>221</v>
      </c>
      <c r="X55" s="365">
        <v>42831</v>
      </c>
      <c r="Y55" s="367">
        <f t="shared" si="4"/>
        <v>213.86572809413741</v>
      </c>
      <c r="Z55" s="367">
        <f t="shared" si="5"/>
        <v>808.48040600176523</v>
      </c>
      <c r="AA55" s="369">
        <f t="shared" si="12"/>
        <v>3.780317740511915</v>
      </c>
      <c r="AB55" s="366">
        <f t="shared" si="13"/>
        <v>0.71251996273622575</v>
      </c>
    </row>
    <row r="56" spans="1:28" s="222" customFormat="1" ht="12.75" customHeight="1" x14ac:dyDescent="0.2">
      <c r="A56" s="352" t="s">
        <v>1022</v>
      </c>
      <c r="B56" s="383" t="s">
        <v>113</v>
      </c>
      <c r="C56" s="397" t="s">
        <v>931</v>
      </c>
      <c r="D56" s="365">
        <v>6909.2460000000001</v>
      </c>
      <c r="E56" s="365">
        <v>6551.3850000000002</v>
      </c>
      <c r="F56" s="388">
        <f t="shared" si="6"/>
        <v>1.0546237169697705</v>
      </c>
      <c r="G56" s="365">
        <v>3698.489</v>
      </c>
      <c r="H56" s="389">
        <f t="shared" si="7"/>
        <v>0.5645354379264842</v>
      </c>
      <c r="I56" s="365">
        <v>2434.4380000000001</v>
      </c>
      <c r="J56" s="366">
        <f t="shared" si="8"/>
        <v>0.37159135053122355</v>
      </c>
      <c r="K56" s="365">
        <v>418.45800000000003</v>
      </c>
      <c r="L56" s="366">
        <f t="shared" si="9"/>
        <v>6.387321154229221E-2</v>
      </c>
      <c r="M56" s="365">
        <v>2186.3670000000002</v>
      </c>
      <c r="N56" s="365">
        <v>356.07600000000002</v>
      </c>
      <c r="O56" s="366">
        <f t="shared" si="1"/>
        <v>0.31644075200101429</v>
      </c>
      <c r="P56" s="366">
        <f t="shared" si="2"/>
        <v>5.1536158938326991E-2</v>
      </c>
      <c r="Q56" s="366">
        <f t="shared" si="3"/>
        <v>5.435125549788327E-2</v>
      </c>
      <c r="R56" s="365">
        <v>8128</v>
      </c>
      <c r="S56" s="367">
        <v>94</v>
      </c>
      <c r="T56" s="367">
        <v>119</v>
      </c>
      <c r="U56" s="368">
        <f t="shared" si="10"/>
        <v>9.6075650118203306</v>
      </c>
      <c r="V56" s="368">
        <f t="shared" si="11"/>
        <v>7.5891690009337065</v>
      </c>
      <c r="W56" s="367">
        <v>200</v>
      </c>
      <c r="X56" s="365">
        <v>31742</v>
      </c>
      <c r="Y56" s="367">
        <f t="shared" si="4"/>
        <v>206.39483964463486</v>
      </c>
      <c r="Z56" s="367">
        <f t="shared" si="5"/>
        <v>806.02669783464569</v>
      </c>
      <c r="AA56" s="369">
        <f t="shared" si="12"/>
        <v>3.9052657480314958</v>
      </c>
      <c r="AB56" s="366">
        <f t="shared" si="13"/>
        <v>0.58349264705882353</v>
      </c>
    </row>
    <row r="57" spans="1:28" s="222" customFormat="1" ht="12.75" customHeight="1" x14ac:dyDescent="0.2">
      <c r="A57" s="352" t="s">
        <v>961</v>
      </c>
      <c r="B57" s="383" t="s">
        <v>113</v>
      </c>
      <c r="C57" s="397" t="s">
        <v>931</v>
      </c>
      <c r="D57" s="365">
        <v>2705.5920000000001</v>
      </c>
      <c r="E57" s="365">
        <v>2687.43</v>
      </c>
      <c r="F57" s="388">
        <f t="shared" si="6"/>
        <v>1.0067581295140711</v>
      </c>
      <c r="G57" s="365">
        <v>1636.123</v>
      </c>
      <c r="H57" s="389">
        <f t="shared" si="7"/>
        <v>0.60880581075600115</v>
      </c>
      <c r="I57" s="365">
        <v>963.90499999999997</v>
      </c>
      <c r="J57" s="366">
        <f t="shared" si="8"/>
        <v>0.35867166772715942</v>
      </c>
      <c r="K57" s="365">
        <v>87.402000000000001</v>
      </c>
      <c r="L57" s="366">
        <f t="shared" si="9"/>
        <v>3.2522521516839507E-2</v>
      </c>
      <c r="M57" s="365">
        <v>1423.3630000000001</v>
      </c>
      <c r="N57" s="365">
        <v>434.92399999999998</v>
      </c>
      <c r="O57" s="366">
        <f t="shared" si="1"/>
        <v>0.52608190739771554</v>
      </c>
      <c r="P57" s="366">
        <f t="shared" si="2"/>
        <v>0.16075003178601946</v>
      </c>
      <c r="Q57" s="366">
        <f t="shared" si="3"/>
        <v>0.16183640132022042</v>
      </c>
      <c r="R57" s="365">
        <v>3416</v>
      </c>
      <c r="S57" s="367">
        <v>45</v>
      </c>
      <c r="T57" s="367">
        <v>71</v>
      </c>
      <c r="U57" s="368">
        <f t="shared" si="10"/>
        <v>8.4345679012345673</v>
      </c>
      <c r="V57" s="368">
        <f t="shared" si="11"/>
        <v>5.3458528951486706</v>
      </c>
      <c r="W57" s="367">
        <v>75</v>
      </c>
      <c r="X57" s="365">
        <v>12992</v>
      </c>
      <c r="Y57" s="367">
        <f t="shared" si="4"/>
        <v>206.85267857142858</v>
      </c>
      <c r="Z57" s="367">
        <f t="shared" si="5"/>
        <v>786.71838407494147</v>
      </c>
      <c r="AA57" s="369">
        <f t="shared" si="12"/>
        <v>3.8032786885245899</v>
      </c>
      <c r="AB57" s="366">
        <f t="shared" si="13"/>
        <v>0.6368627450980392</v>
      </c>
    </row>
    <row r="58" spans="1:28" s="222" customFormat="1" ht="12.75" customHeight="1" x14ac:dyDescent="0.2">
      <c r="A58" s="352" t="s">
        <v>990</v>
      </c>
      <c r="B58" s="383" t="s">
        <v>113</v>
      </c>
      <c r="C58" s="397" t="s">
        <v>931</v>
      </c>
      <c r="D58" s="365">
        <v>10944.1831</v>
      </c>
      <c r="E58" s="365">
        <v>10374.76627</v>
      </c>
      <c r="F58" s="388">
        <f t="shared" si="6"/>
        <v>1.0548847863345647</v>
      </c>
      <c r="G58" s="365">
        <v>5880.8322399999997</v>
      </c>
      <c r="H58" s="389">
        <f t="shared" si="7"/>
        <v>0.56683997373562034</v>
      </c>
      <c r="I58" s="365">
        <v>3006.5071499999999</v>
      </c>
      <c r="J58" s="366">
        <f t="shared" si="8"/>
        <v>0.28979035013961812</v>
      </c>
      <c r="K58" s="365">
        <v>1487.42688</v>
      </c>
      <c r="L58" s="366">
        <f t="shared" si="9"/>
        <v>0.14336967612476151</v>
      </c>
      <c r="M58" s="365">
        <v>5230.20262</v>
      </c>
      <c r="N58" s="365">
        <v>4125.534529999999</v>
      </c>
      <c r="O58" s="366">
        <f t="shared" si="1"/>
        <v>0.47789794562190757</v>
      </c>
      <c r="P58" s="366">
        <f t="shared" si="2"/>
        <v>0.37696139513601512</v>
      </c>
      <c r="Q58" s="366">
        <f t="shared" si="3"/>
        <v>0.3976508407644348</v>
      </c>
      <c r="R58" s="365">
        <v>11657</v>
      </c>
      <c r="S58" s="367">
        <v>137</v>
      </c>
      <c r="T58" s="367">
        <v>174</v>
      </c>
      <c r="U58" s="368">
        <f t="shared" si="10"/>
        <v>9.4541768045417669</v>
      </c>
      <c r="V58" s="368">
        <f t="shared" si="11"/>
        <v>7.4438058748403568</v>
      </c>
      <c r="W58" s="367">
        <v>367</v>
      </c>
      <c r="X58" s="365">
        <v>53861</v>
      </c>
      <c r="Y58" s="367">
        <f t="shared" si="4"/>
        <v>192.62112233341378</v>
      </c>
      <c r="Z58" s="367">
        <f t="shared" si="5"/>
        <v>890.00311143518911</v>
      </c>
      <c r="AA58" s="369">
        <f t="shared" si="12"/>
        <v>4.6204855451659945</v>
      </c>
      <c r="AB58" s="366">
        <f t="shared" si="13"/>
        <v>0.53955962493989418</v>
      </c>
    </row>
    <row r="59" spans="1:28" s="222" customFormat="1" ht="12.75" customHeight="1" x14ac:dyDescent="0.2">
      <c r="A59" s="352" t="s">
        <v>1023</v>
      </c>
      <c r="B59" s="383" t="s">
        <v>113</v>
      </c>
      <c r="C59" s="397" t="s">
        <v>958</v>
      </c>
      <c r="D59" s="365">
        <v>3376.511</v>
      </c>
      <c r="E59" s="365">
        <v>3239.1320000000001</v>
      </c>
      <c r="F59" s="388">
        <f t="shared" si="6"/>
        <v>1.0424122882303037</v>
      </c>
      <c r="G59" s="365">
        <v>2161.7820000000002</v>
      </c>
      <c r="H59" s="389">
        <f t="shared" si="7"/>
        <v>0.66739546273507844</v>
      </c>
      <c r="I59" s="365">
        <v>848.51</v>
      </c>
      <c r="J59" s="366">
        <f t="shared" si="8"/>
        <v>0.26195598079979449</v>
      </c>
      <c r="K59" s="365">
        <v>228.84</v>
      </c>
      <c r="L59" s="366">
        <f t="shared" si="9"/>
        <v>7.0648556465127077E-2</v>
      </c>
      <c r="M59" s="365">
        <v>1895.31205</v>
      </c>
      <c r="N59" s="365">
        <v>412.63799999999998</v>
      </c>
      <c r="O59" s="366">
        <f t="shared" si="1"/>
        <v>0.56132263451829423</v>
      </c>
      <c r="P59" s="366">
        <f t="shared" si="2"/>
        <v>0.12220839795872129</v>
      </c>
      <c r="Q59" s="366">
        <f t="shared" si="3"/>
        <v>0.12739153575711024</v>
      </c>
      <c r="R59" s="365">
        <v>4768</v>
      </c>
      <c r="S59" s="367">
        <v>41.6</v>
      </c>
      <c r="T59" s="367">
        <v>74.709999999999994</v>
      </c>
      <c r="U59" s="368">
        <f t="shared" si="10"/>
        <v>12.735042735042734</v>
      </c>
      <c r="V59" s="368">
        <f t="shared" si="11"/>
        <v>7.0911227115215878</v>
      </c>
      <c r="W59" s="367">
        <v>115</v>
      </c>
      <c r="X59" s="365">
        <v>21557</v>
      </c>
      <c r="Y59" s="367">
        <f t="shared" si="4"/>
        <v>150.25894141114256</v>
      </c>
      <c r="Z59" s="367">
        <f t="shared" si="5"/>
        <v>679.34815436241615</v>
      </c>
      <c r="AA59" s="369">
        <f t="shared" si="12"/>
        <v>4.5211828859060406</v>
      </c>
      <c r="AB59" s="366">
        <f t="shared" si="13"/>
        <v>0.68916240409207163</v>
      </c>
    </row>
    <row r="60" spans="1:28" s="222" customFormat="1" ht="12.75" customHeight="1" x14ac:dyDescent="0.2">
      <c r="A60" s="352" t="s">
        <v>1024</v>
      </c>
      <c r="B60" s="383" t="s">
        <v>113</v>
      </c>
      <c r="C60" s="397" t="s">
        <v>958</v>
      </c>
      <c r="D60" s="365">
        <v>1695.914</v>
      </c>
      <c r="E60" s="365">
        <v>1675.7850000000001</v>
      </c>
      <c r="F60" s="388">
        <f t="shared" si="6"/>
        <v>1.0120116840764179</v>
      </c>
      <c r="G60" s="365">
        <v>1052.9079999999999</v>
      </c>
      <c r="H60" s="389">
        <f t="shared" si="7"/>
        <v>0.62830733059431843</v>
      </c>
      <c r="I60" s="365">
        <v>501.97199999999998</v>
      </c>
      <c r="J60" s="366">
        <f t="shared" si="8"/>
        <v>0.29954439262793253</v>
      </c>
      <c r="K60" s="365">
        <v>120.905</v>
      </c>
      <c r="L60" s="366">
        <f t="shared" si="9"/>
        <v>7.2148276777748932E-2</v>
      </c>
      <c r="M60" s="365">
        <v>226.35300000000001</v>
      </c>
      <c r="N60" s="365">
        <v>12.843999999999999</v>
      </c>
      <c r="O60" s="366">
        <f t="shared" si="1"/>
        <v>0.13346962169072252</v>
      </c>
      <c r="P60" s="366">
        <f t="shared" si="2"/>
        <v>7.5734972410157588E-3</v>
      </c>
      <c r="Q60" s="366">
        <f t="shared" si="3"/>
        <v>7.6644676972284619E-3</v>
      </c>
      <c r="R60" s="365">
        <v>2316</v>
      </c>
      <c r="S60" s="367">
        <v>16</v>
      </c>
      <c r="T60" s="367">
        <v>27</v>
      </c>
      <c r="U60" s="368">
        <f t="shared" si="10"/>
        <v>16.083333333333332</v>
      </c>
      <c r="V60" s="368">
        <f t="shared" si="11"/>
        <v>9.5308641975308639</v>
      </c>
      <c r="W60" s="367">
        <v>75</v>
      </c>
      <c r="X60" s="365">
        <v>12465</v>
      </c>
      <c r="Y60" s="367">
        <f t="shared" si="4"/>
        <v>134.43922984356198</v>
      </c>
      <c r="Z60" s="367">
        <f t="shared" si="5"/>
        <v>723.56865284974094</v>
      </c>
      <c r="AA60" s="369">
        <f t="shared" si="12"/>
        <v>5.3821243523316058</v>
      </c>
      <c r="AB60" s="366">
        <f t="shared" si="13"/>
        <v>0.61102941176470582</v>
      </c>
    </row>
    <row r="61" spans="1:28" s="222" customFormat="1" ht="12.75" customHeight="1" x14ac:dyDescent="0.2">
      <c r="A61" s="352" t="s">
        <v>974</v>
      </c>
      <c r="B61" s="383" t="s">
        <v>113</v>
      </c>
      <c r="C61" s="397" t="s">
        <v>958</v>
      </c>
      <c r="D61" s="365">
        <v>2319.511</v>
      </c>
      <c r="E61" s="365">
        <v>2106.1950000000002</v>
      </c>
      <c r="F61" s="388">
        <f t="shared" si="6"/>
        <v>1.1012802708201281</v>
      </c>
      <c r="G61" s="365">
        <v>1436.5719999999999</v>
      </c>
      <c r="H61" s="389">
        <f t="shared" si="7"/>
        <v>0.68206979885528163</v>
      </c>
      <c r="I61" s="365">
        <v>422.05500000000001</v>
      </c>
      <c r="J61" s="366">
        <f t="shared" si="8"/>
        <v>0.20038742851445376</v>
      </c>
      <c r="K61" s="365">
        <v>247.56800000000001</v>
      </c>
      <c r="L61" s="366">
        <f t="shared" si="9"/>
        <v>0.11754277263026452</v>
      </c>
      <c r="M61" s="365">
        <v>355.75099999999998</v>
      </c>
      <c r="N61" s="365">
        <v>134.16200000000001</v>
      </c>
      <c r="O61" s="366">
        <f t="shared" si="1"/>
        <v>0.15337327566025769</v>
      </c>
      <c r="P61" s="366">
        <f t="shared" si="2"/>
        <v>5.7840639686554625E-2</v>
      </c>
      <c r="Q61" s="366">
        <f t="shared" si="3"/>
        <v>6.3698755338418331E-2</v>
      </c>
      <c r="R61" s="365">
        <v>2787</v>
      </c>
      <c r="S61" s="367">
        <v>38</v>
      </c>
      <c r="T61" s="367">
        <v>50.25</v>
      </c>
      <c r="U61" s="368">
        <f t="shared" si="10"/>
        <v>8.1491228070175428</v>
      </c>
      <c r="V61" s="368">
        <f t="shared" si="11"/>
        <v>6.1625207296849087</v>
      </c>
      <c r="W61" s="367">
        <v>82</v>
      </c>
      <c r="X61" s="365">
        <v>12291</v>
      </c>
      <c r="Y61" s="367">
        <f t="shared" si="4"/>
        <v>171.36075176958749</v>
      </c>
      <c r="Z61" s="367">
        <f t="shared" si="5"/>
        <v>755.72120559741654</v>
      </c>
      <c r="AA61" s="369">
        <f t="shared" si="12"/>
        <v>4.4101184068891284</v>
      </c>
      <c r="AB61" s="366">
        <f t="shared" si="13"/>
        <v>0.55106707317073167</v>
      </c>
    </row>
    <row r="62" spans="1:28" s="222" customFormat="1" ht="12.75" customHeight="1" x14ac:dyDescent="0.2">
      <c r="A62" s="352" t="s">
        <v>1025</v>
      </c>
      <c r="B62" s="383" t="s">
        <v>113</v>
      </c>
      <c r="C62" s="397" t="s">
        <v>958</v>
      </c>
      <c r="D62" s="365">
        <v>2051.05816</v>
      </c>
      <c r="E62" s="365">
        <v>1802.2698499999999</v>
      </c>
      <c r="F62" s="388">
        <f t="shared" si="6"/>
        <v>1.1380416534183271</v>
      </c>
      <c r="G62" s="365">
        <v>1328.0229999999999</v>
      </c>
      <c r="H62" s="389">
        <f t="shared" si="7"/>
        <v>0.73686135292115107</v>
      </c>
      <c r="I62" s="365">
        <v>409.58179999999999</v>
      </c>
      <c r="J62" s="366">
        <f t="shared" si="8"/>
        <v>0.22725886470330733</v>
      </c>
      <c r="K62" s="365">
        <v>64.665050000000008</v>
      </c>
      <c r="L62" s="366">
        <f t="shared" si="9"/>
        <v>3.5879782375541604E-2</v>
      </c>
      <c r="M62" s="365">
        <v>182.33752000000001</v>
      </c>
      <c r="N62" s="365">
        <v>0</v>
      </c>
      <c r="O62" s="366">
        <f t="shared" si="1"/>
        <v>8.8899244085794235E-2</v>
      </c>
      <c r="P62" s="366">
        <f t="shared" si="2"/>
        <v>0</v>
      </c>
      <c r="Q62" s="366">
        <f t="shared" si="3"/>
        <v>0</v>
      </c>
      <c r="R62" s="365">
        <v>2992</v>
      </c>
      <c r="S62" s="367">
        <v>23</v>
      </c>
      <c r="T62" s="367">
        <v>36</v>
      </c>
      <c r="U62" s="368">
        <f t="shared" si="10"/>
        <v>14.454106280193237</v>
      </c>
      <c r="V62" s="368">
        <f t="shared" si="11"/>
        <v>9.2345679012345681</v>
      </c>
      <c r="W62" s="367">
        <v>74</v>
      </c>
      <c r="X62" s="365">
        <v>12626</v>
      </c>
      <c r="Y62" s="367">
        <f t="shared" si="4"/>
        <v>142.74274116901631</v>
      </c>
      <c r="Z62" s="367">
        <f t="shared" si="5"/>
        <v>602.3629177807486</v>
      </c>
      <c r="AA62" s="369">
        <f t="shared" si="12"/>
        <v>4.2199197860962565</v>
      </c>
      <c r="AB62" s="366">
        <f t="shared" si="13"/>
        <v>0.62728537360890302</v>
      </c>
    </row>
    <row r="63" spans="1:28" s="222" customFormat="1" ht="12.75" customHeight="1" x14ac:dyDescent="0.2">
      <c r="A63" s="352" t="s">
        <v>1026</v>
      </c>
      <c r="B63" s="383" t="s">
        <v>113</v>
      </c>
      <c r="C63" s="397" t="s">
        <v>958</v>
      </c>
      <c r="D63" s="365">
        <v>5033.3884500000004</v>
      </c>
      <c r="E63" s="365">
        <v>4190.4206800000002</v>
      </c>
      <c r="F63" s="388">
        <f t="shared" si="6"/>
        <v>1.201165428097305</v>
      </c>
      <c r="G63" s="365">
        <v>2628.5920700000001</v>
      </c>
      <c r="H63" s="389">
        <f t="shared" si="7"/>
        <v>0.62728596261127656</v>
      </c>
      <c r="I63" s="365">
        <v>1164.9734900000001</v>
      </c>
      <c r="J63" s="366">
        <f t="shared" si="8"/>
        <v>0.27800872011733202</v>
      </c>
      <c r="K63" s="365">
        <v>396.85512</v>
      </c>
      <c r="L63" s="366">
        <f t="shared" si="9"/>
        <v>9.4705317271391462E-2</v>
      </c>
      <c r="M63" s="365">
        <v>429.46761000000004</v>
      </c>
      <c r="N63" s="365">
        <v>0</v>
      </c>
      <c r="O63" s="366">
        <f t="shared" si="1"/>
        <v>8.5323756405091281E-2</v>
      </c>
      <c r="P63" s="366">
        <f t="shared" si="2"/>
        <v>0</v>
      </c>
      <c r="Q63" s="366">
        <f t="shared" si="3"/>
        <v>0</v>
      </c>
      <c r="R63" s="365">
        <v>6967</v>
      </c>
      <c r="S63" s="367">
        <v>52</v>
      </c>
      <c r="T63" s="367">
        <v>60</v>
      </c>
      <c r="U63" s="368">
        <f t="shared" si="10"/>
        <v>14.886752136752136</v>
      </c>
      <c r="V63" s="368">
        <f t="shared" si="11"/>
        <v>12.901851851851852</v>
      </c>
      <c r="W63" s="367">
        <v>228</v>
      </c>
      <c r="X63" s="365">
        <v>34421</v>
      </c>
      <c r="Y63" s="367">
        <f t="shared" si="4"/>
        <v>121.74023648354203</v>
      </c>
      <c r="Z63" s="367">
        <f t="shared" si="5"/>
        <v>601.46701306157604</v>
      </c>
      <c r="AA63" s="369">
        <f t="shared" si="12"/>
        <v>4.9405770058848857</v>
      </c>
      <c r="AB63" s="366">
        <f t="shared" si="13"/>
        <v>0.55503418472652211</v>
      </c>
    </row>
    <row r="64" spans="1:28" s="222" customFormat="1" ht="12.75" customHeight="1" x14ac:dyDescent="0.2">
      <c r="A64" s="352" t="s">
        <v>1027</v>
      </c>
      <c r="B64" s="383" t="s">
        <v>113</v>
      </c>
      <c r="C64" s="397" t="s">
        <v>958</v>
      </c>
      <c r="D64" s="365">
        <v>1868.903</v>
      </c>
      <c r="E64" s="365">
        <v>1665.5060000000001</v>
      </c>
      <c r="F64" s="388">
        <f t="shared" si="6"/>
        <v>1.1221232466289524</v>
      </c>
      <c r="G64" s="365">
        <v>1090.288</v>
      </c>
      <c r="H64" s="389">
        <f t="shared" si="7"/>
        <v>0.65462868341513025</v>
      </c>
      <c r="I64" s="365">
        <v>478.27699999999999</v>
      </c>
      <c r="J64" s="366">
        <f t="shared" si="8"/>
        <v>0.28716618252951354</v>
      </c>
      <c r="K64" s="365">
        <v>96.941000000000003</v>
      </c>
      <c r="L64" s="366">
        <f t="shared" si="9"/>
        <v>5.8205134055356149E-2</v>
      </c>
      <c r="M64" s="365">
        <v>618.58000000000004</v>
      </c>
      <c r="N64" s="365">
        <v>0</v>
      </c>
      <c r="O64" s="366">
        <f t="shared" si="1"/>
        <v>0.33098561027511864</v>
      </c>
      <c r="P64" s="366">
        <f t="shared" si="2"/>
        <v>0</v>
      </c>
      <c r="Q64" s="366">
        <f t="shared" si="3"/>
        <v>0</v>
      </c>
      <c r="R64" s="365">
        <v>2584</v>
      </c>
      <c r="S64" s="367">
        <v>26</v>
      </c>
      <c r="T64" s="367">
        <v>25</v>
      </c>
      <c r="U64" s="368">
        <f t="shared" si="10"/>
        <v>11.042735042735043</v>
      </c>
      <c r="V64" s="368">
        <f t="shared" si="11"/>
        <v>11.484444444444444</v>
      </c>
      <c r="W64" s="367">
        <v>85</v>
      </c>
      <c r="X64" s="365">
        <v>12896</v>
      </c>
      <c r="Y64" s="367">
        <f t="shared" si="4"/>
        <v>129.14903846153845</v>
      </c>
      <c r="Z64" s="367">
        <f t="shared" si="5"/>
        <v>644.54566563467495</v>
      </c>
      <c r="AA64" s="369">
        <f t="shared" si="12"/>
        <v>4.9907120743034055</v>
      </c>
      <c r="AB64" s="366">
        <f t="shared" si="13"/>
        <v>0.55778546712802768</v>
      </c>
    </row>
    <row r="65" spans="1:28" s="222" customFormat="1" ht="12.75" customHeight="1" x14ac:dyDescent="0.2">
      <c r="A65" s="352" t="s">
        <v>1028</v>
      </c>
      <c r="B65" s="383" t="s">
        <v>113</v>
      </c>
      <c r="C65" s="397" t="s">
        <v>958</v>
      </c>
      <c r="D65" s="365">
        <v>1673.60412</v>
      </c>
      <c r="E65" s="365">
        <v>1776.73936</v>
      </c>
      <c r="F65" s="388">
        <f t="shared" si="6"/>
        <v>0.94195252138726748</v>
      </c>
      <c r="G65" s="365">
        <v>987.68309999999997</v>
      </c>
      <c r="H65" s="389">
        <f t="shared" si="7"/>
        <v>0.55589644842448915</v>
      </c>
      <c r="I65" s="365">
        <v>707.73135000000013</v>
      </c>
      <c r="J65" s="366">
        <f t="shared" si="8"/>
        <v>0.39833155381890123</v>
      </c>
      <c r="K65" s="365">
        <v>81.324910000000003</v>
      </c>
      <c r="L65" s="366">
        <f t="shared" si="9"/>
        <v>4.5771997756609617E-2</v>
      </c>
      <c r="M65" s="365">
        <v>2663.26854</v>
      </c>
      <c r="N65" s="365">
        <v>279.58634999999998</v>
      </c>
      <c r="O65" s="366">
        <f t="shared" si="1"/>
        <v>1.5913372273486039</v>
      </c>
      <c r="P65" s="366">
        <f t="shared" si="2"/>
        <v>0.16705644223676983</v>
      </c>
      <c r="Q65" s="366">
        <f t="shared" si="3"/>
        <v>0.15735923697891174</v>
      </c>
      <c r="R65" s="365">
        <v>1738</v>
      </c>
      <c r="S65" s="367">
        <v>22</v>
      </c>
      <c r="T65" s="367">
        <v>32</v>
      </c>
      <c r="U65" s="368">
        <f t="shared" si="10"/>
        <v>8.7777777777777786</v>
      </c>
      <c r="V65" s="368">
        <f t="shared" si="11"/>
        <v>6.0347222222222223</v>
      </c>
      <c r="W65" s="367">
        <v>76</v>
      </c>
      <c r="X65" s="365">
        <v>9255</v>
      </c>
      <c r="Y65" s="367">
        <f t="shared" si="4"/>
        <v>191.97615991356025</v>
      </c>
      <c r="Z65" s="367">
        <f t="shared" si="5"/>
        <v>1022.2896202531646</v>
      </c>
      <c r="AA65" s="369">
        <f t="shared" si="12"/>
        <v>5.3250863060989646</v>
      </c>
      <c r="AB65" s="366">
        <f t="shared" si="13"/>
        <v>0.44770704334365324</v>
      </c>
    </row>
    <row r="66" spans="1:28" s="222" customFormat="1" ht="12.75" customHeight="1" x14ac:dyDescent="0.2">
      <c r="A66" s="352" t="s">
        <v>869</v>
      </c>
      <c r="B66" s="383" t="s">
        <v>113</v>
      </c>
      <c r="C66" s="397" t="s">
        <v>953</v>
      </c>
      <c r="D66" s="365">
        <v>2243.4520000000002</v>
      </c>
      <c r="E66" s="365">
        <v>2087.674</v>
      </c>
      <c r="F66" s="388">
        <f t="shared" si="6"/>
        <v>1.0746179719630558</v>
      </c>
      <c r="G66" s="365">
        <v>1609.6769999999999</v>
      </c>
      <c r="H66" s="389">
        <f t="shared" si="7"/>
        <v>0.77103848589387036</v>
      </c>
      <c r="I66" s="365">
        <v>352.19600000000003</v>
      </c>
      <c r="J66" s="366">
        <f t="shared" si="8"/>
        <v>0.16870258479053724</v>
      </c>
      <c r="K66" s="365">
        <v>125.801</v>
      </c>
      <c r="L66" s="366">
        <f t="shared" si="9"/>
        <v>6.0258929315592381E-2</v>
      </c>
      <c r="M66" s="365">
        <v>225.05199999999999</v>
      </c>
      <c r="N66" s="365">
        <v>0.84</v>
      </c>
      <c r="O66" s="366">
        <f t="shared" si="1"/>
        <v>0.1003150501994248</v>
      </c>
      <c r="P66" s="366">
        <f t="shared" si="2"/>
        <v>3.7442298743186833E-4</v>
      </c>
      <c r="Q66" s="366">
        <f t="shared" si="3"/>
        <v>4.0236167141038303E-4</v>
      </c>
      <c r="R66" s="365">
        <v>3106</v>
      </c>
      <c r="S66" s="367">
        <v>28</v>
      </c>
      <c r="T66" s="367">
        <v>61</v>
      </c>
      <c r="U66" s="368">
        <f t="shared" si="10"/>
        <v>12.325396825396826</v>
      </c>
      <c r="V66" s="368">
        <f t="shared" si="11"/>
        <v>5.6575591985428053</v>
      </c>
      <c r="W66" s="367">
        <v>106</v>
      </c>
      <c r="X66" s="365">
        <v>15731</v>
      </c>
      <c r="Y66" s="367">
        <f t="shared" si="4"/>
        <v>132.71082575805733</v>
      </c>
      <c r="Z66" s="367">
        <f t="shared" si="5"/>
        <v>672.14230521571153</v>
      </c>
      <c r="AA66" s="369">
        <f t="shared" si="12"/>
        <v>5.0647134578235669</v>
      </c>
      <c r="AB66" s="366">
        <f t="shared" si="13"/>
        <v>0.54560904550499445</v>
      </c>
    </row>
    <row r="67" spans="1:28" s="222" customFormat="1" ht="12.75" customHeight="1" x14ac:dyDescent="0.2">
      <c r="A67" s="353" t="s">
        <v>1058</v>
      </c>
      <c r="B67" s="384" t="s">
        <v>113</v>
      </c>
      <c r="C67" s="397" t="s">
        <v>953</v>
      </c>
      <c r="D67" s="365">
        <v>6527.6220000000003</v>
      </c>
      <c r="E67" s="365">
        <v>6249.3869999999997</v>
      </c>
      <c r="F67" s="388">
        <f t="shared" si="6"/>
        <v>1.0445219667144954</v>
      </c>
      <c r="G67" s="365">
        <v>4517.4840000000004</v>
      </c>
      <c r="H67" s="389">
        <f t="shared" si="7"/>
        <v>0.72286833892668201</v>
      </c>
      <c r="I67" s="365">
        <v>1343.0139999999999</v>
      </c>
      <c r="J67" s="366">
        <f t="shared" si="8"/>
        <v>0.2149033177174017</v>
      </c>
      <c r="K67" s="365">
        <v>388.88900000000001</v>
      </c>
      <c r="L67" s="366">
        <f t="shared" si="9"/>
        <v>6.222834335591635E-2</v>
      </c>
      <c r="M67" s="365">
        <v>2918.2536399999995</v>
      </c>
      <c r="N67" s="365">
        <v>1106.3751500000001</v>
      </c>
      <c r="O67" s="366">
        <f t="shared" si="1"/>
        <v>0.44706229006520282</v>
      </c>
      <c r="P67" s="366">
        <f t="shared" si="2"/>
        <v>0.16949130173285157</v>
      </c>
      <c r="Q67" s="366">
        <f t="shared" si="3"/>
        <v>0.1770373878269981</v>
      </c>
      <c r="R67" s="365">
        <v>8029</v>
      </c>
      <c r="S67" s="367">
        <v>70</v>
      </c>
      <c r="T67" s="367">
        <v>144</v>
      </c>
      <c r="U67" s="368">
        <f t="shared" si="10"/>
        <v>12.744444444444445</v>
      </c>
      <c r="V67" s="368">
        <f t="shared" si="11"/>
        <v>6.195216049382716</v>
      </c>
      <c r="W67" s="367">
        <v>243</v>
      </c>
      <c r="X67" s="365">
        <v>36312</v>
      </c>
      <c r="Y67" s="367">
        <f t="shared" si="4"/>
        <v>172.10252808988764</v>
      </c>
      <c r="Z67" s="367">
        <f t="shared" si="5"/>
        <v>778.35184954539795</v>
      </c>
      <c r="AA67" s="369">
        <f t="shared" si="12"/>
        <v>4.5226055548636195</v>
      </c>
      <c r="AB67" s="366">
        <f t="shared" si="13"/>
        <v>0.54938271604938271</v>
      </c>
    </row>
    <row r="68" spans="1:28" s="222" customFormat="1" ht="12.75" customHeight="1" x14ac:dyDescent="0.2">
      <c r="A68" s="352" t="s">
        <v>1029</v>
      </c>
      <c r="B68" s="383" t="s">
        <v>113</v>
      </c>
      <c r="C68" s="397" t="s">
        <v>953</v>
      </c>
      <c r="D68" s="365">
        <v>2086.9340000000002</v>
      </c>
      <c r="E68" s="365">
        <v>1614.1959999999999</v>
      </c>
      <c r="F68" s="388">
        <f t="shared" si="6"/>
        <v>1.2928628245888358</v>
      </c>
      <c r="G68" s="365">
        <v>1446.105</v>
      </c>
      <c r="H68" s="389">
        <f t="shared" si="7"/>
        <v>0.89586704464637512</v>
      </c>
      <c r="I68" s="365">
        <v>76.638000000000005</v>
      </c>
      <c r="J68" s="366">
        <f t="shared" si="8"/>
        <v>4.7477505829527526E-2</v>
      </c>
      <c r="K68" s="365">
        <v>91.453000000000003</v>
      </c>
      <c r="L68" s="366">
        <f t="shared" si="9"/>
        <v>5.665544952409745E-2</v>
      </c>
      <c r="M68" s="365">
        <v>1608.5313000000001</v>
      </c>
      <c r="N68" s="365">
        <v>15.016</v>
      </c>
      <c r="O68" s="366">
        <f t="shared" ref="O68:O124" si="14">IF(D68=0,"0",(M68/D68))</f>
        <v>0.7707628990662857</v>
      </c>
      <c r="P68" s="366">
        <f t="shared" ref="P68:P124" si="15">IF(D68=0,"0",(N68/D68))</f>
        <v>7.195244315344902E-3</v>
      </c>
      <c r="Q68" s="366">
        <f t="shared" ref="Q68:Q124" si="16">N68/E68</f>
        <v>9.3024638891435734E-3</v>
      </c>
      <c r="R68" s="365">
        <v>2351</v>
      </c>
      <c r="S68" s="367">
        <v>34</v>
      </c>
      <c r="T68" s="367">
        <v>38</v>
      </c>
      <c r="U68" s="368">
        <f t="shared" si="10"/>
        <v>7.6830065359477118</v>
      </c>
      <c r="V68" s="368">
        <f t="shared" si="11"/>
        <v>6.8742690058479532</v>
      </c>
      <c r="W68" s="367">
        <v>151</v>
      </c>
      <c r="X68" s="365">
        <v>21892</v>
      </c>
      <c r="Y68" s="367">
        <f t="shared" ref="Y68:Y124" si="17">E68*1000/X68</f>
        <v>73.734514891284491</v>
      </c>
      <c r="Z68" s="367">
        <f t="shared" ref="Z68:Z124" si="18">E68*1000/R68</f>
        <v>686.59974478945128</v>
      </c>
      <c r="AA68" s="369">
        <f t="shared" si="12"/>
        <v>9.3117822203317733</v>
      </c>
      <c r="AB68" s="366">
        <f t="shared" si="13"/>
        <v>0.53301519283209975</v>
      </c>
    </row>
    <row r="69" spans="1:28" s="222" customFormat="1" ht="12.75" customHeight="1" x14ac:dyDescent="0.2">
      <c r="A69" s="352" t="s">
        <v>841</v>
      </c>
      <c r="B69" s="383" t="s">
        <v>113</v>
      </c>
      <c r="C69" s="397" t="s">
        <v>953</v>
      </c>
      <c r="D69" s="365">
        <v>2234.1370000000002</v>
      </c>
      <c r="E69" s="365">
        <v>2299.1959999999999</v>
      </c>
      <c r="F69" s="388">
        <f t="shared" ref="F69:F119" si="19">IF(E69=0,"0",(D69/E69))</f>
        <v>0.97170358681904467</v>
      </c>
      <c r="G69" s="365">
        <v>1034.0170000000001</v>
      </c>
      <c r="H69" s="389">
        <f t="shared" ref="H69:H119" si="20">IF(E69=0,"0",(G69/E69))</f>
        <v>0.44972981859745759</v>
      </c>
      <c r="I69" s="365">
        <v>1218.4670000000001</v>
      </c>
      <c r="J69" s="366">
        <f t="shared" ref="J69:J124" si="21">I69/E69</f>
        <v>0.52995351418495862</v>
      </c>
      <c r="K69" s="365">
        <v>46.712000000000003</v>
      </c>
      <c r="L69" s="366">
        <f t="shared" ref="L69:L116" si="22">K69/E69</f>
        <v>2.0316667217583888E-2</v>
      </c>
      <c r="M69" s="365">
        <v>1008.616</v>
      </c>
      <c r="N69" s="365">
        <v>825.048</v>
      </c>
      <c r="O69" s="366">
        <f t="shared" si="14"/>
        <v>0.45145664746611325</v>
      </c>
      <c r="P69" s="366">
        <f t="shared" si="15"/>
        <v>0.36929158775849463</v>
      </c>
      <c r="Q69" s="366">
        <f t="shared" si="16"/>
        <v>0.35884196040702926</v>
      </c>
      <c r="R69" s="365">
        <v>1730</v>
      </c>
      <c r="S69" s="367">
        <v>28</v>
      </c>
      <c r="T69" s="367">
        <v>31</v>
      </c>
      <c r="U69" s="368">
        <f t="shared" ref="U69:U124" si="23">(R69/S69/9)</f>
        <v>6.8650793650793647</v>
      </c>
      <c r="V69" s="368">
        <f t="shared" ref="V69:V124" si="24">(R69/T69/9)</f>
        <v>6.2007168458781363</v>
      </c>
      <c r="W69" s="367">
        <v>100</v>
      </c>
      <c r="X69" s="365">
        <v>8336</v>
      </c>
      <c r="Y69" s="367">
        <f t="shared" si="17"/>
        <v>275.81525911708252</v>
      </c>
      <c r="Z69" s="367">
        <f t="shared" si="18"/>
        <v>1329.015028901734</v>
      </c>
      <c r="AA69" s="369">
        <f t="shared" ref="AA69:AA124" si="25">X69/R69</f>
        <v>4.8184971098265894</v>
      </c>
      <c r="AB69" s="366">
        <f t="shared" si="13"/>
        <v>0.30647058823529411</v>
      </c>
    </row>
    <row r="70" spans="1:28" s="222" customFormat="1" ht="12.75" customHeight="1" x14ac:dyDescent="0.2">
      <c r="A70" s="352" t="s">
        <v>1030</v>
      </c>
      <c r="B70" s="383" t="s">
        <v>113</v>
      </c>
      <c r="C70" s="397" t="s">
        <v>954</v>
      </c>
      <c r="D70" s="365">
        <v>2900.28</v>
      </c>
      <c r="E70" s="365">
        <v>2645.5070000000001</v>
      </c>
      <c r="F70" s="388">
        <f t="shared" si="19"/>
        <v>1.0963040354835576</v>
      </c>
      <c r="G70" s="365">
        <v>1436.944</v>
      </c>
      <c r="H70" s="389">
        <f t="shared" si="20"/>
        <v>0.54316393795215812</v>
      </c>
      <c r="I70" s="365">
        <v>904.31500000000005</v>
      </c>
      <c r="J70" s="366">
        <f t="shared" si="21"/>
        <v>0.34183050734698495</v>
      </c>
      <c r="K70" s="365">
        <v>304.24799999999999</v>
      </c>
      <c r="L70" s="366">
        <f t="shared" si="22"/>
        <v>0.11500555470085695</v>
      </c>
      <c r="M70" s="365">
        <v>1105.9760000000001</v>
      </c>
      <c r="N70" s="365">
        <v>0</v>
      </c>
      <c r="O70" s="366">
        <f t="shared" si="14"/>
        <v>0.3813342160067304</v>
      </c>
      <c r="P70" s="366">
        <f t="shared" si="15"/>
        <v>0</v>
      </c>
      <c r="Q70" s="366">
        <f t="shared" si="16"/>
        <v>0</v>
      </c>
      <c r="R70" s="365">
        <v>2947</v>
      </c>
      <c r="S70" s="367">
        <v>35</v>
      </c>
      <c r="T70" s="367">
        <v>45</v>
      </c>
      <c r="U70" s="368">
        <f t="shared" si="23"/>
        <v>9.3555555555555561</v>
      </c>
      <c r="V70" s="368">
        <f t="shared" si="24"/>
        <v>7.2765432098765439</v>
      </c>
      <c r="W70" s="367">
        <v>67</v>
      </c>
      <c r="X70" s="365">
        <v>12517</v>
      </c>
      <c r="Y70" s="367">
        <f t="shared" si="17"/>
        <v>211.35311975713032</v>
      </c>
      <c r="Z70" s="367">
        <f t="shared" si="18"/>
        <v>897.69494401085853</v>
      </c>
      <c r="AA70" s="369">
        <f t="shared" si="25"/>
        <v>4.2473702069901593</v>
      </c>
      <c r="AB70" s="366">
        <f t="shared" si="13"/>
        <v>0.6868415276558385</v>
      </c>
    </row>
    <row r="71" spans="1:28" s="222" customFormat="1" ht="12.75" customHeight="1" x14ac:dyDescent="0.2">
      <c r="A71" s="352" t="s">
        <v>1031</v>
      </c>
      <c r="B71" s="383" t="s">
        <v>113</v>
      </c>
      <c r="C71" s="397" t="s">
        <v>954</v>
      </c>
      <c r="D71" s="365">
        <v>2783.7429999999999</v>
      </c>
      <c r="E71" s="365">
        <v>2833.1190000000001</v>
      </c>
      <c r="F71" s="388">
        <f t="shared" si="19"/>
        <v>0.98257185808291136</v>
      </c>
      <c r="G71" s="365">
        <v>2011.8230000000001</v>
      </c>
      <c r="H71" s="389">
        <f t="shared" si="20"/>
        <v>0.71010889411987288</v>
      </c>
      <c r="I71" s="365">
        <v>653.40599999999995</v>
      </c>
      <c r="J71" s="366">
        <f t="shared" si="21"/>
        <v>0.23063132893464761</v>
      </c>
      <c r="K71" s="365">
        <v>167.89</v>
      </c>
      <c r="L71" s="366">
        <f t="shared" si="22"/>
        <v>5.9259776945479514E-2</v>
      </c>
      <c r="M71" s="365">
        <v>701.64499999999998</v>
      </c>
      <c r="N71" s="365">
        <v>153.38900000000001</v>
      </c>
      <c r="O71" s="366">
        <f t="shared" si="14"/>
        <v>0.25205092567812476</v>
      </c>
      <c r="P71" s="366">
        <f t="shared" si="15"/>
        <v>5.5101710179423898E-2</v>
      </c>
      <c r="Q71" s="366">
        <f t="shared" si="16"/>
        <v>5.4141389754542607E-2</v>
      </c>
      <c r="R71" s="365">
        <v>4235</v>
      </c>
      <c r="S71" s="367">
        <v>33</v>
      </c>
      <c r="T71" s="367">
        <v>72</v>
      </c>
      <c r="U71" s="368">
        <f t="shared" si="23"/>
        <v>14.25925925925926</v>
      </c>
      <c r="V71" s="368">
        <f t="shared" si="24"/>
        <v>6.5354938271604937</v>
      </c>
      <c r="W71" s="367">
        <v>124</v>
      </c>
      <c r="X71" s="365">
        <v>23152</v>
      </c>
      <c r="Y71" s="367">
        <f t="shared" si="17"/>
        <v>122.37037836903939</v>
      </c>
      <c r="Z71" s="367">
        <f t="shared" si="18"/>
        <v>668.97733175914993</v>
      </c>
      <c r="AA71" s="369">
        <f t="shared" si="25"/>
        <v>5.4668240850059036</v>
      </c>
      <c r="AB71" s="366">
        <f t="shared" ref="AB71:AB124" si="26">(X71/W71)/272</f>
        <v>0.68643263757115758</v>
      </c>
    </row>
    <row r="72" spans="1:28" s="222" customFormat="1" ht="12.75" customHeight="1" x14ac:dyDescent="0.2">
      <c r="A72" s="352" t="s">
        <v>1032</v>
      </c>
      <c r="B72" s="383" t="s">
        <v>113</v>
      </c>
      <c r="C72" s="397" t="s">
        <v>955</v>
      </c>
      <c r="D72" s="365">
        <v>2947.279</v>
      </c>
      <c r="E72" s="365">
        <v>2687.8310000000001</v>
      </c>
      <c r="F72" s="388">
        <f t="shared" si="19"/>
        <v>1.096526902175025</v>
      </c>
      <c r="G72" s="365">
        <v>2164.2979999999998</v>
      </c>
      <c r="H72" s="389">
        <f t="shared" si="20"/>
        <v>0.80522101277944913</v>
      </c>
      <c r="I72" s="365">
        <v>384.86099999999999</v>
      </c>
      <c r="J72" s="366">
        <f t="shared" si="21"/>
        <v>0.14318645777952557</v>
      </c>
      <c r="K72" s="365">
        <v>138.672</v>
      </c>
      <c r="L72" s="366">
        <f t="shared" si="22"/>
        <v>5.1592529441025117E-2</v>
      </c>
      <c r="M72" s="365">
        <v>501.37400000000002</v>
      </c>
      <c r="N72" s="365">
        <v>0</v>
      </c>
      <c r="O72" s="366">
        <f t="shared" si="14"/>
        <v>0.17011419685750823</v>
      </c>
      <c r="P72" s="366">
        <f t="shared" si="15"/>
        <v>0</v>
      </c>
      <c r="Q72" s="366">
        <f t="shared" si="16"/>
        <v>0</v>
      </c>
      <c r="R72" s="370">
        <v>4187</v>
      </c>
      <c r="S72" s="367">
        <v>47</v>
      </c>
      <c r="T72" s="367">
        <v>63</v>
      </c>
      <c r="U72" s="368">
        <f t="shared" si="23"/>
        <v>9.8983451536643017</v>
      </c>
      <c r="V72" s="368">
        <f t="shared" si="24"/>
        <v>7.3844797178130506</v>
      </c>
      <c r="W72" s="367">
        <v>104</v>
      </c>
      <c r="X72" s="370">
        <v>17917</v>
      </c>
      <c r="Y72" s="367">
        <f t="shared" si="17"/>
        <v>150.0156834291455</v>
      </c>
      <c r="Z72" s="367">
        <f t="shared" si="18"/>
        <v>641.94673990924286</v>
      </c>
      <c r="AA72" s="369">
        <f t="shared" si="25"/>
        <v>4.2791975161213278</v>
      </c>
      <c r="AB72" s="366">
        <f t="shared" si="26"/>
        <v>0.6333781108597285</v>
      </c>
    </row>
    <row r="73" spans="1:28" s="222" customFormat="1" ht="12.75" customHeight="1" x14ac:dyDescent="0.2">
      <c r="A73" s="352" t="s">
        <v>1033</v>
      </c>
      <c r="B73" s="383" t="s">
        <v>113</v>
      </c>
      <c r="C73" s="397" t="s">
        <v>955</v>
      </c>
      <c r="D73" s="365">
        <v>2817.6909999999998</v>
      </c>
      <c r="E73" s="365">
        <v>2685.8209999999999</v>
      </c>
      <c r="F73" s="388">
        <f t="shared" si="19"/>
        <v>1.0490985810297857</v>
      </c>
      <c r="G73" s="365">
        <v>1729.6610000000001</v>
      </c>
      <c r="H73" s="389">
        <f t="shared" si="20"/>
        <v>0.64399712415682209</v>
      </c>
      <c r="I73" s="365">
        <v>871.70699999999999</v>
      </c>
      <c r="J73" s="366">
        <f t="shared" si="21"/>
        <v>0.32455885928362316</v>
      </c>
      <c r="K73" s="365">
        <v>84.453000000000003</v>
      </c>
      <c r="L73" s="366">
        <f t="shared" si="22"/>
        <v>3.144401655955479E-2</v>
      </c>
      <c r="M73" s="365">
        <v>4166.1319999999996</v>
      </c>
      <c r="N73" s="365">
        <v>815.37599999999998</v>
      </c>
      <c r="O73" s="366">
        <f t="shared" si="14"/>
        <v>1.4785624115632268</v>
      </c>
      <c r="P73" s="366">
        <f t="shared" si="15"/>
        <v>0.28937736607740167</v>
      </c>
      <c r="Q73" s="366">
        <f t="shared" si="16"/>
        <v>0.30358538413393893</v>
      </c>
      <c r="R73" s="365">
        <v>4022</v>
      </c>
      <c r="S73" s="367">
        <v>44</v>
      </c>
      <c r="T73" s="367">
        <v>65</v>
      </c>
      <c r="U73" s="368">
        <f t="shared" si="23"/>
        <v>10.156565656565656</v>
      </c>
      <c r="V73" s="368">
        <f t="shared" si="24"/>
        <v>6.8752136752136757</v>
      </c>
      <c r="W73" s="367">
        <v>125</v>
      </c>
      <c r="X73" s="365">
        <v>15255</v>
      </c>
      <c r="Y73" s="367">
        <f t="shared" si="17"/>
        <v>176.0616846935431</v>
      </c>
      <c r="Z73" s="367">
        <f t="shared" si="18"/>
        <v>667.78244654400794</v>
      </c>
      <c r="AA73" s="369">
        <f t="shared" si="25"/>
        <v>3.7928891098955742</v>
      </c>
      <c r="AB73" s="366">
        <f t="shared" si="26"/>
        <v>0.44867647058823534</v>
      </c>
    </row>
    <row r="74" spans="1:28" s="222" customFormat="1" ht="12.75" customHeight="1" x14ac:dyDescent="0.2">
      <c r="A74" s="352" t="s">
        <v>1059</v>
      </c>
      <c r="B74" s="383" t="s">
        <v>113</v>
      </c>
      <c r="C74" s="397" t="s">
        <v>955</v>
      </c>
      <c r="D74" s="365">
        <v>5740.9470000000001</v>
      </c>
      <c r="E74" s="365">
        <v>4947.8909999999996</v>
      </c>
      <c r="F74" s="388">
        <f t="shared" si="19"/>
        <v>1.1602816230187771</v>
      </c>
      <c r="G74" s="365">
        <v>3527.1790000000001</v>
      </c>
      <c r="H74" s="389">
        <f t="shared" si="20"/>
        <v>0.71286513789410488</v>
      </c>
      <c r="I74" s="365">
        <v>974.02099999999996</v>
      </c>
      <c r="J74" s="366">
        <f t="shared" si="21"/>
        <v>0.19685579168983311</v>
      </c>
      <c r="K74" s="365">
        <v>446.69099999999997</v>
      </c>
      <c r="L74" s="366">
        <f t="shared" si="22"/>
        <v>9.0279070416062118E-2</v>
      </c>
      <c r="M74" s="365">
        <v>64.103999999999999</v>
      </c>
      <c r="N74" s="365">
        <v>0</v>
      </c>
      <c r="O74" s="366">
        <f t="shared" si="14"/>
        <v>1.1166102038566111E-2</v>
      </c>
      <c r="P74" s="366">
        <f t="shared" si="15"/>
        <v>0</v>
      </c>
      <c r="Q74" s="366">
        <f t="shared" si="16"/>
        <v>0</v>
      </c>
      <c r="R74" s="365">
        <v>7367</v>
      </c>
      <c r="S74" s="367">
        <v>46</v>
      </c>
      <c r="T74" s="367">
        <v>76</v>
      </c>
      <c r="U74" s="368">
        <f t="shared" si="23"/>
        <v>17.794685990338163</v>
      </c>
      <c r="V74" s="368">
        <f t="shared" si="24"/>
        <v>10.770467836257311</v>
      </c>
      <c r="W74" s="367">
        <v>153</v>
      </c>
      <c r="X74" s="365">
        <v>30486</v>
      </c>
      <c r="Y74" s="367">
        <f t="shared" si="17"/>
        <v>162.30043298563274</v>
      </c>
      <c r="Z74" s="367">
        <f t="shared" si="18"/>
        <v>671.62902131125293</v>
      </c>
      <c r="AA74" s="369">
        <f t="shared" si="25"/>
        <v>4.1381837925885705</v>
      </c>
      <c r="AB74" s="366">
        <f t="shared" si="26"/>
        <v>0.73255478662053053</v>
      </c>
    </row>
    <row r="75" spans="1:28" s="222" customFormat="1" ht="12.75" customHeight="1" x14ac:dyDescent="0.2">
      <c r="A75" s="352" t="s">
        <v>1034</v>
      </c>
      <c r="B75" s="383" t="s">
        <v>113</v>
      </c>
      <c r="C75" s="397" t="s">
        <v>956</v>
      </c>
      <c r="D75" s="365">
        <v>1279.0730000000001</v>
      </c>
      <c r="E75" s="365">
        <v>1191.2840000000001</v>
      </c>
      <c r="F75" s="388">
        <f t="shared" si="19"/>
        <v>1.0736927550441373</v>
      </c>
      <c r="G75" s="365">
        <v>972.38599999999997</v>
      </c>
      <c r="H75" s="389">
        <f t="shared" si="20"/>
        <v>0.81625036515222216</v>
      </c>
      <c r="I75" s="365">
        <v>187.096</v>
      </c>
      <c r="J75" s="366">
        <f t="shared" si="21"/>
        <v>0.15705406939067426</v>
      </c>
      <c r="K75" s="365">
        <v>31.802</v>
      </c>
      <c r="L75" s="366">
        <f t="shared" si="22"/>
        <v>2.6695565457103426E-2</v>
      </c>
      <c r="M75" s="365">
        <v>247.38499999999999</v>
      </c>
      <c r="N75" s="365">
        <v>1.35</v>
      </c>
      <c r="O75" s="366">
        <f t="shared" si="14"/>
        <v>0.19340960211027827</v>
      </c>
      <c r="P75" s="366">
        <f t="shared" si="15"/>
        <v>1.0554518780397991E-3</v>
      </c>
      <c r="Q75" s="366">
        <f t="shared" si="16"/>
        <v>1.1332310347490606E-3</v>
      </c>
      <c r="R75" s="365">
        <v>1800</v>
      </c>
      <c r="S75" s="367">
        <v>17</v>
      </c>
      <c r="T75" s="367">
        <v>36</v>
      </c>
      <c r="U75" s="368">
        <f t="shared" si="23"/>
        <v>11.76470588235294</v>
      </c>
      <c r="V75" s="368">
        <f t="shared" si="24"/>
        <v>5.5555555555555554</v>
      </c>
      <c r="W75" s="367">
        <v>85</v>
      </c>
      <c r="X75" s="365">
        <v>14248</v>
      </c>
      <c r="Y75" s="367">
        <f t="shared" si="17"/>
        <v>83.6106120157215</v>
      </c>
      <c r="Z75" s="367">
        <f t="shared" si="18"/>
        <v>661.82444444444445</v>
      </c>
      <c r="AA75" s="369">
        <f t="shared" si="25"/>
        <v>7.9155555555555557</v>
      </c>
      <c r="AB75" s="366">
        <f t="shared" si="26"/>
        <v>0.61626297577854672</v>
      </c>
    </row>
    <row r="76" spans="1:28" s="222" customFormat="1" ht="12.75" customHeight="1" x14ac:dyDescent="0.2">
      <c r="A76" s="352" t="s">
        <v>1035</v>
      </c>
      <c r="B76" s="383" t="s">
        <v>113</v>
      </c>
      <c r="C76" s="397" t="s">
        <v>957</v>
      </c>
      <c r="D76" s="365">
        <v>1553.4949999999999</v>
      </c>
      <c r="E76" s="365">
        <v>1429.9770000000001</v>
      </c>
      <c r="F76" s="388">
        <f t="shared" si="19"/>
        <v>1.0863776130665037</v>
      </c>
      <c r="G76" s="365">
        <v>1133.377</v>
      </c>
      <c r="H76" s="389">
        <f t="shared" si="20"/>
        <v>0.79258407652710494</v>
      </c>
      <c r="I76" s="365">
        <v>177.732</v>
      </c>
      <c r="J76" s="366">
        <f t="shared" si="21"/>
        <v>0.12429011095982662</v>
      </c>
      <c r="K76" s="365">
        <v>118.86799999999999</v>
      </c>
      <c r="L76" s="366">
        <f t="shared" si="22"/>
        <v>8.3125812513068387E-2</v>
      </c>
      <c r="M76" s="365">
        <v>188.547</v>
      </c>
      <c r="N76" s="365">
        <v>3.8220000000000001</v>
      </c>
      <c r="O76" s="366">
        <f t="shared" si="14"/>
        <v>0.12136955703108153</v>
      </c>
      <c r="P76" s="366">
        <f t="shared" si="15"/>
        <v>2.460258964463999E-3</v>
      </c>
      <c r="Q76" s="366">
        <f t="shared" si="16"/>
        <v>2.6727702613398674E-3</v>
      </c>
      <c r="R76" s="365">
        <v>1342</v>
      </c>
      <c r="S76" s="367">
        <v>19</v>
      </c>
      <c r="T76" s="367">
        <v>32</v>
      </c>
      <c r="U76" s="368">
        <f t="shared" si="23"/>
        <v>7.8479532163742691</v>
      </c>
      <c r="V76" s="368">
        <f t="shared" si="24"/>
        <v>4.6597222222222223</v>
      </c>
      <c r="W76" s="367">
        <v>55</v>
      </c>
      <c r="X76" s="365">
        <v>7180</v>
      </c>
      <c r="Y76" s="367">
        <f t="shared" si="17"/>
        <v>199.16114206128134</v>
      </c>
      <c r="Z76" s="367">
        <f t="shared" si="18"/>
        <v>1065.5566318926974</v>
      </c>
      <c r="AA76" s="369">
        <f t="shared" si="25"/>
        <v>5.350223546944858</v>
      </c>
      <c r="AB76" s="366">
        <f t="shared" si="26"/>
        <v>0.4799465240641711</v>
      </c>
    </row>
    <row r="77" spans="1:28" s="222" customFormat="1" ht="12.75" customHeight="1" x14ac:dyDescent="0.2">
      <c r="A77" s="352" t="s">
        <v>1060</v>
      </c>
      <c r="B77" s="383" t="s">
        <v>124</v>
      </c>
      <c r="C77" s="397" t="s">
        <v>936</v>
      </c>
      <c r="D77" s="365">
        <v>5204.3810000000003</v>
      </c>
      <c r="E77" s="365">
        <v>3658.5720000000001</v>
      </c>
      <c r="F77" s="388">
        <f t="shared" si="19"/>
        <v>1.4225170367017514</v>
      </c>
      <c r="G77" s="365">
        <v>1395.5940000000001</v>
      </c>
      <c r="H77" s="389">
        <f t="shared" si="20"/>
        <v>0.38145866748009877</v>
      </c>
      <c r="I77" s="365">
        <v>185.619</v>
      </c>
      <c r="J77" s="366">
        <f t="shared" si="21"/>
        <v>5.0735368881629224E-2</v>
      </c>
      <c r="K77" s="365">
        <v>2077.3589999999999</v>
      </c>
      <c r="L77" s="366">
        <f t="shared" si="22"/>
        <v>0.56780596363827196</v>
      </c>
      <c r="M77" s="365">
        <v>2427.9940000000001</v>
      </c>
      <c r="N77" s="365">
        <v>1189.33</v>
      </c>
      <c r="O77" s="366">
        <f t="shared" si="14"/>
        <v>0.46652887250184027</v>
      </c>
      <c r="P77" s="366">
        <f t="shared" si="15"/>
        <v>0.22852477556889086</v>
      </c>
      <c r="Q77" s="366">
        <f t="shared" si="16"/>
        <v>0.32508038655519145</v>
      </c>
      <c r="R77" s="365">
        <v>4291</v>
      </c>
      <c r="S77" s="367">
        <v>36</v>
      </c>
      <c r="T77" s="367">
        <v>59</v>
      </c>
      <c r="U77" s="368">
        <f t="shared" si="23"/>
        <v>13.243827160493828</v>
      </c>
      <c r="V77" s="368">
        <f t="shared" si="24"/>
        <v>8.0809792843691142</v>
      </c>
      <c r="W77" s="367">
        <v>108</v>
      </c>
      <c r="X77" s="365">
        <v>11522</v>
      </c>
      <c r="Y77" s="367">
        <f t="shared" si="17"/>
        <v>317.529248394376</v>
      </c>
      <c r="Z77" s="367">
        <f t="shared" si="18"/>
        <v>852.61524120251693</v>
      </c>
      <c r="AA77" s="369">
        <f t="shared" si="25"/>
        <v>2.6851549755301796</v>
      </c>
      <c r="AB77" s="366">
        <f t="shared" si="26"/>
        <v>0.39222494553376908</v>
      </c>
    </row>
    <row r="78" spans="1:28" s="222" customFormat="1" ht="12.75" customHeight="1" x14ac:dyDescent="0.2">
      <c r="A78" s="352" t="s">
        <v>966</v>
      </c>
      <c r="B78" s="383" t="s">
        <v>124</v>
      </c>
      <c r="C78" s="397" t="s">
        <v>936</v>
      </c>
      <c r="D78" s="365">
        <v>963.08644000000004</v>
      </c>
      <c r="E78" s="365">
        <v>861.41101000000003</v>
      </c>
      <c r="F78" s="388">
        <f t="shared" si="19"/>
        <v>1.1180335853845194</v>
      </c>
      <c r="G78" s="365">
        <v>630.20804999999996</v>
      </c>
      <c r="H78" s="389">
        <f t="shared" si="20"/>
        <v>0.73159971568043913</v>
      </c>
      <c r="I78" s="365">
        <v>172.64391000000001</v>
      </c>
      <c r="J78" s="366">
        <f t="shared" si="21"/>
        <v>0.20041990176094918</v>
      </c>
      <c r="K78" s="365">
        <v>58.559050000000006</v>
      </c>
      <c r="L78" s="366">
        <f t="shared" si="22"/>
        <v>6.7980382558611607E-2</v>
      </c>
      <c r="M78" s="365">
        <v>91.121390000000019</v>
      </c>
      <c r="N78" s="365">
        <v>0</v>
      </c>
      <c r="O78" s="366">
        <f t="shared" si="14"/>
        <v>9.461392686621152E-2</v>
      </c>
      <c r="P78" s="366">
        <f t="shared" si="15"/>
        <v>0</v>
      </c>
      <c r="Q78" s="366">
        <f t="shared" si="16"/>
        <v>0</v>
      </c>
      <c r="R78" s="365">
        <v>1183</v>
      </c>
      <c r="S78" s="367">
        <v>7</v>
      </c>
      <c r="T78" s="367">
        <v>13</v>
      </c>
      <c r="U78" s="368">
        <f t="shared" si="23"/>
        <v>18.777777777777779</v>
      </c>
      <c r="V78" s="368">
        <f t="shared" si="24"/>
        <v>10.111111111111111</v>
      </c>
      <c r="W78" s="367">
        <v>45</v>
      </c>
      <c r="X78" s="365">
        <v>9912</v>
      </c>
      <c r="Y78" s="367">
        <f t="shared" si="17"/>
        <v>86.905872679580312</v>
      </c>
      <c r="Z78" s="367">
        <f t="shared" si="18"/>
        <v>728.15808114961965</v>
      </c>
      <c r="AA78" s="369">
        <f t="shared" si="25"/>
        <v>8.3786982248520712</v>
      </c>
      <c r="AB78" s="366">
        <f t="shared" si="26"/>
        <v>0.80980392156862746</v>
      </c>
    </row>
    <row r="79" spans="1:28" s="222" customFormat="1" ht="12.75" customHeight="1" x14ac:dyDescent="0.2">
      <c r="A79" s="352" t="s">
        <v>967</v>
      </c>
      <c r="B79" s="383" t="s">
        <v>124</v>
      </c>
      <c r="C79" s="397" t="s">
        <v>935</v>
      </c>
      <c r="D79" s="365">
        <v>1527.952</v>
      </c>
      <c r="E79" s="365">
        <v>1374.566</v>
      </c>
      <c r="F79" s="388">
        <f t="shared" si="19"/>
        <v>1.1115886759893667</v>
      </c>
      <c r="G79" s="365">
        <v>866.53300000000002</v>
      </c>
      <c r="H79" s="389">
        <f t="shared" si="20"/>
        <v>0.63040479685951789</v>
      </c>
      <c r="I79" s="365">
        <v>296.14100000000002</v>
      </c>
      <c r="J79" s="366">
        <f t="shared" si="21"/>
        <v>0.21544327445899289</v>
      </c>
      <c r="K79" s="365">
        <v>211.892</v>
      </c>
      <c r="L79" s="366">
        <f t="shared" si="22"/>
        <v>0.15415192868148928</v>
      </c>
      <c r="M79" s="365">
        <v>169.727</v>
      </c>
      <c r="N79" s="365">
        <v>0</v>
      </c>
      <c r="O79" s="366">
        <f t="shared" si="14"/>
        <v>0.11108136904824235</v>
      </c>
      <c r="P79" s="366">
        <f t="shared" si="15"/>
        <v>0</v>
      </c>
      <c r="Q79" s="366">
        <f t="shared" si="16"/>
        <v>0</v>
      </c>
      <c r="R79" s="365">
        <v>1845</v>
      </c>
      <c r="S79" s="367">
        <v>10</v>
      </c>
      <c r="T79" s="367">
        <v>28</v>
      </c>
      <c r="U79" s="368">
        <f t="shared" si="23"/>
        <v>20.5</v>
      </c>
      <c r="V79" s="368">
        <f t="shared" si="24"/>
        <v>7.3214285714285712</v>
      </c>
      <c r="W79" s="367">
        <v>81</v>
      </c>
      <c r="X79" s="365">
        <v>16747</v>
      </c>
      <c r="Y79" s="367">
        <f t="shared" si="17"/>
        <v>82.078342389681737</v>
      </c>
      <c r="Z79" s="367">
        <f t="shared" si="18"/>
        <v>745.02222222222224</v>
      </c>
      <c r="AA79" s="369">
        <f t="shared" si="25"/>
        <v>9.0769647696476969</v>
      </c>
      <c r="AB79" s="366">
        <f t="shared" si="26"/>
        <v>0.76012164124909221</v>
      </c>
    </row>
    <row r="80" spans="1:28" s="222" customFormat="1" ht="12.75" customHeight="1" x14ac:dyDescent="0.2">
      <c r="A80" s="352" t="s">
        <v>963</v>
      </c>
      <c r="B80" s="383" t="s">
        <v>124</v>
      </c>
      <c r="C80" s="397" t="s">
        <v>934</v>
      </c>
      <c r="D80" s="365">
        <v>4275.3689999999997</v>
      </c>
      <c r="E80" s="365">
        <v>4270.4767000000002</v>
      </c>
      <c r="F80" s="388">
        <f t="shared" si="19"/>
        <v>1.0011456098097899</v>
      </c>
      <c r="G80" s="365">
        <v>3297.6590000000001</v>
      </c>
      <c r="H80" s="389">
        <f t="shared" si="20"/>
        <v>0.77219927227328045</v>
      </c>
      <c r="I80" s="365">
        <v>785.89539000000002</v>
      </c>
      <c r="J80" s="366">
        <f t="shared" si="21"/>
        <v>0.18402989764585298</v>
      </c>
      <c r="K80" s="365">
        <v>186.92207999999999</v>
      </c>
      <c r="L80" s="366">
        <f t="shared" si="22"/>
        <v>4.3770776222710681E-2</v>
      </c>
      <c r="M80" s="365">
        <v>2643.5919700000004</v>
      </c>
      <c r="N80" s="365">
        <v>107.70365000000001</v>
      </c>
      <c r="O80" s="366">
        <f t="shared" si="14"/>
        <v>0.61833071484589996</v>
      </c>
      <c r="P80" s="366">
        <f t="shared" si="15"/>
        <v>2.5191661819131874E-2</v>
      </c>
      <c r="Q80" s="366">
        <f t="shared" si="16"/>
        <v>2.5220521634036784E-2</v>
      </c>
      <c r="R80" s="365">
        <v>4562</v>
      </c>
      <c r="S80" s="367">
        <v>43.24</v>
      </c>
      <c r="T80" s="367">
        <v>120.2</v>
      </c>
      <c r="U80" s="368">
        <f t="shared" si="23"/>
        <v>11.722684756912322</v>
      </c>
      <c r="V80" s="368">
        <f t="shared" si="24"/>
        <v>4.2170456646330186</v>
      </c>
      <c r="W80" s="367">
        <v>140</v>
      </c>
      <c r="X80" s="365">
        <v>19906</v>
      </c>
      <c r="Y80" s="367">
        <f t="shared" si="17"/>
        <v>214.53213603938511</v>
      </c>
      <c r="Z80" s="367">
        <f t="shared" si="18"/>
        <v>936.09747917580012</v>
      </c>
      <c r="AA80" s="369">
        <f t="shared" si="25"/>
        <v>4.3634370889960543</v>
      </c>
      <c r="AB80" s="366">
        <f t="shared" si="26"/>
        <v>0.52274159663865549</v>
      </c>
    </row>
    <row r="81" spans="1:28" s="222" customFormat="1" ht="12.75" customHeight="1" x14ac:dyDescent="0.2">
      <c r="A81" s="352" t="s">
        <v>968</v>
      </c>
      <c r="B81" s="383" t="s">
        <v>124</v>
      </c>
      <c r="C81" s="397" t="s">
        <v>934</v>
      </c>
      <c r="D81" s="365">
        <v>222.13990000000001</v>
      </c>
      <c r="E81" s="365">
        <v>533.947</v>
      </c>
      <c r="F81" s="388">
        <f t="shared" si="19"/>
        <v>0.41603361382309484</v>
      </c>
      <c r="G81" s="365">
        <v>429.83600000000001</v>
      </c>
      <c r="H81" s="389">
        <f t="shared" si="20"/>
        <v>0.80501622820242458</v>
      </c>
      <c r="I81" s="365">
        <v>93.859520000000003</v>
      </c>
      <c r="J81" s="366">
        <f t="shared" si="21"/>
        <v>0.17578433814592084</v>
      </c>
      <c r="K81" s="365">
        <v>10.250999999999999</v>
      </c>
      <c r="L81" s="366">
        <f t="shared" si="22"/>
        <v>1.9198534686026888E-2</v>
      </c>
      <c r="M81" s="365">
        <v>805.31449000000009</v>
      </c>
      <c r="N81" s="365">
        <v>151.44092999999998</v>
      </c>
      <c r="O81" s="366">
        <f t="shared" si="14"/>
        <v>3.6252581818934826</v>
      </c>
      <c r="P81" s="366">
        <f t="shared" si="15"/>
        <v>0.68173673437324844</v>
      </c>
      <c r="Q81" s="366">
        <f t="shared" si="16"/>
        <v>0.28362539727725783</v>
      </c>
      <c r="R81" s="365">
        <v>68</v>
      </c>
      <c r="S81" s="367">
        <v>3</v>
      </c>
      <c r="T81" s="367">
        <v>11</v>
      </c>
      <c r="U81" s="368">
        <f t="shared" si="23"/>
        <v>2.5185185185185186</v>
      </c>
      <c r="V81" s="368">
        <f t="shared" si="24"/>
        <v>0.68686868686868685</v>
      </c>
      <c r="W81" s="367">
        <v>30</v>
      </c>
      <c r="X81" s="365">
        <v>3650</v>
      </c>
      <c r="Y81" s="367">
        <f t="shared" si="17"/>
        <v>146.28684931506848</v>
      </c>
      <c r="Z81" s="367">
        <f t="shared" si="18"/>
        <v>7852.161764705882</v>
      </c>
      <c r="AA81" s="369">
        <f t="shared" si="25"/>
        <v>53.676470588235297</v>
      </c>
      <c r="AB81" s="366">
        <f t="shared" si="26"/>
        <v>0.44730392156862747</v>
      </c>
    </row>
    <row r="82" spans="1:28" s="222" customFormat="1" ht="12.75" customHeight="1" x14ac:dyDescent="0.2">
      <c r="A82" s="352" t="s">
        <v>984</v>
      </c>
      <c r="B82" s="383" t="s">
        <v>124</v>
      </c>
      <c r="C82" s="397" t="s">
        <v>934</v>
      </c>
      <c r="D82" s="365">
        <v>21683.35</v>
      </c>
      <c r="E82" s="365">
        <v>21729.358</v>
      </c>
      <c r="F82" s="388">
        <f t="shared" si="19"/>
        <v>0.99788268019699422</v>
      </c>
      <c r="G82" s="365">
        <v>4196.8103499999997</v>
      </c>
      <c r="H82" s="389">
        <f t="shared" si="20"/>
        <v>0.19314009875487345</v>
      </c>
      <c r="I82" s="365">
        <v>3275.9552400000002</v>
      </c>
      <c r="J82" s="366">
        <f t="shared" si="21"/>
        <v>0.15076171325448273</v>
      </c>
      <c r="K82" s="365">
        <v>14256.59283</v>
      </c>
      <c r="L82" s="366">
        <f t="shared" si="22"/>
        <v>0.65609820731933266</v>
      </c>
      <c r="M82" s="365">
        <v>4558.0235500000008</v>
      </c>
      <c r="N82" s="365">
        <v>0</v>
      </c>
      <c r="O82" s="366">
        <f t="shared" si="14"/>
        <v>0.21020845718027892</v>
      </c>
      <c r="P82" s="366">
        <f t="shared" si="15"/>
        <v>0</v>
      </c>
      <c r="Q82" s="366">
        <f t="shared" si="16"/>
        <v>0</v>
      </c>
      <c r="R82" s="365">
        <v>7149</v>
      </c>
      <c r="S82" s="367">
        <v>71</v>
      </c>
      <c r="T82" s="367">
        <v>110</v>
      </c>
      <c r="U82" s="368">
        <f t="shared" si="23"/>
        <v>11.187793427230046</v>
      </c>
      <c r="V82" s="368">
        <f t="shared" si="24"/>
        <v>7.2212121212121207</v>
      </c>
      <c r="W82" s="367">
        <v>151</v>
      </c>
      <c r="X82" s="365">
        <v>29088</v>
      </c>
      <c r="Y82" s="367">
        <f t="shared" si="17"/>
        <v>747.02138338833879</v>
      </c>
      <c r="Z82" s="367">
        <f t="shared" si="18"/>
        <v>3039.496153308155</v>
      </c>
      <c r="AA82" s="369">
        <f t="shared" si="25"/>
        <v>4.0688208140998743</v>
      </c>
      <c r="AB82" s="366">
        <f t="shared" si="26"/>
        <v>0.70821971172574993</v>
      </c>
    </row>
    <row r="83" spans="1:28" s="222" customFormat="1" ht="12.75" customHeight="1" x14ac:dyDescent="0.2">
      <c r="A83" s="352" t="s">
        <v>983</v>
      </c>
      <c r="B83" s="383" t="s">
        <v>124</v>
      </c>
      <c r="C83" s="397" t="s">
        <v>934</v>
      </c>
      <c r="D83" s="365">
        <v>1633.579</v>
      </c>
      <c r="E83" s="365">
        <v>2060.049</v>
      </c>
      <c r="F83" s="388">
        <f t="shared" si="19"/>
        <v>0.79298065240195736</v>
      </c>
      <c r="G83" s="365">
        <v>817.63699999999994</v>
      </c>
      <c r="H83" s="389">
        <f t="shared" si="20"/>
        <v>0.39690172418228886</v>
      </c>
      <c r="I83" s="365">
        <v>1182.492</v>
      </c>
      <c r="J83" s="366">
        <f t="shared" si="21"/>
        <v>0.5740115890447266</v>
      </c>
      <c r="K83" s="365">
        <v>59.92</v>
      </c>
      <c r="L83" s="366">
        <f t="shared" si="22"/>
        <v>2.9086686772984528E-2</v>
      </c>
      <c r="M83" s="365">
        <v>888.54399999999998</v>
      </c>
      <c r="N83" s="365">
        <v>393.3</v>
      </c>
      <c r="O83" s="366">
        <f t="shared" si="14"/>
        <v>0.54392471989417102</v>
      </c>
      <c r="P83" s="366">
        <f t="shared" si="15"/>
        <v>0.2407597061421578</v>
      </c>
      <c r="Q83" s="366">
        <f t="shared" si="16"/>
        <v>0.19091778884871186</v>
      </c>
      <c r="R83" s="365">
        <v>1930</v>
      </c>
      <c r="S83" s="367">
        <v>24</v>
      </c>
      <c r="T83" s="367">
        <v>27</v>
      </c>
      <c r="U83" s="368">
        <f t="shared" si="23"/>
        <v>8.9351851851851851</v>
      </c>
      <c r="V83" s="368">
        <f t="shared" si="24"/>
        <v>7.9423868312757202</v>
      </c>
      <c r="W83" s="367">
        <v>40</v>
      </c>
      <c r="X83" s="365">
        <v>4194</v>
      </c>
      <c r="Y83" s="367">
        <f t="shared" si="17"/>
        <v>491.189556509299</v>
      </c>
      <c r="Z83" s="367">
        <f t="shared" si="18"/>
        <v>1067.382901554404</v>
      </c>
      <c r="AA83" s="369">
        <f t="shared" si="25"/>
        <v>2.1730569948186527</v>
      </c>
      <c r="AB83" s="366">
        <f t="shared" si="26"/>
        <v>0.38547794117647055</v>
      </c>
    </row>
    <row r="84" spans="1:28" s="222" customFormat="1" ht="12.75" customHeight="1" x14ac:dyDescent="0.2">
      <c r="A84" s="352" t="s">
        <v>1036</v>
      </c>
      <c r="B84" s="383" t="s">
        <v>124</v>
      </c>
      <c r="C84" s="397" t="s">
        <v>937</v>
      </c>
      <c r="D84" s="365">
        <v>825.01900000000001</v>
      </c>
      <c r="E84" s="365">
        <v>811.76800000000003</v>
      </c>
      <c r="F84" s="388">
        <f t="shared" si="19"/>
        <v>1.0163236294113589</v>
      </c>
      <c r="G84" s="365">
        <v>454.59500000000003</v>
      </c>
      <c r="H84" s="389">
        <f t="shared" si="20"/>
        <v>0.56000606084497051</v>
      </c>
      <c r="I84" s="365">
        <v>302.18200000000002</v>
      </c>
      <c r="J84" s="366">
        <f t="shared" si="21"/>
        <v>0.37225167781927843</v>
      </c>
      <c r="K84" s="365">
        <v>54.991</v>
      </c>
      <c r="L84" s="366">
        <f t="shared" si="22"/>
        <v>6.7742261335751092E-2</v>
      </c>
      <c r="M84" s="365">
        <v>773.875</v>
      </c>
      <c r="N84" s="365">
        <v>13.598000000000001</v>
      </c>
      <c r="O84" s="366">
        <f t="shared" si="14"/>
        <v>0.93800870040568762</v>
      </c>
      <c r="P84" s="366">
        <f t="shared" si="15"/>
        <v>1.6482044655941257E-2</v>
      </c>
      <c r="Q84" s="366">
        <f t="shared" si="16"/>
        <v>1.6751091444846312E-2</v>
      </c>
      <c r="R84" s="365">
        <v>1134</v>
      </c>
      <c r="S84" s="367">
        <v>12</v>
      </c>
      <c r="T84" s="367">
        <v>19</v>
      </c>
      <c r="U84" s="368">
        <f t="shared" si="23"/>
        <v>10.5</v>
      </c>
      <c r="V84" s="368">
        <f t="shared" si="24"/>
        <v>6.6315789473684212</v>
      </c>
      <c r="W84" s="367">
        <v>53</v>
      </c>
      <c r="X84" s="365">
        <v>9175</v>
      </c>
      <c r="Y84" s="367">
        <f t="shared" si="17"/>
        <v>88.476076294277931</v>
      </c>
      <c r="Z84" s="367">
        <f t="shared" si="18"/>
        <v>715.84479717813053</v>
      </c>
      <c r="AA84" s="369">
        <f t="shared" si="25"/>
        <v>8.090828924162258</v>
      </c>
      <c r="AB84" s="366">
        <f t="shared" si="26"/>
        <v>0.63644561598224203</v>
      </c>
    </row>
    <row r="85" spans="1:28" s="222" customFormat="1" ht="12.75" customHeight="1" x14ac:dyDescent="0.2">
      <c r="A85" s="352" t="s">
        <v>969</v>
      </c>
      <c r="B85" s="383" t="s">
        <v>124</v>
      </c>
      <c r="C85" s="397" t="s">
        <v>939</v>
      </c>
      <c r="D85" s="365">
        <v>1643.2829999999999</v>
      </c>
      <c r="E85" s="365">
        <v>1562.557</v>
      </c>
      <c r="F85" s="388">
        <f t="shared" si="19"/>
        <v>1.0516627553426849</v>
      </c>
      <c r="G85" s="365">
        <v>1104.1690000000001</v>
      </c>
      <c r="H85" s="389">
        <f t="shared" si="20"/>
        <v>0.7066423816859162</v>
      </c>
      <c r="I85" s="365">
        <v>302.49599999999998</v>
      </c>
      <c r="J85" s="366">
        <f t="shared" si="21"/>
        <v>0.193590377823017</v>
      </c>
      <c r="K85" s="365">
        <v>155.892</v>
      </c>
      <c r="L85" s="366">
        <f t="shared" si="22"/>
        <v>9.9767240491066889E-2</v>
      </c>
      <c r="M85" s="365">
        <v>136.97200000000001</v>
      </c>
      <c r="N85" s="365">
        <v>0</v>
      </c>
      <c r="O85" s="366">
        <f t="shared" si="14"/>
        <v>8.335265441193028E-2</v>
      </c>
      <c r="P85" s="366">
        <f t="shared" si="15"/>
        <v>0</v>
      </c>
      <c r="Q85" s="366">
        <f t="shared" si="16"/>
        <v>0</v>
      </c>
      <c r="R85" s="365">
        <v>2323</v>
      </c>
      <c r="S85" s="367">
        <v>16</v>
      </c>
      <c r="T85" s="367">
        <v>32</v>
      </c>
      <c r="U85" s="368">
        <f t="shared" si="23"/>
        <v>16.131944444444443</v>
      </c>
      <c r="V85" s="368">
        <f t="shared" si="24"/>
        <v>8.0659722222222214</v>
      </c>
      <c r="W85" s="367">
        <v>81</v>
      </c>
      <c r="X85" s="365">
        <v>15863</v>
      </c>
      <c r="Y85" s="367">
        <f t="shared" si="17"/>
        <v>98.50324654857215</v>
      </c>
      <c r="Z85" s="367">
        <f t="shared" si="18"/>
        <v>672.64614722341798</v>
      </c>
      <c r="AA85" s="369">
        <f t="shared" si="25"/>
        <v>6.8286698235040895</v>
      </c>
      <c r="AB85" s="366">
        <f t="shared" si="26"/>
        <v>0.71999818445896868</v>
      </c>
    </row>
    <row r="86" spans="1:28" s="222" customFormat="1" ht="12.75" customHeight="1" x14ac:dyDescent="0.2">
      <c r="A86" s="352" t="s">
        <v>982</v>
      </c>
      <c r="B86" s="383" t="s">
        <v>124</v>
      </c>
      <c r="C86" s="397" t="s">
        <v>946</v>
      </c>
      <c r="D86" s="365">
        <v>745.23800000000006</v>
      </c>
      <c r="E86" s="365">
        <v>692.46199999999999</v>
      </c>
      <c r="F86" s="388">
        <f t="shared" si="19"/>
        <v>1.0762150125205427</v>
      </c>
      <c r="G86" s="365">
        <v>324.70400000000001</v>
      </c>
      <c r="H86" s="389">
        <f t="shared" si="20"/>
        <v>0.46891237353096632</v>
      </c>
      <c r="I86" s="365">
        <v>286.25799999999998</v>
      </c>
      <c r="J86" s="366">
        <f t="shared" si="21"/>
        <v>0.41339163737504725</v>
      </c>
      <c r="K86" s="365">
        <v>81.5</v>
      </c>
      <c r="L86" s="366">
        <f t="shared" si="22"/>
        <v>0.11769598909398639</v>
      </c>
      <c r="M86" s="365">
        <v>0</v>
      </c>
      <c r="N86" s="365">
        <v>0</v>
      </c>
      <c r="O86" s="366">
        <f t="shared" si="14"/>
        <v>0</v>
      </c>
      <c r="P86" s="366">
        <f t="shared" si="15"/>
        <v>0</v>
      </c>
      <c r="Q86" s="366">
        <f t="shared" si="16"/>
        <v>0</v>
      </c>
      <c r="R86" s="365">
        <v>1004</v>
      </c>
      <c r="S86" s="367">
        <v>10</v>
      </c>
      <c r="T86" s="367">
        <v>16</v>
      </c>
      <c r="U86" s="368">
        <f t="shared" si="23"/>
        <v>11.155555555555557</v>
      </c>
      <c r="V86" s="368">
        <f t="shared" si="24"/>
        <v>6.9722222222222223</v>
      </c>
      <c r="W86" s="367">
        <v>36</v>
      </c>
      <c r="X86" s="365">
        <v>8034</v>
      </c>
      <c r="Y86" s="367">
        <f t="shared" si="17"/>
        <v>86.191436395319897</v>
      </c>
      <c r="Z86" s="367">
        <f t="shared" si="18"/>
        <v>689.70318725099605</v>
      </c>
      <c r="AA86" s="369">
        <f t="shared" si="25"/>
        <v>8.0019920318725095</v>
      </c>
      <c r="AB86" s="366">
        <f t="shared" si="26"/>
        <v>0.82046568627450978</v>
      </c>
    </row>
    <row r="87" spans="1:28" s="222" customFormat="1" ht="12.75" customHeight="1" x14ac:dyDescent="0.2">
      <c r="A87" s="352" t="s">
        <v>1037</v>
      </c>
      <c r="B87" s="383" t="s">
        <v>124</v>
      </c>
      <c r="C87" s="397" t="s">
        <v>949</v>
      </c>
      <c r="D87" s="365">
        <v>1840.663</v>
      </c>
      <c r="E87" s="365">
        <v>1778.14</v>
      </c>
      <c r="F87" s="388">
        <f t="shared" si="19"/>
        <v>1.0351620232377652</v>
      </c>
      <c r="G87" s="365">
        <v>1006.499</v>
      </c>
      <c r="H87" s="389">
        <f t="shared" si="20"/>
        <v>0.56604035677730657</v>
      </c>
      <c r="I87" s="365">
        <v>570.46100000000001</v>
      </c>
      <c r="J87" s="366">
        <f t="shared" si="21"/>
        <v>0.32081894563982588</v>
      </c>
      <c r="K87" s="365">
        <v>201.18</v>
      </c>
      <c r="L87" s="366">
        <f t="shared" si="22"/>
        <v>0.11314069758286749</v>
      </c>
      <c r="M87" s="365">
        <v>157.33799999999999</v>
      </c>
      <c r="N87" s="365">
        <v>0</v>
      </c>
      <c r="O87" s="366">
        <f t="shared" si="14"/>
        <v>8.5478982301485928E-2</v>
      </c>
      <c r="P87" s="366">
        <f t="shared" si="15"/>
        <v>0</v>
      </c>
      <c r="Q87" s="366">
        <f t="shared" si="16"/>
        <v>0</v>
      </c>
      <c r="R87" s="365">
        <v>2216</v>
      </c>
      <c r="S87" s="367">
        <v>17</v>
      </c>
      <c r="T87" s="367">
        <v>41</v>
      </c>
      <c r="U87" s="368">
        <f t="shared" si="23"/>
        <v>14.483660130718953</v>
      </c>
      <c r="V87" s="368">
        <f t="shared" si="24"/>
        <v>6.0054200542005418</v>
      </c>
      <c r="W87" s="367">
        <v>88</v>
      </c>
      <c r="X87" s="365">
        <v>16342</v>
      </c>
      <c r="Y87" s="367">
        <f t="shared" si="17"/>
        <v>108.80797943948109</v>
      </c>
      <c r="Z87" s="367">
        <f t="shared" si="18"/>
        <v>802.40974729241873</v>
      </c>
      <c r="AA87" s="369">
        <f t="shared" si="25"/>
        <v>7.3745487364620939</v>
      </c>
      <c r="AB87" s="366">
        <f t="shared" si="26"/>
        <v>0.68273729946524064</v>
      </c>
    </row>
    <row r="88" spans="1:28" s="223" customFormat="1" ht="12.75" customHeight="1" x14ac:dyDescent="0.2">
      <c r="A88" s="353" t="s">
        <v>1038</v>
      </c>
      <c r="B88" s="384" t="s">
        <v>124</v>
      </c>
      <c r="C88" s="398" t="s">
        <v>931</v>
      </c>
      <c r="D88" s="370">
        <v>7037.616</v>
      </c>
      <c r="E88" s="370">
        <v>7025.72</v>
      </c>
      <c r="F88" s="390">
        <f t="shared" si="19"/>
        <v>1.0016932072442397</v>
      </c>
      <c r="G88" s="370">
        <v>5057.5140000000001</v>
      </c>
      <c r="H88" s="391">
        <f t="shared" si="20"/>
        <v>0.7198570395632049</v>
      </c>
      <c r="I88" s="370">
        <v>1593.6479999999999</v>
      </c>
      <c r="J88" s="371">
        <f t="shared" si="21"/>
        <v>0.22683055971487617</v>
      </c>
      <c r="K88" s="370">
        <v>374.55799999999999</v>
      </c>
      <c r="L88" s="371">
        <f t="shared" si="22"/>
        <v>5.3312400721918889E-2</v>
      </c>
      <c r="M88" s="370">
        <v>1900.1389999999999</v>
      </c>
      <c r="N88" s="370">
        <v>87.677000000000007</v>
      </c>
      <c r="O88" s="371">
        <f t="shared" si="14"/>
        <v>0.2699975389393226</v>
      </c>
      <c r="P88" s="371">
        <f t="shared" si="15"/>
        <v>1.2458338164514802E-2</v>
      </c>
      <c r="Q88" s="371">
        <f t="shared" si="16"/>
        <v>1.2479432712946147E-2</v>
      </c>
      <c r="R88" s="370">
        <v>7093</v>
      </c>
      <c r="S88" s="372">
        <v>65</v>
      </c>
      <c r="T88" s="372">
        <v>126</v>
      </c>
      <c r="U88" s="373">
        <f t="shared" si="23"/>
        <v>12.124786324786324</v>
      </c>
      <c r="V88" s="373">
        <f t="shared" si="24"/>
        <v>6.2548500881834208</v>
      </c>
      <c r="W88" s="372">
        <v>150</v>
      </c>
      <c r="X88" s="370">
        <v>29412</v>
      </c>
      <c r="Y88" s="372">
        <f t="shared" si="17"/>
        <v>238.87256901944784</v>
      </c>
      <c r="Z88" s="372">
        <f t="shared" si="18"/>
        <v>990.51459185112083</v>
      </c>
      <c r="AA88" s="374">
        <f t="shared" si="25"/>
        <v>4.1466234315522348</v>
      </c>
      <c r="AB88" s="371">
        <f t="shared" si="26"/>
        <v>0.72088235294117653</v>
      </c>
    </row>
    <row r="89" spans="1:28" s="222" customFormat="1" ht="12.75" customHeight="1" x14ac:dyDescent="0.2">
      <c r="A89" s="352" t="s">
        <v>970</v>
      </c>
      <c r="B89" s="383" t="s">
        <v>124</v>
      </c>
      <c r="C89" s="397" t="s">
        <v>931</v>
      </c>
      <c r="D89" s="365">
        <v>14828.339900000001</v>
      </c>
      <c r="E89" s="365">
        <v>14830.197</v>
      </c>
      <c r="F89" s="388">
        <f t="shared" si="19"/>
        <v>0.99987477577000494</v>
      </c>
      <c r="G89" s="365">
        <v>1916.9939999999999</v>
      </c>
      <c r="H89" s="389">
        <f t="shared" si="20"/>
        <v>0.129262881673116</v>
      </c>
      <c r="I89" s="365">
        <v>1427.681</v>
      </c>
      <c r="J89" s="366">
        <f t="shared" si="21"/>
        <v>9.6268512144511639E-2</v>
      </c>
      <c r="K89" s="365">
        <v>11485.522000000001</v>
      </c>
      <c r="L89" s="366">
        <f t="shared" si="22"/>
        <v>0.77446860618237245</v>
      </c>
      <c r="M89" s="365">
        <v>1360.15524</v>
      </c>
      <c r="N89" s="365">
        <v>0</v>
      </c>
      <c r="O89" s="366">
        <f t="shared" si="14"/>
        <v>9.1726737394251398E-2</v>
      </c>
      <c r="P89" s="366">
        <f t="shared" si="15"/>
        <v>0</v>
      </c>
      <c r="Q89" s="366">
        <f t="shared" si="16"/>
        <v>0</v>
      </c>
      <c r="R89" s="365">
        <v>5667</v>
      </c>
      <c r="S89" s="367">
        <v>31</v>
      </c>
      <c r="T89" s="367">
        <v>44</v>
      </c>
      <c r="U89" s="368">
        <f t="shared" si="23"/>
        <v>20.311827956989248</v>
      </c>
      <c r="V89" s="368">
        <f t="shared" si="24"/>
        <v>14.310606060606059</v>
      </c>
      <c r="W89" s="367">
        <v>48</v>
      </c>
      <c r="X89" s="365">
        <v>8329</v>
      </c>
      <c r="Y89" s="367">
        <f t="shared" si="17"/>
        <v>1780.5495257533917</v>
      </c>
      <c r="Z89" s="367">
        <f t="shared" si="18"/>
        <v>2616.9396506087878</v>
      </c>
      <c r="AA89" s="369">
        <f t="shared" si="25"/>
        <v>1.4697370742897478</v>
      </c>
      <c r="AB89" s="366">
        <f t="shared" si="26"/>
        <v>0.63794424019607843</v>
      </c>
    </row>
    <row r="90" spans="1:28" s="223" customFormat="1" ht="12.75" customHeight="1" x14ac:dyDescent="0.2">
      <c r="A90" s="353" t="s">
        <v>987</v>
      </c>
      <c r="B90" s="384" t="s">
        <v>124</v>
      </c>
      <c r="C90" s="398" t="s">
        <v>931</v>
      </c>
      <c r="D90" s="370">
        <v>6277.4219999999996</v>
      </c>
      <c r="E90" s="370">
        <v>6255.0879999999997</v>
      </c>
      <c r="F90" s="390">
        <f t="shared" si="19"/>
        <v>1.0035705333002509</v>
      </c>
      <c r="G90" s="370">
        <v>4200.6559999999999</v>
      </c>
      <c r="H90" s="391">
        <f t="shared" si="20"/>
        <v>0.67155825785344669</v>
      </c>
      <c r="I90" s="370">
        <v>1108.05</v>
      </c>
      <c r="J90" s="371">
        <f t="shared" si="21"/>
        <v>0.17714379078279954</v>
      </c>
      <c r="K90" s="370">
        <v>946.38199999999995</v>
      </c>
      <c r="L90" s="371">
        <f t="shared" si="22"/>
        <v>0.15129795136375379</v>
      </c>
      <c r="M90" s="370">
        <v>1340.54</v>
      </c>
      <c r="N90" s="370">
        <v>0</v>
      </c>
      <c r="O90" s="371">
        <f t="shared" si="14"/>
        <v>0.21354944752798205</v>
      </c>
      <c r="P90" s="371">
        <f t="shared" si="15"/>
        <v>0</v>
      </c>
      <c r="Q90" s="371">
        <f t="shared" si="16"/>
        <v>0</v>
      </c>
      <c r="R90" s="370">
        <v>6080</v>
      </c>
      <c r="S90" s="372">
        <v>54</v>
      </c>
      <c r="T90" s="372">
        <v>86</v>
      </c>
      <c r="U90" s="373">
        <f t="shared" si="23"/>
        <v>12.510288065843621</v>
      </c>
      <c r="V90" s="373">
        <f t="shared" si="24"/>
        <v>7.8552971576227391</v>
      </c>
      <c r="W90" s="372">
        <v>174</v>
      </c>
      <c r="X90" s="370">
        <v>25168</v>
      </c>
      <c r="Y90" s="372">
        <f t="shared" si="17"/>
        <v>248.5333757151939</v>
      </c>
      <c r="Z90" s="372">
        <f t="shared" si="18"/>
        <v>1028.7973684210526</v>
      </c>
      <c r="AA90" s="374">
        <f t="shared" si="25"/>
        <v>4.1394736842105262</v>
      </c>
      <c r="AB90" s="371">
        <f t="shared" si="26"/>
        <v>0.53177822853279244</v>
      </c>
    </row>
    <row r="91" spans="1:28" s="223" customFormat="1" ht="12.75" customHeight="1" x14ac:dyDescent="0.2">
      <c r="A91" s="353" t="s">
        <v>863</v>
      </c>
      <c r="B91" s="384" t="s">
        <v>124</v>
      </c>
      <c r="C91" s="398" t="s">
        <v>953</v>
      </c>
      <c r="D91" s="370">
        <v>423.041</v>
      </c>
      <c r="E91" s="370">
        <v>480.11</v>
      </c>
      <c r="F91" s="390">
        <f t="shared" si="19"/>
        <v>0.88113349024181953</v>
      </c>
      <c r="G91" s="370">
        <v>345.71899999999999</v>
      </c>
      <c r="H91" s="391">
        <f t="shared" si="20"/>
        <v>0.72008289766928413</v>
      </c>
      <c r="I91" s="370">
        <v>104.378</v>
      </c>
      <c r="J91" s="371">
        <f t="shared" si="21"/>
        <v>0.21740434483764137</v>
      </c>
      <c r="K91" s="370">
        <v>30.013999999999999</v>
      </c>
      <c r="L91" s="371">
        <f t="shared" si="22"/>
        <v>6.2514840349086664E-2</v>
      </c>
      <c r="M91" s="370">
        <v>168.428</v>
      </c>
      <c r="N91" s="370">
        <v>99.55</v>
      </c>
      <c r="O91" s="371">
        <f t="shared" si="14"/>
        <v>0.39813635085015397</v>
      </c>
      <c r="P91" s="371">
        <f t="shared" si="15"/>
        <v>0.23531998080564295</v>
      </c>
      <c r="Q91" s="371">
        <f t="shared" si="16"/>
        <v>0.20734831601091416</v>
      </c>
      <c r="R91" s="370">
        <v>708</v>
      </c>
      <c r="S91" s="372">
        <v>10</v>
      </c>
      <c r="T91" s="372">
        <v>13</v>
      </c>
      <c r="U91" s="373">
        <f t="shared" si="23"/>
        <v>7.8666666666666663</v>
      </c>
      <c r="V91" s="373">
        <f t="shared" si="24"/>
        <v>6.0512820512820511</v>
      </c>
      <c r="W91" s="372">
        <v>50</v>
      </c>
      <c r="X91" s="370">
        <v>4829</v>
      </c>
      <c r="Y91" s="372">
        <f t="shared" si="17"/>
        <v>99.422240629529924</v>
      </c>
      <c r="Z91" s="372">
        <f t="shared" si="18"/>
        <v>678.12146892655369</v>
      </c>
      <c r="AA91" s="374">
        <f t="shared" si="25"/>
        <v>6.8206214689265536</v>
      </c>
      <c r="AB91" s="371">
        <f t="shared" si="26"/>
        <v>0.35507352941176468</v>
      </c>
    </row>
    <row r="92" spans="1:28" s="223" customFormat="1" ht="12.75" customHeight="1" x14ac:dyDescent="0.2">
      <c r="A92" s="353" t="s">
        <v>897</v>
      </c>
      <c r="B92" s="384" t="s">
        <v>124</v>
      </c>
      <c r="C92" s="398" t="s">
        <v>955</v>
      </c>
      <c r="D92" s="370">
        <v>902.47</v>
      </c>
      <c r="E92" s="370">
        <v>894.67399999999998</v>
      </c>
      <c r="F92" s="390">
        <f t="shared" si="19"/>
        <v>1.0087137884860855</v>
      </c>
      <c r="G92" s="370">
        <v>548.40700000000004</v>
      </c>
      <c r="H92" s="391">
        <f t="shared" si="20"/>
        <v>0.61296852261270596</v>
      </c>
      <c r="I92" s="370">
        <v>289.13099999999997</v>
      </c>
      <c r="J92" s="371">
        <f t="shared" si="21"/>
        <v>0.32316910964217133</v>
      </c>
      <c r="K92" s="370">
        <v>57.136000000000003</v>
      </c>
      <c r="L92" s="371">
        <f t="shared" si="22"/>
        <v>6.3862367745122814E-2</v>
      </c>
      <c r="M92" s="370">
        <v>166.17099999999999</v>
      </c>
      <c r="N92" s="370">
        <v>0</v>
      </c>
      <c r="O92" s="371">
        <f t="shared" si="14"/>
        <v>0.18412911232506343</v>
      </c>
      <c r="P92" s="371">
        <f t="shared" si="15"/>
        <v>0</v>
      </c>
      <c r="Q92" s="371">
        <f t="shared" si="16"/>
        <v>0</v>
      </c>
      <c r="R92" s="370">
        <v>1441</v>
      </c>
      <c r="S92" s="372">
        <v>10</v>
      </c>
      <c r="T92" s="372">
        <v>18</v>
      </c>
      <c r="U92" s="373">
        <f t="shared" si="23"/>
        <v>16.011111111111109</v>
      </c>
      <c r="V92" s="373">
        <f t="shared" si="24"/>
        <v>8.8950617283950617</v>
      </c>
      <c r="W92" s="372">
        <v>49</v>
      </c>
      <c r="X92" s="370">
        <v>9044</v>
      </c>
      <c r="Y92" s="372">
        <f t="shared" si="17"/>
        <v>98.924590888987169</v>
      </c>
      <c r="Z92" s="372">
        <f t="shared" si="18"/>
        <v>620.87022900763361</v>
      </c>
      <c r="AA92" s="374">
        <f t="shared" si="25"/>
        <v>6.2761970853573903</v>
      </c>
      <c r="AB92" s="371">
        <f t="shared" si="26"/>
        <v>0.6785714285714286</v>
      </c>
    </row>
    <row r="93" spans="1:28" s="223" customFormat="1" ht="12.75" customHeight="1" x14ac:dyDescent="0.2">
      <c r="A93" s="353" t="s">
        <v>899</v>
      </c>
      <c r="B93" s="384" t="s">
        <v>124</v>
      </c>
      <c r="C93" s="398" t="s">
        <v>955</v>
      </c>
      <c r="D93" s="370">
        <v>6341.018</v>
      </c>
      <c r="E93" s="370">
        <v>6596.4759999999997</v>
      </c>
      <c r="F93" s="390">
        <f t="shared" si="19"/>
        <v>0.96127356485493165</v>
      </c>
      <c r="G93" s="370">
        <v>1175.674</v>
      </c>
      <c r="H93" s="391">
        <f t="shared" si="20"/>
        <v>0.17822758697219546</v>
      </c>
      <c r="I93" s="370">
        <v>347.04402999999996</v>
      </c>
      <c r="J93" s="371">
        <f t="shared" si="21"/>
        <v>5.2610519616837839E-2</v>
      </c>
      <c r="K93" s="370">
        <v>5073.7575700000007</v>
      </c>
      <c r="L93" s="371">
        <f t="shared" si="22"/>
        <v>0.76916183277252903</v>
      </c>
      <c r="M93" s="370">
        <v>2753.7442000000001</v>
      </c>
      <c r="N93" s="370">
        <v>1554.4781200000002</v>
      </c>
      <c r="O93" s="371">
        <f t="shared" si="14"/>
        <v>0.43427478048477391</v>
      </c>
      <c r="P93" s="371">
        <f t="shared" si="15"/>
        <v>0.24514646071025192</v>
      </c>
      <c r="Q93" s="371">
        <f t="shared" si="16"/>
        <v>0.23565281219851331</v>
      </c>
      <c r="R93" s="370">
        <v>1746</v>
      </c>
      <c r="S93" s="372">
        <v>22</v>
      </c>
      <c r="T93" s="372">
        <v>43</v>
      </c>
      <c r="U93" s="373">
        <f t="shared" si="23"/>
        <v>8.8181818181818183</v>
      </c>
      <c r="V93" s="373">
        <f t="shared" si="24"/>
        <v>4.5116279069767442</v>
      </c>
      <c r="W93" s="372">
        <v>65</v>
      </c>
      <c r="X93" s="370">
        <v>7159</v>
      </c>
      <c r="Y93" s="372">
        <f t="shared" si="17"/>
        <v>921.42422125995256</v>
      </c>
      <c r="Z93" s="372">
        <f t="shared" si="18"/>
        <v>3778.0504009163801</v>
      </c>
      <c r="AA93" s="374">
        <f t="shared" si="25"/>
        <v>4.1002290950744555</v>
      </c>
      <c r="AB93" s="371">
        <f t="shared" si="26"/>
        <v>0.40492081447963801</v>
      </c>
    </row>
    <row r="94" spans="1:28" s="223" customFormat="1" ht="12.75" customHeight="1" x14ac:dyDescent="0.2">
      <c r="A94" s="353" t="s">
        <v>889</v>
      </c>
      <c r="B94" s="384" t="s">
        <v>124</v>
      </c>
      <c r="C94" s="398" t="s">
        <v>955</v>
      </c>
      <c r="D94" s="370">
        <v>277.58</v>
      </c>
      <c r="E94" s="370">
        <v>265.49</v>
      </c>
      <c r="F94" s="390">
        <f t="shared" si="19"/>
        <v>1.0455384383592601</v>
      </c>
      <c r="G94" s="370">
        <v>198.64</v>
      </c>
      <c r="H94" s="391">
        <f t="shared" si="20"/>
        <v>0.74820143884892076</v>
      </c>
      <c r="I94" s="370">
        <v>58.805</v>
      </c>
      <c r="J94" s="371">
        <f t="shared" si="21"/>
        <v>0.22149610154808089</v>
      </c>
      <c r="K94" s="370">
        <v>8.0459999999999994</v>
      </c>
      <c r="L94" s="371">
        <f t="shared" si="22"/>
        <v>3.0306226223209911E-2</v>
      </c>
      <c r="M94" s="370">
        <v>55.963999999999999</v>
      </c>
      <c r="N94" s="370">
        <v>28.826000000000001</v>
      </c>
      <c r="O94" s="371">
        <f t="shared" si="14"/>
        <v>0.20161394913178182</v>
      </c>
      <c r="P94" s="371">
        <f t="shared" si="15"/>
        <v>0.10384753944808704</v>
      </c>
      <c r="Q94" s="371">
        <f t="shared" si="16"/>
        <v>0.10857659422200459</v>
      </c>
      <c r="R94" s="370">
        <v>181</v>
      </c>
      <c r="S94" s="372">
        <v>5</v>
      </c>
      <c r="T94" s="372">
        <v>7</v>
      </c>
      <c r="U94" s="373">
        <f t="shared" si="23"/>
        <v>4.0222222222222221</v>
      </c>
      <c r="V94" s="373">
        <f t="shared" si="24"/>
        <v>2.873015873015873</v>
      </c>
      <c r="W94" s="372">
        <v>10</v>
      </c>
      <c r="X94" s="370">
        <v>1096</v>
      </c>
      <c r="Y94" s="372">
        <f t="shared" si="17"/>
        <v>242.23540145985402</v>
      </c>
      <c r="Z94" s="372">
        <f t="shared" si="18"/>
        <v>1466.7955801104972</v>
      </c>
      <c r="AA94" s="374">
        <f t="shared" si="25"/>
        <v>6.05524861878453</v>
      </c>
      <c r="AB94" s="371">
        <f t="shared" si="26"/>
        <v>0.40294117647058819</v>
      </c>
    </row>
    <row r="95" spans="1:28" s="223" customFormat="1" ht="12.75" customHeight="1" x14ac:dyDescent="0.2">
      <c r="A95" s="353" t="s">
        <v>1061</v>
      </c>
      <c r="B95" s="384" t="s">
        <v>1081</v>
      </c>
      <c r="C95" s="398" t="s">
        <v>932</v>
      </c>
      <c r="D95" s="370">
        <v>521.44000000000005</v>
      </c>
      <c r="E95" s="370">
        <v>476.63400000000001</v>
      </c>
      <c r="F95" s="390">
        <f t="shared" si="19"/>
        <v>1.0940050437022957</v>
      </c>
      <c r="G95" s="370">
        <v>338.67899999999997</v>
      </c>
      <c r="H95" s="391">
        <f t="shared" si="20"/>
        <v>0.71056408061531484</v>
      </c>
      <c r="I95" s="370">
        <v>118.461</v>
      </c>
      <c r="J95" s="371">
        <f t="shared" si="21"/>
        <v>0.24853661299865304</v>
      </c>
      <c r="K95" s="370">
        <v>19.494</v>
      </c>
      <c r="L95" s="371">
        <f t="shared" si="22"/>
        <v>4.089930638603205E-2</v>
      </c>
      <c r="M95" s="370">
        <v>73.843999999999994</v>
      </c>
      <c r="N95" s="370">
        <v>0</v>
      </c>
      <c r="O95" s="371">
        <f t="shared" si="14"/>
        <v>0.14161552623504139</v>
      </c>
      <c r="P95" s="371">
        <f t="shared" si="15"/>
        <v>0</v>
      </c>
      <c r="Q95" s="371">
        <f t="shared" si="16"/>
        <v>0</v>
      </c>
      <c r="R95" s="370">
        <v>721</v>
      </c>
      <c r="S95" s="372">
        <v>6</v>
      </c>
      <c r="T95" s="372">
        <v>12</v>
      </c>
      <c r="U95" s="373">
        <f t="shared" si="23"/>
        <v>13.351851851851853</v>
      </c>
      <c r="V95" s="373">
        <f t="shared" si="24"/>
        <v>6.6759259259259265</v>
      </c>
      <c r="W95" s="372">
        <v>45</v>
      </c>
      <c r="X95" s="370">
        <v>5504</v>
      </c>
      <c r="Y95" s="372">
        <f t="shared" si="17"/>
        <v>86.597747093023258</v>
      </c>
      <c r="Z95" s="372">
        <f t="shared" si="18"/>
        <v>661.0735090152566</v>
      </c>
      <c r="AA95" s="374">
        <f t="shared" si="25"/>
        <v>7.6338418862690709</v>
      </c>
      <c r="AB95" s="371">
        <f t="shared" si="26"/>
        <v>0.4496732026143791</v>
      </c>
    </row>
    <row r="96" spans="1:28" s="223" customFormat="1" ht="12.75" customHeight="1" x14ac:dyDescent="0.2">
      <c r="A96" s="353" t="s">
        <v>570</v>
      </c>
      <c r="B96" s="384" t="s">
        <v>1081</v>
      </c>
      <c r="C96" s="398" t="s">
        <v>932</v>
      </c>
      <c r="D96" s="370">
        <v>768.24699999999996</v>
      </c>
      <c r="E96" s="370">
        <v>896.13499999999999</v>
      </c>
      <c r="F96" s="390">
        <f t="shared" si="19"/>
        <v>0.85728935930412264</v>
      </c>
      <c r="G96" s="370">
        <v>616.42999999999995</v>
      </c>
      <c r="H96" s="391">
        <f t="shared" si="20"/>
        <v>0.68787626864255935</v>
      </c>
      <c r="I96" s="370">
        <v>273.04899999999998</v>
      </c>
      <c r="J96" s="371">
        <f t="shared" si="21"/>
        <v>0.30469627902046009</v>
      </c>
      <c r="K96" s="370">
        <v>6.6550000000000002</v>
      </c>
      <c r="L96" s="371">
        <f t="shared" si="22"/>
        <v>7.4263364336846572E-3</v>
      </c>
      <c r="M96" s="370">
        <v>354.72800000000001</v>
      </c>
      <c r="N96" s="370">
        <v>149.518</v>
      </c>
      <c r="O96" s="371">
        <f t="shared" si="14"/>
        <v>0.46173691534102967</v>
      </c>
      <c r="P96" s="371">
        <f t="shared" si="15"/>
        <v>0.19462230246261947</v>
      </c>
      <c r="Q96" s="371">
        <f t="shared" si="16"/>
        <v>0.1668476289844722</v>
      </c>
      <c r="R96" s="370">
        <v>1414</v>
      </c>
      <c r="S96" s="372">
        <v>8</v>
      </c>
      <c r="T96" s="372">
        <v>21</v>
      </c>
      <c r="U96" s="373">
        <f t="shared" si="23"/>
        <v>19.638888888888889</v>
      </c>
      <c r="V96" s="373">
        <f t="shared" si="24"/>
        <v>7.481481481481481</v>
      </c>
      <c r="W96" s="372">
        <v>67</v>
      </c>
      <c r="X96" s="370">
        <v>9989</v>
      </c>
      <c r="Y96" s="372">
        <f t="shared" si="17"/>
        <v>89.71218340174191</v>
      </c>
      <c r="Z96" s="372">
        <f t="shared" si="18"/>
        <v>633.75884016973123</v>
      </c>
      <c r="AA96" s="374">
        <f t="shared" si="25"/>
        <v>7.064356435643564</v>
      </c>
      <c r="AB96" s="371">
        <f t="shared" si="26"/>
        <v>0.54812335381913957</v>
      </c>
    </row>
    <row r="97" spans="1:28" s="223" customFormat="1" ht="12.75" customHeight="1" x14ac:dyDescent="0.2">
      <c r="A97" s="353" t="s">
        <v>1039</v>
      </c>
      <c r="B97" s="384" t="s">
        <v>285</v>
      </c>
      <c r="C97" s="398" t="s">
        <v>947</v>
      </c>
      <c r="D97" s="370">
        <v>448.5</v>
      </c>
      <c r="E97" s="370">
        <v>483.18</v>
      </c>
      <c r="F97" s="390">
        <f t="shared" si="19"/>
        <v>0.92822550602260023</v>
      </c>
      <c r="G97" s="370">
        <v>304</v>
      </c>
      <c r="H97" s="391">
        <f t="shared" si="20"/>
        <v>0.62916511445010137</v>
      </c>
      <c r="I97" s="370">
        <v>178.66900000000001</v>
      </c>
      <c r="J97" s="371">
        <f t="shared" si="21"/>
        <v>0.36977730866343805</v>
      </c>
      <c r="K97" s="370">
        <v>0.501</v>
      </c>
      <c r="L97" s="371">
        <f t="shared" si="22"/>
        <v>1.0368806655904632E-3</v>
      </c>
      <c r="M97" s="370">
        <v>1275.06564</v>
      </c>
      <c r="N97" s="370">
        <v>1019.847</v>
      </c>
      <c r="O97" s="371">
        <f t="shared" si="14"/>
        <v>2.8429557190635451</v>
      </c>
      <c r="P97" s="371">
        <f t="shared" si="15"/>
        <v>2.27390635451505</v>
      </c>
      <c r="Q97" s="371">
        <f t="shared" si="16"/>
        <v>2.1106978765677384</v>
      </c>
      <c r="R97" s="370">
        <v>664</v>
      </c>
      <c r="S97" s="372">
        <v>5</v>
      </c>
      <c r="T97" s="372">
        <v>14</v>
      </c>
      <c r="U97" s="373">
        <f t="shared" si="23"/>
        <v>14.755555555555556</v>
      </c>
      <c r="V97" s="373">
        <f t="shared" si="24"/>
        <v>5.2698412698412698</v>
      </c>
      <c r="W97" s="372">
        <v>60</v>
      </c>
      <c r="X97" s="370">
        <v>7139</v>
      </c>
      <c r="Y97" s="372">
        <f t="shared" si="17"/>
        <v>67.681748143997766</v>
      </c>
      <c r="Z97" s="372">
        <f t="shared" si="18"/>
        <v>727.68072289156623</v>
      </c>
      <c r="AA97" s="374">
        <f t="shared" si="25"/>
        <v>10.751506024096386</v>
      </c>
      <c r="AB97" s="371">
        <f t="shared" si="26"/>
        <v>0.43743872549019608</v>
      </c>
    </row>
    <row r="98" spans="1:28" s="222" customFormat="1" ht="12.75" customHeight="1" x14ac:dyDescent="0.2">
      <c r="A98" s="352" t="s">
        <v>989</v>
      </c>
      <c r="B98" s="383" t="s">
        <v>285</v>
      </c>
      <c r="C98" s="397" t="s">
        <v>931</v>
      </c>
      <c r="D98" s="365">
        <v>587.09299999999996</v>
      </c>
      <c r="E98" s="365">
        <v>612.71500000000003</v>
      </c>
      <c r="F98" s="388">
        <f t="shared" si="19"/>
        <v>0.95818284194119607</v>
      </c>
      <c r="G98" s="365">
        <v>348.81</v>
      </c>
      <c r="H98" s="389">
        <f t="shared" si="20"/>
        <v>0.56928588332258878</v>
      </c>
      <c r="I98" s="365">
        <v>259.702</v>
      </c>
      <c r="J98" s="366">
        <f t="shared" si="21"/>
        <v>0.42385448373224088</v>
      </c>
      <c r="K98" s="365">
        <v>4.2039999999999997</v>
      </c>
      <c r="L98" s="366">
        <f t="shared" si="22"/>
        <v>6.8612650253380442E-3</v>
      </c>
      <c r="M98" s="365">
        <v>65.402029999999996</v>
      </c>
      <c r="N98" s="365">
        <v>0</v>
      </c>
      <c r="O98" s="366">
        <f t="shared" si="14"/>
        <v>0.11139977822934356</v>
      </c>
      <c r="P98" s="366">
        <f t="shared" si="15"/>
        <v>0</v>
      </c>
      <c r="Q98" s="366">
        <f t="shared" si="16"/>
        <v>0</v>
      </c>
      <c r="R98" s="365">
        <v>993</v>
      </c>
      <c r="S98" s="367">
        <v>10</v>
      </c>
      <c r="T98" s="367">
        <v>17</v>
      </c>
      <c r="U98" s="368">
        <f t="shared" si="23"/>
        <v>11.033333333333333</v>
      </c>
      <c r="V98" s="368">
        <f t="shared" si="24"/>
        <v>6.4901960784313726</v>
      </c>
      <c r="W98" s="367">
        <v>60</v>
      </c>
      <c r="X98" s="365">
        <v>15189</v>
      </c>
      <c r="Y98" s="367">
        <f t="shared" si="17"/>
        <v>40.339390348278357</v>
      </c>
      <c r="Z98" s="367">
        <f t="shared" si="18"/>
        <v>617.03423967774415</v>
      </c>
      <c r="AA98" s="369">
        <f t="shared" si="25"/>
        <v>15.29607250755287</v>
      </c>
      <c r="AB98" s="366">
        <f t="shared" si="26"/>
        <v>0.93069852941176467</v>
      </c>
    </row>
    <row r="99" spans="1:28" s="222" customFormat="1" ht="12.75" customHeight="1" x14ac:dyDescent="0.2">
      <c r="A99" s="352" t="s">
        <v>1040</v>
      </c>
      <c r="B99" s="383" t="s">
        <v>285</v>
      </c>
      <c r="C99" s="397" t="s">
        <v>931</v>
      </c>
      <c r="D99" s="365">
        <v>728.54</v>
      </c>
      <c r="E99" s="365">
        <v>685.64</v>
      </c>
      <c r="F99" s="388">
        <f t="shared" si="19"/>
        <v>1.0625692783384866</v>
      </c>
      <c r="G99" s="365">
        <v>487.86200000000002</v>
      </c>
      <c r="H99" s="389">
        <f t="shared" si="20"/>
        <v>0.71154250043754741</v>
      </c>
      <c r="I99" s="365">
        <v>197.56100000000001</v>
      </c>
      <c r="J99" s="366">
        <f t="shared" si="21"/>
        <v>0.28814100694241879</v>
      </c>
      <c r="K99" s="365">
        <v>0.217</v>
      </c>
      <c r="L99" s="366">
        <f t="shared" si="22"/>
        <v>3.1649262003383702E-4</v>
      </c>
      <c r="M99" s="365">
        <v>5.0380000000000003</v>
      </c>
      <c r="N99" s="365">
        <v>0</v>
      </c>
      <c r="O99" s="366">
        <f t="shared" si="14"/>
        <v>6.915200263540781E-3</v>
      </c>
      <c r="P99" s="366">
        <f t="shared" si="15"/>
        <v>0</v>
      </c>
      <c r="Q99" s="366">
        <f t="shared" si="16"/>
        <v>0</v>
      </c>
      <c r="R99" s="365">
        <v>1665</v>
      </c>
      <c r="S99" s="367">
        <v>6</v>
      </c>
      <c r="T99" s="367">
        <v>18</v>
      </c>
      <c r="U99" s="368">
        <f t="shared" si="23"/>
        <v>30.833333333333332</v>
      </c>
      <c r="V99" s="368">
        <f t="shared" si="24"/>
        <v>10.277777777777779</v>
      </c>
      <c r="W99" s="367">
        <v>84</v>
      </c>
      <c r="X99" s="365">
        <v>18314</v>
      </c>
      <c r="Y99" s="367">
        <f t="shared" si="17"/>
        <v>37.438025554220815</v>
      </c>
      <c r="Z99" s="367">
        <f t="shared" si="18"/>
        <v>411.79579579579581</v>
      </c>
      <c r="AA99" s="369">
        <f t="shared" si="25"/>
        <v>10.999399399399399</v>
      </c>
      <c r="AB99" s="366">
        <f t="shared" si="26"/>
        <v>0.80155812324929965</v>
      </c>
    </row>
    <row r="100" spans="1:28" s="222" customFormat="1" ht="12.75" customHeight="1" x14ac:dyDescent="0.2">
      <c r="A100" s="352" t="s">
        <v>1041</v>
      </c>
      <c r="B100" s="383" t="s">
        <v>285</v>
      </c>
      <c r="C100" s="397" t="s">
        <v>931</v>
      </c>
      <c r="D100" s="365">
        <v>1439.6759999999999</v>
      </c>
      <c r="E100" s="365">
        <v>1437.076</v>
      </c>
      <c r="F100" s="388">
        <f t="shared" si="19"/>
        <v>1.001809229296154</v>
      </c>
      <c r="G100" s="365">
        <v>1058.3979999999999</v>
      </c>
      <c r="H100" s="389">
        <f t="shared" si="20"/>
        <v>0.73649410330420928</v>
      </c>
      <c r="I100" s="365">
        <v>373.13200000000001</v>
      </c>
      <c r="J100" s="366">
        <f t="shared" si="21"/>
        <v>0.25964667143560954</v>
      </c>
      <c r="K100" s="365">
        <v>5.5460000000000003</v>
      </c>
      <c r="L100" s="366">
        <f t="shared" si="22"/>
        <v>3.8592252601810902E-3</v>
      </c>
      <c r="M100" s="365">
        <v>765.45007999999996</v>
      </c>
      <c r="N100" s="365">
        <v>0</v>
      </c>
      <c r="O100" s="366">
        <f t="shared" si="14"/>
        <v>0.5316821840469661</v>
      </c>
      <c r="P100" s="366">
        <f t="shared" si="15"/>
        <v>0</v>
      </c>
      <c r="Q100" s="366">
        <f t="shared" si="16"/>
        <v>0</v>
      </c>
      <c r="R100" s="365">
        <v>2437</v>
      </c>
      <c r="S100" s="367">
        <v>5</v>
      </c>
      <c r="T100" s="367">
        <v>35</v>
      </c>
      <c r="U100" s="368">
        <f t="shared" si="23"/>
        <v>54.155555555555551</v>
      </c>
      <c r="V100" s="368">
        <f t="shared" si="24"/>
        <v>7.7365079365079374</v>
      </c>
      <c r="W100" s="367">
        <v>100</v>
      </c>
      <c r="X100" s="365">
        <v>23546</v>
      </c>
      <c r="Y100" s="367">
        <f t="shared" si="17"/>
        <v>61.032701945128686</v>
      </c>
      <c r="Z100" s="367">
        <f t="shared" si="18"/>
        <v>589.6906032006566</v>
      </c>
      <c r="AA100" s="369">
        <f t="shared" si="25"/>
        <v>9.6618793598686903</v>
      </c>
      <c r="AB100" s="366">
        <f t="shared" si="26"/>
        <v>0.86566176470588241</v>
      </c>
    </row>
    <row r="101" spans="1:28" s="222" customFormat="1" ht="12.75" customHeight="1" x14ac:dyDescent="0.2">
      <c r="A101" s="352" t="s">
        <v>1042</v>
      </c>
      <c r="B101" s="383" t="s">
        <v>285</v>
      </c>
      <c r="C101" s="397" t="s">
        <v>958</v>
      </c>
      <c r="D101" s="365">
        <v>681.39499999999998</v>
      </c>
      <c r="E101" s="365">
        <v>595.86800000000005</v>
      </c>
      <c r="F101" s="388">
        <f t="shared" si="19"/>
        <v>1.1435334671437296</v>
      </c>
      <c r="G101" s="365">
        <v>368.13</v>
      </c>
      <c r="H101" s="389">
        <f t="shared" si="20"/>
        <v>0.61780461444480983</v>
      </c>
      <c r="I101" s="365">
        <v>216.285</v>
      </c>
      <c r="J101" s="366">
        <f t="shared" si="21"/>
        <v>0.362974685668638</v>
      </c>
      <c r="K101" s="365">
        <v>11.452999999999999</v>
      </c>
      <c r="L101" s="366">
        <f t="shared" si="22"/>
        <v>1.9220699886552051E-2</v>
      </c>
      <c r="M101" s="365">
        <v>68.521000000000001</v>
      </c>
      <c r="N101" s="365">
        <v>0</v>
      </c>
      <c r="O101" s="366">
        <f t="shared" si="14"/>
        <v>0.10055988083270351</v>
      </c>
      <c r="P101" s="366">
        <f t="shared" si="15"/>
        <v>0</v>
      </c>
      <c r="Q101" s="366">
        <f t="shared" si="16"/>
        <v>0</v>
      </c>
      <c r="R101" s="365">
        <v>1079</v>
      </c>
      <c r="S101" s="367">
        <v>9</v>
      </c>
      <c r="T101" s="367">
        <v>16</v>
      </c>
      <c r="U101" s="368">
        <f t="shared" si="23"/>
        <v>13.320987654320987</v>
      </c>
      <c r="V101" s="368">
        <f t="shared" si="24"/>
        <v>7.4930555555555554</v>
      </c>
      <c r="W101" s="367">
        <v>85</v>
      </c>
      <c r="X101" s="365">
        <v>17190</v>
      </c>
      <c r="Y101" s="367">
        <f t="shared" si="17"/>
        <v>34.663641652123324</v>
      </c>
      <c r="Z101" s="367">
        <f t="shared" si="18"/>
        <v>552.24096385542168</v>
      </c>
      <c r="AA101" s="369">
        <f t="shared" si="25"/>
        <v>15.931417979610751</v>
      </c>
      <c r="AB101" s="366">
        <f t="shared" si="26"/>
        <v>0.74351211072664369</v>
      </c>
    </row>
    <row r="102" spans="1:28" s="222" customFormat="1" ht="12.75" customHeight="1" x14ac:dyDescent="0.2">
      <c r="A102" s="352" t="s">
        <v>1043</v>
      </c>
      <c r="B102" s="383" t="s">
        <v>285</v>
      </c>
      <c r="C102" s="397" t="s">
        <v>958</v>
      </c>
      <c r="D102" s="365">
        <v>191.54400000000001</v>
      </c>
      <c r="E102" s="365">
        <v>210.27799999999999</v>
      </c>
      <c r="F102" s="388">
        <f t="shared" si="19"/>
        <v>0.91090841647723497</v>
      </c>
      <c r="G102" s="365">
        <v>139.88</v>
      </c>
      <c r="H102" s="389">
        <f t="shared" si="20"/>
        <v>0.66521462064505088</v>
      </c>
      <c r="I102" s="365">
        <v>69.352999999999994</v>
      </c>
      <c r="J102" s="366">
        <f t="shared" si="21"/>
        <v>0.32981576769799975</v>
      </c>
      <c r="K102" s="365">
        <v>1.0429999999999999</v>
      </c>
      <c r="L102" s="366">
        <f t="shared" si="22"/>
        <v>4.9601004384671717E-3</v>
      </c>
      <c r="M102" s="365">
        <v>18.309000000000001</v>
      </c>
      <c r="N102" s="365">
        <v>18.309000000000001</v>
      </c>
      <c r="O102" s="366">
        <f t="shared" si="14"/>
        <v>9.558639268262123E-2</v>
      </c>
      <c r="P102" s="366">
        <f t="shared" si="15"/>
        <v>9.558639268262123E-2</v>
      </c>
      <c r="Q102" s="366">
        <f t="shared" si="16"/>
        <v>8.7070449595297666E-2</v>
      </c>
      <c r="R102" s="365">
        <v>315</v>
      </c>
      <c r="S102" s="367">
        <v>4</v>
      </c>
      <c r="T102" s="367">
        <v>6</v>
      </c>
      <c r="U102" s="368">
        <f t="shared" si="23"/>
        <v>8.75</v>
      </c>
      <c r="V102" s="368">
        <f t="shared" si="24"/>
        <v>5.833333333333333</v>
      </c>
      <c r="W102" s="367">
        <v>30</v>
      </c>
      <c r="X102" s="365">
        <v>2052</v>
      </c>
      <c r="Y102" s="367">
        <f t="shared" si="17"/>
        <v>102.47465886939571</v>
      </c>
      <c r="Z102" s="367">
        <f t="shared" si="18"/>
        <v>667.54920634920632</v>
      </c>
      <c r="AA102" s="369">
        <f t="shared" si="25"/>
        <v>6.5142857142857142</v>
      </c>
      <c r="AB102" s="366">
        <f t="shared" si="26"/>
        <v>0.25147058823529411</v>
      </c>
    </row>
    <row r="103" spans="1:28" s="222" customFormat="1" ht="12.75" customHeight="1" x14ac:dyDescent="0.2">
      <c r="A103" s="352" t="s">
        <v>885</v>
      </c>
      <c r="B103" s="383" t="s">
        <v>285</v>
      </c>
      <c r="C103" s="397" t="s">
        <v>955</v>
      </c>
      <c r="D103" s="365">
        <v>877.94500000000005</v>
      </c>
      <c r="E103" s="365">
        <v>700.76</v>
      </c>
      <c r="F103" s="388">
        <f t="shared" si="19"/>
        <v>1.2528469090701524</v>
      </c>
      <c r="G103" s="365">
        <v>410.24</v>
      </c>
      <c r="H103" s="389">
        <f t="shared" si="20"/>
        <v>0.58542154232547516</v>
      </c>
      <c r="I103" s="365">
        <v>290.43299999999999</v>
      </c>
      <c r="J103" s="366">
        <f t="shared" si="21"/>
        <v>0.41445430675266853</v>
      </c>
      <c r="K103" s="365">
        <v>8.7999999999999995E-2</v>
      </c>
      <c r="L103" s="366">
        <f t="shared" si="22"/>
        <v>1.2557794394657228E-4</v>
      </c>
      <c r="M103" s="365">
        <v>115.108</v>
      </c>
      <c r="N103" s="365">
        <v>0</v>
      </c>
      <c r="O103" s="366">
        <f t="shared" si="14"/>
        <v>0.13111071878078923</v>
      </c>
      <c r="P103" s="366">
        <f t="shared" si="15"/>
        <v>0</v>
      </c>
      <c r="Q103" s="366">
        <f t="shared" si="16"/>
        <v>0</v>
      </c>
      <c r="R103" s="365">
        <v>989</v>
      </c>
      <c r="S103" s="367">
        <v>6</v>
      </c>
      <c r="T103" s="367">
        <v>16</v>
      </c>
      <c r="U103" s="368">
        <f t="shared" si="23"/>
        <v>18.314814814814817</v>
      </c>
      <c r="V103" s="368">
        <f t="shared" si="24"/>
        <v>6.8680555555555554</v>
      </c>
      <c r="W103" s="367">
        <v>45</v>
      </c>
      <c r="X103" s="365">
        <v>7041</v>
      </c>
      <c r="Y103" s="367">
        <f t="shared" si="17"/>
        <v>99.525635563130237</v>
      </c>
      <c r="Z103" s="367">
        <f t="shared" si="18"/>
        <v>708.5540950455005</v>
      </c>
      <c r="AA103" s="369">
        <f t="shared" si="25"/>
        <v>7.1193124368048535</v>
      </c>
      <c r="AB103" s="366">
        <f t="shared" si="26"/>
        <v>0.57524509803921564</v>
      </c>
    </row>
    <row r="104" spans="1:28" s="222" customFormat="1" ht="12.75" customHeight="1" x14ac:dyDescent="0.2">
      <c r="A104" s="352" t="s">
        <v>1044</v>
      </c>
      <c r="B104" s="383" t="s">
        <v>175</v>
      </c>
      <c r="C104" s="397" t="s">
        <v>935</v>
      </c>
      <c r="D104" s="365">
        <v>25420.554</v>
      </c>
      <c r="E104" s="365">
        <v>25268.596000000001</v>
      </c>
      <c r="F104" s="388">
        <f t="shared" si="19"/>
        <v>1.0060137096655468</v>
      </c>
      <c r="G104" s="365">
        <v>3918.5630000000001</v>
      </c>
      <c r="H104" s="389">
        <f t="shared" si="20"/>
        <v>0.15507640392841771</v>
      </c>
      <c r="I104" s="365">
        <v>4292.7489999999998</v>
      </c>
      <c r="J104" s="366">
        <f t="shared" si="21"/>
        <v>0.16988474547616336</v>
      </c>
      <c r="K104" s="365">
        <v>17057.284</v>
      </c>
      <c r="L104" s="366">
        <f t="shared" si="22"/>
        <v>0.6750388505954189</v>
      </c>
      <c r="M104" s="365">
        <v>5813.07</v>
      </c>
      <c r="N104" s="365">
        <v>1000.032</v>
      </c>
      <c r="O104" s="366">
        <f t="shared" si="14"/>
        <v>0.22867597614119659</v>
      </c>
      <c r="P104" s="366">
        <f t="shared" si="15"/>
        <v>3.9339504559971435E-2</v>
      </c>
      <c r="Q104" s="366">
        <f t="shared" si="16"/>
        <v>3.9576080918781557E-2</v>
      </c>
      <c r="R104" s="365">
        <v>9790</v>
      </c>
      <c r="S104" s="367">
        <v>49</v>
      </c>
      <c r="T104" s="367">
        <v>117</v>
      </c>
      <c r="U104" s="368">
        <f t="shared" si="23"/>
        <v>22.199546485260768</v>
      </c>
      <c r="V104" s="368">
        <f t="shared" si="24"/>
        <v>9.2972459639126299</v>
      </c>
      <c r="W104" s="367">
        <v>181</v>
      </c>
      <c r="X104" s="365">
        <v>43521</v>
      </c>
      <c r="Y104" s="367">
        <f t="shared" si="17"/>
        <v>580.60697134716577</v>
      </c>
      <c r="Z104" s="367">
        <f t="shared" si="18"/>
        <v>2581.0618998978548</v>
      </c>
      <c r="AA104" s="369">
        <f t="shared" si="25"/>
        <v>4.4454545454545453</v>
      </c>
      <c r="AB104" s="366">
        <f t="shared" si="26"/>
        <v>0.88399821254468636</v>
      </c>
    </row>
    <row r="105" spans="1:28" s="222" customFormat="1" ht="12.75" customHeight="1" x14ac:dyDescent="0.2">
      <c r="A105" s="352" t="s">
        <v>977</v>
      </c>
      <c r="B105" s="383" t="s">
        <v>175</v>
      </c>
      <c r="C105" s="397" t="s">
        <v>937</v>
      </c>
      <c r="D105" s="365">
        <v>9381.1440000000002</v>
      </c>
      <c r="E105" s="365">
        <v>9525.7819999999992</v>
      </c>
      <c r="F105" s="388">
        <f t="shared" si="19"/>
        <v>0.98481615472619477</v>
      </c>
      <c r="G105" s="365">
        <v>2405.2449999999999</v>
      </c>
      <c r="H105" s="389">
        <f t="shared" si="20"/>
        <v>0.25249843005015232</v>
      </c>
      <c r="I105" s="365">
        <v>1284.7729999999999</v>
      </c>
      <c r="J105" s="366">
        <f t="shared" si="21"/>
        <v>0.1348732314050437</v>
      </c>
      <c r="K105" s="365">
        <v>5835.7640000000001</v>
      </c>
      <c r="L105" s="366">
        <f t="shared" si="22"/>
        <v>0.61262833854480403</v>
      </c>
      <c r="M105" s="365">
        <v>3700.962</v>
      </c>
      <c r="N105" s="365">
        <v>1876.086</v>
      </c>
      <c r="O105" s="366">
        <f t="shared" si="14"/>
        <v>0.39451073344572901</v>
      </c>
      <c r="P105" s="366">
        <f t="shared" si="15"/>
        <v>0.19998477797590572</v>
      </c>
      <c r="Q105" s="366">
        <f t="shared" si="16"/>
        <v>0.19694824005000325</v>
      </c>
      <c r="R105" s="365">
        <v>3992</v>
      </c>
      <c r="S105" s="367">
        <v>30</v>
      </c>
      <c r="T105" s="367">
        <v>88</v>
      </c>
      <c r="U105" s="368">
        <f t="shared" si="23"/>
        <v>14.785185185185185</v>
      </c>
      <c r="V105" s="368">
        <f t="shared" si="24"/>
        <v>5.0404040404040407</v>
      </c>
      <c r="W105" s="367">
        <v>186</v>
      </c>
      <c r="X105" s="365">
        <v>18825</v>
      </c>
      <c r="Y105" s="367">
        <f t="shared" si="17"/>
        <v>506.01763612217798</v>
      </c>
      <c r="Z105" s="367">
        <f t="shared" si="18"/>
        <v>2386.2179358717435</v>
      </c>
      <c r="AA105" s="369">
        <f t="shared" si="25"/>
        <v>4.7156813627254506</v>
      </c>
      <c r="AB105" s="366">
        <f t="shared" si="26"/>
        <v>0.37209440227703983</v>
      </c>
    </row>
    <row r="106" spans="1:28" s="222" customFormat="1" ht="12.75" customHeight="1" x14ac:dyDescent="0.2">
      <c r="A106" s="352" t="s">
        <v>985</v>
      </c>
      <c r="B106" s="383" t="s">
        <v>175</v>
      </c>
      <c r="C106" s="397" t="s">
        <v>939</v>
      </c>
      <c r="D106" s="365">
        <v>12114.316000000001</v>
      </c>
      <c r="E106" s="365">
        <v>12261.163</v>
      </c>
      <c r="F106" s="388">
        <f t="shared" si="19"/>
        <v>0.98802340365265517</v>
      </c>
      <c r="G106" s="365">
        <v>3193.1030000000001</v>
      </c>
      <c r="H106" s="389">
        <f t="shared" si="20"/>
        <v>0.26042415389143753</v>
      </c>
      <c r="I106" s="365">
        <v>2692.3389999999999</v>
      </c>
      <c r="J106" s="366">
        <f t="shared" si="21"/>
        <v>0.2195826774344326</v>
      </c>
      <c r="K106" s="365">
        <v>6375.7209999999995</v>
      </c>
      <c r="L106" s="366">
        <f t="shared" si="22"/>
        <v>0.51999316867412981</v>
      </c>
      <c r="M106" s="365">
        <v>3938.154</v>
      </c>
      <c r="N106" s="365">
        <v>1266.347</v>
      </c>
      <c r="O106" s="366">
        <f t="shared" si="14"/>
        <v>0.3250826542744964</v>
      </c>
      <c r="P106" s="366">
        <f t="shared" si="15"/>
        <v>0.10453309951630781</v>
      </c>
      <c r="Q106" s="366">
        <f t="shared" si="16"/>
        <v>0.10328114877846416</v>
      </c>
      <c r="R106" s="365">
        <v>7597</v>
      </c>
      <c r="S106" s="367">
        <v>36</v>
      </c>
      <c r="T106" s="367">
        <v>96</v>
      </c>
      <c r="U106" s="368">
        <f t="shared" si="23"/>
        <v>23.447530864197532</v>
      </c>
      <c r="V106" s="368">
        <f t="shared" si="24"/>
        <v>8.7928240740740744</v>
      </c>
      <c r="W106" s="367">
        <v>146</v>
      </c>
      <c r="X106" s="365">
        <v>32851</v>
      </c>
      <c r="Y106" s="367">
        <f t="shared" si="17"/>
        <v>373.23560926608019</v>
      </c>
      <c r="Z106" s="367">
        <f t="shared" si="18"/>
        <v>1613.9480057917599</v>
      </c>
      <c r="AA106" s="369">
        <f t="shared" si="25"/>
        <v>4.324206923785705</v>
      </c>
      <c r="AB106" s="366">
        <f t="shared" si="26"/>
        <v>0.82723106365834009</v>
      </c>
    </row>
    <row r="107" spans="1:28" s="223" customFormat="1" ht="12.75" customHeight="1" x14ac:dyDescent="0.2">
      <c r="A107" s="353" t="s">
        <v>1045</v>
      </c>
      <c r="B107" s="384" t="s">
        <v>175</v>
      </c>
      <c r="C107" s="398" t="s">
        <v>932</v>
      </c>
      <c r="D107" s="370">
        <v>42006.716999999997</v>
      </c>
      <c r="E107" s="370">
        <v>40279.815999999999</v>
      </c>
      <c r="F107" s="388">
        <f t="shared" si="19"/>
        <v>1.0428726139166078</v>
      </c>
      <c r="G107" s="365">
        <v>6171.0159999999996</v>
      </c>
      <c r="H107" s="389">
        <f t="shared" si="20"/>
        <v>0.15320367898403509</v>
      </c>
      <c r="I107" s="370">
        <v>3556.6237700000001</v>
      </c>
      <c r="J107" s="366">
        <f t="shared" si="21"/>
        <v>8.8297915015301959E-2</v>
      </c>
      <c r="K107" s="370">
        <v>30552.17612</v>
      </c>
      <c r="L107" s="366">
        <f t="shared" si="22"/>
        <v>0.7584984032697667</v>
      </c>
      <c r="M107" s="365">
        <v>9755.7602900000002</v>
      </c>
      <c r="N107" s="370">
        <v>0</v>
      </c>
      <c r="O107" s="366">
        <f t="shared" si="14"/>
        <v>0.23224286463519633</v>
      </c>
      <c r="P107" s="366">
        <f t="shared" si="15"/>
        <v>0</v>
      </c>
      <c r="Q107" s="366">
        <f t="shared" si="16"/>
        <v>0</v>
      </c>
      <c r="R107" s="365">
        <v>13772</v>
      </c>
      <c r="S107" s="367">
        <v>58.86</v>
      </c>
      <c r="T107" s="367">
        <v>148.37</v>
      </c>
      <c r="U107" s="368">
        <f t="shared" si="23"/>
        <v>25.997659229055763</v>
      </c>
      <c r="V107" s="368">
        <f t="shared" si="24"/>
        <v>10.313555450712558</v>
      </c>
      <c r="W107" s="367">
        <v>211</v>
      </c>
      <c r="X107" s="365">
        <v>37939</v>
      </c>
      <c r="Y107" s="367">
        <f t="shared" si="17"/>
        <v>1061.6994649305464</v>
      </c>
      <c r="Z107" s="367">
        <f t="shared" si="18"/>
        <v>2924.7615451641009</v>
      </c>
      <c r="AA107" s="369">
        <f t="shared" si="25"/>
        <v>2.7547923322683707</v>
      </c>
      <c r="AB107" s="366">
        <f t="shared" si="26"/>
        <v>0.6610503206021745</v>
      </c>
    </row>
    <row r="108" spans="1:28" s="222" customFormat="1" ht="12.75" customHeight="1" x14ac:dyDescent="0.2">
      <c r="A108" s="352" t="s">
        <v>1062</v>
      </c>
      <c r="B108" s="383" t="s">
        <v>175</v>
      </c>
      <c r="C108" s="397" t="s">
        <v>949</v>
      </c>
      <c r="D108" s="365">
        <v>19358.524000000001</v>
      </c>
      <c r="E108" s="365">
        <v>19326.59</v>
      </c>
      <c r="F108" s="388">
        <f t="shared" si="19"/>
        <v>1.0016523349437227</v>
      </c>
      <c r="G108" s="365">
        <v>4258.6030000000001</v>
      </c>
      <c r="H108" s="389">
        <f t="shared" si="20"/>
        <v>0.22034942532541954</v>
      </c>
      <c r="I108" s="365">
        <v>2137.3249999999998</v>
      </c>
      <c r="J108" s="366">
        <f t="shared" si="21"/>
        <v>0.11058986608605034</v>
      </c>
      <c r="K108" s="365">
        <v>12930.662</v>
      </c>
      <c r="L108" s="366">
        <f t="shared" si="22"/>
        <v>0.66906070858853006</v>
      </c>
      <c r="M108" s="365">
        <v>4189.6180000000004</v>
      </c>
      <c r="N108" s="365">
        <v>0</v>
      </c>
      <c r="O108" s="366">
        <f t="shared" si="14"/>
        <v>0.21642238840109917</v>
      </c>
      <c r="P108" s="366">
        <f t="shared" si="15"/>
        <v>0</v>
      </c>
      <c r="Q108" s="366">
        <f t="shared" si="16"/>
        <v>0</v>
      </c>
      <c r="R108" s="365">
        <v>6079</v>
      </c>
      <c r="S108" s="367">
        <v>40</v>
      </c>
      <c r="T108" s="367">
        <v>107</v>
      </c>
      <c r="U108" s="368">
        <f t="shared" si="23"/>
        <v>16.886111111111109</v>
      </c>
      <c r="V108" s="368">
        <f t="shared" si="24"/>
        <v>6.3125649013499476</v>
      </c>
      <c r="W108" s="367">
        <v>132</v>
      </c>
      <c r="X108" s="365">
        <v>20556</v>
      </c>
      <c r="Y108" s="367">
        <f t="shared" si="17"/>
        <v>940.19215800739448</v>
      </c>
      <c r="Z108" s="367">
        <f t="shared" si="18"/>
        <v>3179.2383615726271</v>
      </c>
      <c r="AA108" s="369">
        <f t="shared" si="25"/>
        <v>3.3814772166474749</v>
      </c>
      <c r="AB108" s="366">
        <f t="shared" si="26"/>
        <v>0.57252673796791442</v>
      </c>
    </row>
    <row r="109" spans="1:28" s="222" customFormat="1" ht="12.75" customHeight="1" x14ac:dyDescent="0.2">
      <c r="A109" s="352" t="s">
        <v>865</v>
      </c>
      <c r="B109" s="383" t="s">
        <v>175</v>
      </c>
      <c r="C109" s="397" t="s">
        <v>953</v>
      </c>
      <c r="D109" s="365">
        <v>18793.652999999998</v>
      </c>
      <c r="E109" s="365">
        <v>18775.967000000001</v>
      </c>
      <c r="F109" s="388">
        <f t="shared" si="19"/>
        <v>1.0009419488221298</v>
      </c>
      <c r="G109" s="365">
        <v>3817.9070000000002</v>
      </c>
      <c r="H109" s="389">
        <f t="shared" si="20"/>
        <v>0.2033400996071201</v>
      </c>
      <c r="I109" s="365">
        <v>1869.8420000000001</v>
      </c>
      <c r="J109" s="366">
        <f t="shared" si="21"/>
        <v>9.9586987983095621E-2</v>
      </c>
      <c r="K109" s="365">
        <v>13088.218000000001</v>
      </c>
      <c r="L109" s="366">
        <f t="shared" si="22"/>
        <v>0.69707291240978431</v>
      </c>
      <c r="M109" s="365">
        <v>4191.3230000000003</v>
      </c>
      <c r="N109" s="365">
        <v>0</v>
      </c>
      <c r="O109" s="366">
        <f t="shared" si="14"/>
        <v>0.22301800506798761</v>
      </c>
      <c r="P109" s="366">
        <f t="shared" si="15"/>
        <v>0</v>
      </c>
      <c r="Q109" s="366">
        <f t="shared" si="16"/>
        <v>0</v>
      </c>
      <c r="R109" s="365">
        <v>8055</v>
      </c>
      <c r="S109" s="367">
        <v>44</v>
      </c>
      <c r="T109" s="367">
        <v>117</v>
      </c>
      <c r="U109" s="368">
        <f t="shared" si="23"/>
        <v>20.34090909090909</v>
      </c>
      <c r="V109" s="368">
        <f t="shared" si="24"/>
        <v>7.649572649572649</v>
      </c>
      <c r="W109" s="367">
        <v>148</v>
      </c>
      <c r="X109" s="365">
        <v>33744</v>
      </c>
      <c r="Y109" s="367">
        <f t="shared" si="17"/>
        <v>556.42386794689423</v>
      </c>
      <c r="Z109" s="367">
        <f t="shared" si="18"/>
        <v>2330.9704531346988</v>
      </c>
      <c r="AA109" s="369">
        <f t="shared" si="25"/>
        <v>4.1891992551210429</v>
      </c>
      <c r="AB109" s="366">
        <f t="shared" si="26"/>
        <v>0.83823529411764708</v>
      </c>
    </row>
    <row r="110" spans="1:28" s="222" customFormat="1" ht="12.75" customHeight="1" x14ac:dyDescent="0.2">
      <c r="A110" s="352" t="s">
        <v>988</v>
      </c>
      <c r="B110" s="383" t="s">
        <v>175</v>
      </c>
      <c r="C110" s="397" t="s">
        <v>956</v>
      </c>
      <c r="D110" s="365">
        <v>15685.675999999999</v>
      </c>
      <c r="E110" s="365">
        <v>15741.963</v>
      </c>
      <c r="F110" s="388">
        <f t="shared" si="19"/>
        <v>0.99642439764341972</v>
      </c>
      <c r="G110" s="365">
        <v>5092.7690000000002</v>
      </c>
      <c r="H110" s="389">
        <f t="shared" si="20"/>
        <v>0.32351549803541024</v>
      </c>
      <c r="I110" s="365">
        <v>2805.3923599999998</v>
      </c>
      <c r="J110" s="366">
        <f t="shared" si="21"/>
        <v>0.17821108841381472</v>
      </c>
      <c r="K110" s="365">
        <v>7843.8020199999992</v>
      </c>
      <c r="L110" s="366">
        <f t="shared" si="22"/>
        <v>0.49827343769007709</v>
      </c>
      <c r="M110" s="365">
        <v>6107.8919999999998</v>
      </c>
      <c r="N110" s="365">
        <v>0</v>
      </c>
      <c r="O110" s="366">
        <f t="shared" si="14"/>
        <v>0.38939297228885766</v>
      </c>
      <c r="P110" s="366">
        <f t="shared" si="15"/>
        <v>0</v>
      </c>
      <c r="Q110" s="366">
        <f t="shared" si="16"/>
        <v>0</v>
      </c>
      <c r="R110" s="365">
        <v>4970</v>
      </c>
      <c r="S110" s="367">
        <v>44</v>
      </c>
      <c r="T110" s="367">
        <v>114.5</v>
      </c>
      <c r="U110" s="368">
        <f t="shared" si="23"/>
        <v>12.55050505050505</v>
      </c>
      <c r="V110" s="368">
        <f t="shared" si="24"/>
        <v>4.8229015041242116</v>
      </c>
      <c r="W110" s="367">
        <v>196</v>
      </c>
      <c r="X110" s="365">
        <v>41872</v>
      </c>
      <c r="Y110" s="367">
        <f t="shared" si="17"/>
        <v>375.95440867405426</v>
      </c>
      <c r="Z110" s="367">
        <f t="shared" si="18"/>
        <v>3167.3969818913479</v>
      </c>
      <c r="AA110" s="369">
        <f t="shared" si="25"/>
        <v>8.4249496981891348</v>
      </c>
      <c r="AB110" s="366">
        <f t="shared" si="26"/>
        <v>0.78541416566626654</v>
      </c>
    </row>
    <row r="111" spans="1:28" s="222" customFormat="1" ht="12.75" customHeight="1" x14ac:dyDescent="0.2">
      <c r="A111" s="352" t="s">
        <v>976</v>
      </c>
      <c r="B111" s="383" t="s">
        <v>1082</v>
      </c>
      <c r="C111" s="397" t="s">
        <v>937</v>
      </c>
      <c r="D111" s="365">
        <v>292.69099999999997</v>
      </c>
      <c r="E111" s="365">
        <v>288.99</v>
      </c>
      <c r="F111" s="388">
        <f t="shared" si="19"/>
        <v>1.0128066715111248</v>
      </c>
      <c r="G111" s="365">
        <v>201.46</v>
      </c>
      <c r="H111" s="389">
        <f t="shared" si="20"/>
        <v>0.69711754731997644</v>
      </c>
      <c r="I111" s="365">
        <v>56.897330000000004</v>
      </c>
      <c r="J111" s="366">
        <f t="shared" si="21"/>
        <v>0.19688338696840721</v>
      </c>
      <c r="K111" s="365">
        <v>30.631919999999997</v>
      </c>
      <c r="L111" s="366">
        <f t="shared" si="22"/>
        <v>0.10599647046610608</v>
      </c>
      <c r="M111" s="365">
        <v>48.398199999999996</v>
      </c>
      <c r="N111" s="365">
        <v>5.2880500000000001</v>
      </c>
      <c r="O111" s="366">
        <f t="shared" si="14"/>
        <v>0.16535595559822475</v>
      </c>
      <c r="P111" s="366">
        <f t="shared" si="15"/>
        <v>1.8067005818422844E-2</v>
      </c>
      <c r="Q111" s="366">
        <f t="shared" si="16"/>
        <v>1.8298384027128967E-2</v>
      </c>
      <c r="R111" s="365">
        <v>416</v>
      </c>
      <c r="S111" s="367">
        <v>1</v>
      </c>
      <c r="T111" s="367">
        <v>8</v>
      </c>
      <c r="U111" s="368">
        <f t="shared" si="23"/>
        <v>46.222222222222221</v>
      </c>
      <c r="V111" s="368">
        <f t="shared" si="24"/>
        <v>5.7777777777777777</v>
      </c>
      <c r="W111" s="367">
        <v>10</v>
      </c>
      <c r="X111" s="365">
        <v>2651</v>
      </c>
      <c r="Y111" s="367">
        <f t="shared" si="17"/>
        <v>109.01169370049038</v>
      </c>
      <c r="Z111" s="367">
        <f t="shared" si="18"/>
        <v>694.6875</v>
      </c>
      <c r="AA111" s="369">
        <f t="shared" si="25"/>
        <v>6.3725961538461542</v>
      </c>
      <c r="AB111" s="366">
        <f t="shared" si="26"/>
        <v>0.97463235294117656</v>
      </c>
    </row>
    <row r="112" spans="1:28" s="222" customFormat="1" ht="12.75" customHeight="1" x14ac:dyDescent="0.2">
      <c r="A112" s="352" t="s">
        <v>986</v>
      </c>
      <c r="B112" s="383" t="s">
        <v>1082</v>
      </c>
      <c r="C112" s="397" t="s">
        <v>939</v>
      </c>
      <c r="D112" s="365">
        <v>176.77</v>
      </c>
      <c r="E112" s="365">
        <v>201.92</v>
      </c>
      <c r="F112" s="388">
        <f t="shared" si="19"/>
        <v>0.87544572107765461</v>
      </c>
      <c r="G112" s="365">
        <v>145.88999999999999</v>
      </c>
      <c r="H112" s="389">
        <f t="shared" si="20"/>
        <v>0.72251386687797148</v>
      </c>
      <c r="I112" s="365">
        <v>47.453000000000003</v>
      </c>
      <c r="J112" s="366">
        <f t="shared" si="21"/>
        <v>0.23500891442155311</v>
      </c>
      <c r="K112" s="365">
        <v>8.5749999999999993</v>
      </c>
      <c r="L112" s="366">
        <f t="shared" si="22"/>
        <v>4.2467313787638669E-2</v>
      </c>
      <c r="M112" s="365">
        <v>13.976229999999999</v>
      </c>
      <c r="N112" s="365">
        <v>0</v>
      </c>
      <c r="O112" s="366">
        <f t="shared" si="14"/>
        <v>7.9064490580980931E-2</v>
      </c>
      <c r="P112" s="366">
        <f t="shared" si="15"/>
        <v>0</v>
      </c>
      <c r="Q112" s="366">
        <f t="shared" si="16"/>
        <v>0</v>
      </c>
      <c r="R112" s="365">
        <v>241</v>
      </c>
      <c r="S112" s="367">
        <v>2</v>
      </c>
      <c r="T112" s="367">
        <v>7</v>
      </c>
      <c r="U112" s="368">
        <f t="shared" si="23"/>
        <v>13.388888888888889</v>
      </c>
      <c r="V112" s="368">
        <f t="shared" si="24"/>
        <v>3.8253968253968256</v>
      </c>
      <c r="W112" s="367">
        <v>10</v>
      </c>
      <c r="X112" s="365">
        <v>1695</v>
      </c>
      <c r="Y112" s="367">
        <f t="shared" si="17"/>
        <v>119.1268436578171</v>
      </c>
      <c r="Z112" s="367">
        <f t="shared" si="18"/>
        <v>837.84232365145226</v>
      </c>
      <c r="AA112" s="369">
        <f t="shared" si="25"/>
        <v>7.0331950207468878</v>
      </c>
      <c r="AB112" s="366">
        <f t="shared" si="26"/>
        <v>0.62316176470588236</v>
      </c>
    </row>
    <row r="113" spans="1:28" s="222" customFormat="1" ht="12.75" customHeight="1" x14ac:dyDescent="0.2">
      <c r="A113" s="352" t="s">
        <v>542</v>
      </c>
      <c r="B113" s="383" t="s">
        <v>1082</v>
      </c>
      <c r="C113" s="397" t="s">
        <v>932</v>
      </c>
      <c r="D113" s="365">
        <v>476.09</v>
      </c>
      <c r="E113" s="365">
        <v>424.02</v>
      </c>
      <c r="F113" s="388">
        <f t="shared" si="19"/>
        <v>1.1228008112824868</v>
      </c>
      <c r="G113" s="365">
        <v>336.04</v>
      </c>
      <c r="H113" s="389">
        <f t="shared" si="20"/>
        <v>0.79250978727418531</v>
      </c>
      <c r="I113" s="365">
        <v>76.162000000000006</v>
      </c>
      <c r="J113" s="366">
        <f t="shared" si="21"/>
        <v>0.17961888590160843</v>
      </c>
      <c r="K113" s="365">
        <v>11.821</v>
      </c>
      <c r="L113" s="366">
        <f t="shared" si="22"/>
        <v>2.7878401962171596E-2</v>
      </c>
      <c r="M113" s="365">
        <v>122.47499999999999</v>
      </c>
      <c r="N113" s="365">
        <v>55.01</v>
      </c>
      <c r="O113" s="366">
        <f t="shared" si="14"/>
        <v>0.25725178012560651</v>
      </c>
      <c r="P113" s="366">
        <f t="shared" si="15"/>
        <v>0.11554538007519587</v>
      </c>
      <c r="Q113" s="366">
        <f t="shared" si="16"/>
        <v>0.12973444648837318</v>
      </c>
      <c r="R113" s="365">
        <v>276</v>
      </c>
      <c r="S113" s="367">
        <v>7</v>
      </c>
      <c r="T113" s="367">
        <v>16</v>
      </c>
      <c r="U113" s="368">
        <f t="shared" si="23"/>
        <v>4.3809523809523814</v>
      </c>
      <c r="V113" s="368">
        <f t="shared" si="24"/>
        <v>1.9166666666666667</v>
      </c>
      <c r="W113" s="367">
        <v>10</v>
      </c>
      <c r="X113" s="365">
        <v>2141</v>
      </c>
      <c r="Y113" s="367">
        <f t="shared" si="17"/>
        <v>198.04764128911722</v>
      </c>
      <c r="Z113" s="367">
        <f t="shared" si="18"/>
        <v>1536.304347826087</v>
      </c>
      <c r="AA113" s="369">
        <f t="shared" si="25"/>
        <v>7.7572463768115938</v>
      </c>
      <c r="AB113" s="366">
        <f t="shared" si="26"/>
        <v>0.78713235294117645</v>
      </c>
    </row>
    <row r="114" spans="1:28" s="222" customFormat="1" ht="12.75" customHeight="1" x14ac:dyDescent="0.2">
      <c r="A114" s="352" t="s">
        <v>964</v>
      </c>
      <c r="B114" s="383" t="s">
        <v>1083</v>
      </c>
      <c r="C114" s="397" t="s">
        <v>936</v>
      </c>
      <c r="D114" s="365">
        <v>1033.5360000000001</v>
      </c>
      <c r="E114" s="365">
        <v>971.99</v>
      </c>
      <c r="F114" s="388">
        <f t="shared" si="19"/>
        <v>1.0633195814771756</v>
      </c>
      <c r="G114" s="365">
        <v>657.58699999999999</v>
      </c>
      <c r="H114" s="389">
        <f t="shared" si="20"/>
        <v>0.67653679564604574</v>
      </c>
      <c r="I114" s="365">
        <v>275.17</v>
      </c>
      <c r="J114" s="366">
        <f t="shared" si="21"/>
        <v>0.28309962036646469</v>
      </c>
      <c r="K114" s="365">
        <v>39.232999999999997</v>
      </c>
      <c r="L114" s="366">
        <f t="shared" si="22"/>
        <v>4.0363583987489578E-2</v>
      </c>
      <c r="M114" s="365">
        <v>132.54</v>
      </c>
      <c r="N114" s="365">
        <v>0</v>
      </c>
      <c r="O114" s="366">
        <f t="shared" si="14"/>
        <v>0.12823936466654282</v>
      </c>
      <c r="P114" s="366">
        <f t="shared" si="15"/>
        <v>0</v>
      </c>
      <c r="Q114" s="366">
        <f t="shared" si="16"/>
        <v>0</v>
      </c>
      <c r="R114" s="365">
        <v>910</v>
      </c>
      <c r="S114" s="367">
        <v>7</v>
      </c>
      <c r="T114" s="367">
        <v>19</v>
      </c>
      <c r="U114" s="368">
        <f t="shared" si="23"/>
        <v>14.444444444444445</v>
      </c>
      <c r="V114" s="368">
        <f t="shared" si="24"/>
        <v>5.3216374269005842</v>
      </c>
      <c r="W114" s="367">
        <v>80</v>
      </c>
      <c r="X114" s="365">
        <v>18618</v>
      </c>
      <c r="Y114" s="367">
        <f t="shared" si="17"/>
        <v>52.207003974648188</v>
      </c>
      <c r="Z114" s="367">
        <f t="shared" si="18"/>
        <v>1068.1208791208792</v>
      </c>
      <c r="AA114" s="369">
        <f t="shared" si="25"/>
        <v>20.459340659340658</v>
      </c>
      <c r="AB114" s="366">
        <f t="shared" si="26"/>
        <v>0.85560661764705881</v>
      </c>
    </row>
    <row r="115" spans="1:28" s="222" customFormat="1" ht="12.75" customHeight="1" x14ac:dyDescent="0.2">
      <c r="A115" s="352" t="s">
        <v>1046</v>
      </c>
      <c r="B115" s="383" t="s">
        <v>1083</v>
      </c>
      <c r="C115" s="397" t="s">
        <v>935</v>
      </c>
      <c r="D115" s="365">
        <v>2387.9110000000001</v>
      </c>
      <c r="E115" s="365">
        <v>2206.6419999999998</v>
      </c>
      <c r="F115" s="388">
        <f t="shared" si="19"/>
        <v>1.0821469907669663</v>
      </c>
      <c r="G115" s="365">
        <v>1784.9010000000001</v>
      </c>
      <c r="H115" s="389">
        <f t="shared" si="20"/>
        <v>0.80887656448123446</v>
      </c>
      <c r="I115" s="365">
        <v>361.55561999999998</v>
      </c>
      <c r="J115" s="366">
        <f t="shared" si="21"/>
        <v>0.16384878924628463</v>
      </c>
      <c r="K115" s="365">
        <v>60.186140000000002</v>
      </c>
      <c r="L115" s="366">
        <f t="shared" si="22"/>
        <v>2.7274990687207082E-2</v>
      </c>
      <c r="M115" s="365">
        <v>270.36200000000002</v>
      </c>
      <c r="N115" s="365">
        <v>5.3739999999999997</v>
      </c>
      <c r="O115" s="366">
        <f t="shared" si="14"/>
        <v>0.11322113763871434</v>
      </c>
      <c r="P115" s="366">
        <f t="shared" si="15"/>
        <v>2.2505026359860144E-3</v>
      </c>
      <c r="Q115" s="366">
        <f t="shared" si="16"/>
        <v>2.4353746552453911E-3</v>
      </c>
      <c r="R115" s="365">
        <v>1446</v>
      </c>
      <c r="S115" s="367">
        <v>19</v>
      </c>
      <c r="T115" s="367">
        <v>50</v>
      </c>
      <c r="U115" s="368">
        <f t="shared" si="23"/>
        <v>8.4561403508771935</v>
      </c>
      <c r="V115" s="368">
        <f t="shared" si="24"/>
        <v>3.2133333333333334</v>
      </c>
      <c r="W115" s="367">
        <v>132</v>
      </c>
      <c r="X115" s="365">
        <v>28840</v>
      </c>
      <c r="Y115" s="367">
        <f t="shared" si="17"/>
        <v>76.513245492371709</v>
      </c>
      <c r="Z115" s="367">
        <f t="shared" si="18"/>
        <v>1526.0318118948824</v>
      </c>
      <c r="AA115" s="369">
        <f t="shared" si="25"/>
        <v>19.944674965421854</v>
      </c>
      <c r="AB115" s="366">
        <f t="shared" si="26"/>
        <v>0.8032531194295901</v>
      </c>
    </row>
    <row r="116" spans="1:28" s="222" customFormat="1" ht="12.75" customHeight="1" x14ac:dyDescent="0.2">
      <c r="A116" s="352" t="s">
        <v>1047</v>
      </c>
      <c r="B116" s="383" t="s">
        <v>1083</v>
      </c>
      <c r="C116" s="397" t="s">
        <v>937</v>
      </c>
      <c r="D116" s="365">
        <v>1495.2</v>
      </c>
      <c r="E116" s="365">
        <v>1422.43</v>
      </c>
      <c r="F116" s="388">
        <f t="shared" si="19"/>
        <v>1.0511589322497417</v>
      </c>
      <c r="G116" s="365">
        <v>1034.1890000000001</v>
      </c>
      <c r="H116" s="389">
        <f t="shared" si="20"/>
        <v>0.72705792200670682</v>
      </c>
      <c r="I116" s="365">
        <v>342.16199999999998</v>
      </c>
      <c r="J116" s="366">
        <f t="shared" si="21"/>
        <v>0.24054751376166136</v>
      </c>
      <c r="K116" s="365">
        <v>46.079000000000001</v>
      </c>
      <c r="L116" s="366">
        <f t="shared" si="22"/>
        <v>3.2394564231631784E-2</v>
      </c>
      <c r="M116" s="365">
        <v>177.166</v>
      </c>
      <c r="N116" s="365">
        <v>0</v>
      </c>
      <c r="O116" s="366">
        <f t="shared" si="14"/>
        <v>0.11848983413590154</v>
      </c>
      <c r="P116" s="366">
        <f t="shared" si="15"/>
        <v>0</v>
      </c>
      <c r="Q116" s="366">
        <f t="shared" si="16"/>
        <v>0</v>
      </c>
      <c r="R116" s="365">
        <v>1533</v>
      </c>
      <c r="S116" s="367">
        <v>10</v>
      </c>
      <c r="T116" s="367">
        <v>26</v>
      </c>
      <c r="U116" s="368">
        <f t="shared" si="23"/>
        <v>17.033333333333335</v>
      </c>
      <c r="V116" s="368">
        <f t="shared" si="24"/>
        <v>6.5512820512820511</v>
      </c>
      <c r="W116" s="367">
        <v>130</v>
      </c>
      <c r="X116" s="365">
        <v>33714</v>
      </c>
      <c r="Y116" s="367">
        <f t="shared" si="17"/>
        <v>42.191077890490597</v>
      </c>
      <c r="Z116" s="367">
        <f t="shared" si="18"/>
        <v>927.8734507501631</v>
      </c>
      <c r="AA116" s="369">
        <f t="shared" si="25"/>
        <v>21.992172211350294</v>
      </c>
      <c r="AB116" s="366">
        <f t="shared" si="26"/>
        <v>0.95345022624434395</v>
      </c>
    </row>
    <row r="117" spans="1:28" s="222" customFormat="1" ht="12.75" customHeight="1" x14ac:dyDescent="0.2">
      <c r="A117" s="352" t="s">
        <v>1048</v>
      </c>
      <c r="B117" s="383" t="s">
        <v>1083</v>
      </c>
      <c r="C117" s="397" t="s">
        <v>939</v>
      </c>
      <c r="D117" s="365">
        <v>1078.81</v>
      </c>
      <c r="E117" s="365">
        <v>848.04</v>
      </c>
      <c r="F117" s="388">
        <f t="shared" si="19"/>
        <v>1.2721215980378284</v>
      </c>
      <c r="G117" s="365">
        <v>613.75</v>
      </c>
      <c r="H117" s="389">
        <f t="shared" si="20"/>
        <v>0.72372765435592668</v>
      </c>
      <c r="I117" s="365">
        <v>194.85300000000001</v>
      </c>
      <c r="J117" s="366">
        <f t="shared" si="21"/>
        <v>0.2297686429885383</v>
      </c>
      <c r="K117" s="365">
        <v>39.436999999999998</v>
      </c>
      <c r="L117" s="366">
        <f>K117/E117</f>
        <v>4.6503702655535113E-2</v>
      </c>
      <c r="M117" s="365">
        <v>90.108000000000004</v>
      </c>
      <c r="N117" s="365">
        <v>0</v>
      </c>
      <c r="O117" s="366">
        <f t="shared" si="14"/>
        <v>8.3525365912440572E-2</v>
      </c>
      <c r="P117" s="366">
        <f t="shared" si="15"/>
        <v>0</v>
      </c>
      <c r="Q117" s="366">
        <f t="shared" si="16"/>
        <v>0</v>
      </c>
      <c r="R117" s="365">
        <v>1245</v>
      </c>
      <c r="S117" s="367">
        <v>7</v>
      </c>
      <c r="T117" s="367">
        <v>17</v>
      </c>
      <c r="U117" s="368">
        <f t="shared" si="23"/>
        <v>19.761904761904763</v>
      </c>
      <c r="V117" s="368">
        <f t="shared" si="24"/>
        <v>8.1372549019607838</v>
      </c>
      <c r="W117" s="367">
        <v>80</v>
      </c>
      <c r="X117" s="365">
        <v>20740</v>
      </c>
      <c r="Y117" s="367">
        <f t="shared" si="17"/>
        <v>40.889103182256513</v>
      </c>
      <c r="Z117" s="367">
        <f t="shared" si="18"/>
        <v>681.15662650602405</v>
      </c>
      <c r="AA117" s="369">
        <f t="shared" si="25"/>
        <v>16.658634538152612</v>
      </c>
      <c r="AB117" s="366">
        <f t="shared" si="26"/>
        <v>0.953125</v>
      </c>
    </row>
    <row r="118" spans="1:28" s="222" customFormat="1" ht="12.75" customHeight="1" x14ac:dyDescent="0.2">
      <c r="A118" s="352" t="s">
        <v>978</v>
      </c>
      <c r="B118" s="383" t="s">
        <v>1083</v>
      </c>
      <c r="C118" s="397" t="s">
        <v>941</v>
      </c>
      <c r="D118" s="365">
        <v>1685.133</v>
      </c>
      <c r="E118" s="365">
        <v>1626.837</v>
      </c>
      <c r="F118" s="388">
        <f t="shared" si="19"/>
        <v>1.0358339526332387</v>
      </c>
      <c r="G118" s="365">
        <v>1284.481</v>
      </c>
      <c r="H118" s="389">
        <f t="shared" si="20"/>
        <v>0.78955728201411701</v>
      </c>
      <c r="I118" s="365">
        <v>300.50599999999997</v>
      </c>
      <c r="J118" s="366">
        <f t="shared" si="21"/>
        <v>0.18471795268979005</v>
      </c>
      <c r="K118" s="365">
        <v>41.85</v>
      </c>
      <c r="L118" s="366">
        <f>K118/E118</f>
        <v>2.5724765296092973E-2</v>
      </c>
      <c r="M118" s="365">
        <v>254.16767999999999</v>
      </c>
      <c r="N118" s="365">
        <v>0</v>
      </c>
      <c r="O118" s="366">
        <f t="shared" si="14"/>
        <v>0.15082944788334213</v>
      </c>
      <c r="P118" s="366">
        <f t="shared" si="15"/>
        <v>0</v>
      </c>
      <c r="Q118" s="366">
        <f t="shared" si="16"/>
        <v>0</v>
      </c>
      <c r="R118" s="365">
        <v>1634</v>
      </c>
      <c r="S118" s="367">
        <v>14</v>
      </c>
      <c r="T118" s="367">
        <v>35</v>
      </c>
      <c r="U118" s="368">
        <f t="shared" si="23"/>
        <v>12.968253968253968</v>
      </c>
      <c r="V118" s="368">
        <f t="shared" si="24"/>
        <v>5.1873015873015866</v>
      </c>
      <c r="W118" s="367">
        <v>120</v>
      </c>
      <c r="X118" s="365">
        <v>30913</v>
      </c>
      <c r="Y118" s="367">
        <f t="shared" si="17"/>
        <v>52.626306084818687</v>
      </c>
      <c r="Z118" s="367">
        <f t="shared" si="18"/>
        <v>995.61627906976742</v>
      </c>
      <c r="AA118" s="369">
        <f t="shared" si="25"/>
        <v>18.918604651162791</v>
      </c>
      <c r="AB118" s="366">
        <f t="shared" si="26"/>
        <v>0.94708946078431377</v>
      </c>
    </row>
    <row r="119" spans="1:28" s="222" customFormat="1" ht="12.75" customHeight="1" x14ac:dyDescent="0.2">
      <c r="A119" s="352" t="s">
        <v>979</v>
      </c>
      <c r="B119" s="383" t="s">
        <v>1083</v>
      </c>
      <c r="C119" s="397" t="s">
        <v>932</v>
      </c>
      <c r="D119" s="365">
        <v>3862.645</v>
      </c>
      <c r="E119" s="365">
        <v>3525.8980000000001</v>
      </c>
      <c r="F119" s="388">
        <f t="shared" si="19"/>
        <v>1.0955067333201356</v>
      </c>
      <c r="G119" s="365">
        <v>2737.2939999999999</v>
      </c>
      <c r="H119" s="389">
        <f t="shared" si="20"/>
        <v>0.77633953109250464</v>
      </c>
      <c r="I119" s="365">
        <v>685.95405000000005</v>
      </c>
      <c r="J119" s="366">
        <f t="shared" si="21"/>
        <v>0.1945473323391658</v>
      </c>
      <c r="K119" s="365">
        <v>102.65</v>
      </c>
      <c r="L119" s="366">
        <f>K119/E119</f>
        <v>2.9113150749114126E-2</v>
      </c>
      <c r="M119" s="365">
        <v>553.99606999999992</v>
      </c>
      <c r="N119" s="365">
        <v>0</v>
      </c>
      <c r="O119" s="366">
        <f t="shared" si="14"/>
        <v>0.14342401903358964</v>
      </c>
      <c r="P119" s="366">
        <f t="shared" si="15"/>
        <v>0</v>
      </c>
      <c r="Q119" s="366">
        <f t="shared" si="16"/>
        <v>0</v>
      </c>
      <c r="R119" s="365">
        <v>3165</v>
      </c>
      <c r="S119" s="367">
        <v>23</v>
      </c>
      <c r="T119" s="367">
        <v>55</v>
      </c>
      <c r="U119" s="368">
        <f t="shared" si="23"/>
        <v>15.289855072463768</v>
      </c>
      <c r="V119" s="368">
        <f t="shared" si="24"/>
        <v>6.3939393939393945</v>
      </c>
      <c r="W119" s="367">
        <v>320</v>
      </c>
      <c r="X119" s="365">
        <v>81420</v>
      </c>
      <c r="Y119" s="367">
        <f t="shared" si="17"/>
        <v>43.30506018177352</v>
      </c>
      <c r="Z119" s="367">
        <f t="shared" si="18"/>
        <v>1114.027804107425</v>
      </c>
      <c r="AA119" s="369">
        <f t="shared" si="25"/>
        <v>25.725118483412324</v>
      </c>
      <c r="AB119" s="366">
        <f t="shared" si="26"/>
        <v>0.93543198529411764</v>
      </c>
    </row>
    <row r="120" spans="1:28" s="222" customFormat="1" ht="12.75" customHeight="1" x14ac:dyDescent="0.2">
      <c r="A120" s="352" t="s">
        <v>980</v>
      </c>
      <c r="B120" s="383" t="s">
        <v>1083</v>
      </c>
      <c r="C120" s="397" t="s">
        <v>949</v>
      </c>
      <c r="D120" s="365">
        <v>3609.7359999999999</v>
      </c>
      <c r="E120" s="365">
        <v>3609.7359999999999</v>
      </c>
      <c r="F120" s="388">
        <f>IF(E120=0,"0",(D120/E120))</f>
        <v>1</v>
      </c>
      <c r="G120" s="365">
        <v>2518.5500000000002</v>
      </c>
      <c r="H120" s="389">
        <f>IF(E120=0,"0",(G120/E120))</f>
        <v>0.69771030346817609</v>
      </c>
      <c r="I120" s="365">
        <v>1032.1110000000001</v>
      </c>
      <c r="J120" s="366">
        <f t="shared" si="21"/>
        <v>0.28592423379438281</v>
      </c>
      <c r="K120" s="365">
        <v>59.075000000000003</v>
      </c>
      <c r="L120" s="366">
        <f>K120/E120</f>
        <v>1.6365462737441189E-2</v>
      </c>
      <c r="M120" s="365">
        <v>434.01900000000001</v>
      </c>
      <c r="N120" s="365">
        <v>0</v>
      </c>
      <c r="O120" s="366">
        <f t="shared" si="14"/>
        <v>0.12023566266341916</v>
      </c>
      <c r="P120" s="366">
        <f t="shared" si="15"/>
        <v>0</v>
      </c>
      <c r="Q120" s="366">
        <f t="shared" si="16"/>
        <v>0</v>
      </c>
      <c r="R120" s="365">
        <v>1588</v>
      </c>
      <c r="S120" s="367">
        <v>18</v>
      </c>
      <c r="T120" s="367">
        <v>71</v>
      </c>
      <c r="U120" s="368">
        <f t="shared" si="23"/>
        <v>9.80246913580247</v>
      </c>
      <c r="V120" s="368">
        <f t="shared" si="24"/>
        <v>2.4851330203442878</v>
      </c>
      <c r="W120" s="367">
        <v>115</v>
      </c>
      <c r="X120" s="365">
        <v>30710</v>
      </c>
      <c r="Y120" s="367">
        <f t="shared" si="17"/>
        <v>117.54268967762944</v>
      </c>
      <c r="Z120" s="367">
        <f t="shared" si="18"/>
        <v>2273.1335012594459</v>
      </c>
      <c r="AA120" s="369">
        <f t="shared" si="25"/>
        <v>19.338790931989923</v>
      </c>
      <c r="AB120" s="366">
        <f t="shared" si="26"/>
        <v>0.98177749360613809</v>
      </c>
    </row>
    <row r="121" spans="1:28" s="222" customFormat="1" ht="12.75" customHeight="1" x14ac:dyDescent="0.2">
      <c r="A121" s="352" t="s">
        <v>965</v>
      </c>
      <c r="B121" s="383" t="s">
        <v>1083</v>
      </c>
      <c r="C121" s="397" t="s">
        <v>952</v>
      </c>
      <c r="D121" s="365">
        <v>517.13</v>
      </c>
      <c r="E121" s="365">
        <v>465.94</v>
      </c>
      <c r="F121" s="388">
        <f t="shared" ref="F121:F124" si="27">IF(E121=0,"0",(D121/E121))</f>
        <v>1.1098639309782374</v>
      </c>
      <c r="G121" s="365">
        <v>346.48399999999998</v>
      </c>
      <c r="H121" s="389">
        <f t="shared" ref="H121:H124" si="28">IF(E121=0,"0",(G121/E121))</f>
        <v>0.74362364252908097</v>
      </c>
      <c r="I121" s="365">
        <v>104.61799999999999</v>
      </c>
      <c r="J121" s="366">
        <f t="shared" si="21"/>
        <v>0.22453105550070823</v>
      </c>
      <c r="K121" s="365">
        <v>14.834</v>
      </c>
      <c r="L121" s="366">
        <f t="shared" ref="L121:L124" si="29">K121/E121</f>
        <v>3.1836717173885046E-2</v>
      </c>
      <c r="M121" s="365">
        <v>37.585000000000001</v>
      </c>
      <c r="N121" s="365">
        <v>0</v>
      </c>
      <c r="O121" s="366">
        <f t="shared" si="14"/>
        <v>7.2679983756502239E-2</v>
      </c>
      <c r="P121" s="366">
        <f t="shared" si="15"/>
        <v>0</v>
      </c>
      <c r="Q121" s="366">
        <f t="shared" si="16"/>
        <v>0</v>
      </c>
      <c r="R121" s="365">
        <v>465</v>
      </c>
      <c r="S121" s="367">
        <v>2</v>
      </c>
      <c r="T121" s="367">
        <v>13</v>
      </c>
      <c r="U121" s="368">
        <f t="shared" si="23"/>
        <v>25.833333333333332</v>
      </c>
      <c r="V121" s="368">
        <f t="shared" si="24"/>
        <v>3.974358974358974</v>
      </c>
      <c r="W121" s="367">
        <v>40</v>
      </c>
      <c r="X121" s="365">
        <v>9726</v>
      </c>
      <c r="Y121" s="367">
        <f t="shared" si="17"/>
        <v>47.90664199054082</v>
      </c>
      <c r="Z121" s="367">
        <f t="shared" si="18"/>
        <v>1002.0215053763441</v>
      </c>
      <c r="AA121" s="369">
        <f t="shared" si="25"/>
        <v>20.916129032258066</v>
      </c>
      <c r="AB121" s="366">
        <f t="shared" si="26"/>
        <v>0.89393382352941175</v>
      </c>
    </row>
    <row r="122" spans="1:28" ht="12.75" customHeight="1" x14ac:dyDescent="0.2">
      <c r="A122" s="352" t="s">
        <v>981</v>
      </c>
      <c r="B122" s="383" t="s">
        <v>1083</v>
      </c>
      <c r="C122" s="397" t="s">
        <v>931</v>
      </c>
      <c r="D122" s="365">
        <v>1877.4949999999999</v>
      </c>
      <c r="E122" s="365">
        <v>1739.452</v>
      </c>
      <c r="F122" s="388">
        <f t="shared" si="27"/>
        <v>1.0793600513265096</v>
      </c>
      <c r="G122" s="365">
        <v>1335.8676599999999</v>
      </c>
      <c r="H122" s="389">
        <f t="shared" si="28"/>
        <v>0.76798190464583094</v>
      </c>
      <c r="I122" s="365">
        <v>359.46045000000004</v>
      </c>
      <c r="J122" s="366">
        <f t="shared" si="21"/>
        <v>0.20665154887861237</v>
      </c>
      <c r="K122" s="365">
        <v>44.124199999999995</v>
      </c>
      <c r="L122" s="366">
        <f t="shared" si="29"/>
        <v>2.5366724692604335E-2</v>
      </c>
      <c r="M122" s="365">
        <v>186.47601</v>
      </c>
      <c r="N122" s="365">
        <v>0</v>
      </c>
      <c r="O122" s="366">
        <f t="shared" si="14"/>
        <v>9.9321707914002438E-2</v>
      </c>
      <c r="P122" s="366">
        <f t="shared" si="15"/>
        <v>0</v>
      </c>
      <c r="Q122" s="366">
        <f t="shared" si="16"/>
        <v>0</v>
      </c>
      <c r="R122" s="365">
        <v>1063</v>
      </c>
      <c r="S122" s="367">
        <v>22</v>
      </c>
      <c r="T122" s="367">
        <v>29</v>
      </c>
      <c r="U122" s="368">
        <f t="shared" si="23"/>
        <v>5.3686868686868685</v>
      </c>
      <c r="V122" s="368">
        <f t="shared" si="24"/>
        <v>4.0727969348659006</v>
      </c>
      <c r="W122" s="367">
        <v>115</v>
      </c>
      <c r="X122" s="365">
        <v>27202</v>
      </c>
      <c r="Y122" s="367">
        <f t="shared" si="17"/>
        <v>63.945739283876186</v>
      </c>
      <c r="Z122" s="367">
        <f t="shared" si="18"/>
        <v>1636.3612417685795</v>
      </c>
      <c r="AA122" s="369">
        <f t="shared" si="25"/>
        <v>25.589840075258703</v>
      </c>
      <c r="AB122" s="366">
        <f t="shared" si="26"/>
        <v>0.86962915601023016</v>
      </c>
    </row>
    <row r="123" spans="1:28" ht="12.75" customHeight="1" x14ac:dyDescent="0.2">
      <c r="A123" s="352" t="s">
        <v>971</v>
      </c>
      <c r="B123" s="383" t="s">
        <v>1083</v>
      </c>
      <c r="C123" s="397" t="s">
        <v>953</v>
      </c>
      <c r="D123" s="365">
        <v>773.41200000000003</v>
      </c>
      <c r="E123" s="365">
        <v>689.44200000000001</v>
      </c>
      <c r="F123" s="388">
        <f t="shared" si="27"/>
        <v>1.1217941465707051</v>
      </c>
      <c r="G123" s="365">
        <v>530.60699999999997</v>
      </c>
      <c r="H123" s="389">
        <f t="shared" si="28"/>
        <v>0.76961803893583502</v>
      </c>
      <c r="I123" s="365">
        <v>144.78100000000001</v>
      </c>
      <c r="J123" s="366">
        <f t="shared" si="21"/>
        <v>0.20999736018403289</v>
      </c>
      <c r="K123" s="365">
        <v>14.054</v>
      </c>
      <c r="L123" s="366">
        <f t="shared" si="29"/>
        <v>2.038460088013205E-2</v>
      </c>
      <c r="M123" s="365">
        <v>116.47201999999999</v>
      </c>
      <c r="N123" s="365">
        <v>11.733000000000001</v>
      </c>
      <c r="O123" s="366">
        <f t="shared" si="14"/>
        <v>0.15059505153786079</v>
      </c>
      <c r="P123" s="366">
        <f t="shared" si="15"/>
        <v>1.5170439558734542E-2</v>
      </c>
      <c r="Q123" s="366">
        <f t="shared" si="16"/>
        <v>1.7018110297893078E-2</v>
      </c>
      <c r="R123" s="365">
        <v>626</v>
      </c>
      <c r="S123" s="367">
        <v>6</v>
      </c>
      <c r="T123" s="367">
        <v>18</v>
      </c>
      <c r="U123" s="368">
        <f t="shared" si="23"/>
        <v>11.592592592592592</v>
      </c>
      <c r="V123" s="368">
        <f t="shared" si="24"/>
        <v>3.8641975308641978</v>
      </c>
      <c r="W123" s="367">
        <v>65</v>
      </c>
      <c r="X123" s="365">
        <v>15917</v>
      </c>
      <c r="Y123" s="367">
        <f t="shared" si="17"/>
        <v>43.314820632028649</v>
      </c>
      <c r="Z123" s="367">
        <f t="shared" si="18"/>
        <v>1101.3450479233227</v>
      </c>
      <c r="AA123" s="369">
        <f t="shared" si="25"/>
        <v>25.426517571884983</v>
      </c>
      <c r="AB123" s="366">
        <f t="shared" si="26"/>
        <v>0.90028280542986427</v>
      </c>
    </row>
    <row r="124" spans="1:28" ht="12.75" customHeight="1" x14ac:dyDescent="0.2">
      <c r="A124" s="354" t="s">
        <v>972</v>
      </c>
      <c r="B124" s="385" t="s">
        <v>1083</v>
      </c>
      <c r="C124" s="399" t="s">
        <v>955</v>
      </c>
      <c r="D124" s="375">
        <v>921.101</v>
      </c>
      <c r="E124" s="375">
        <v>891.41600000000005</v>
      </c>
      <c r="F124" s="392">
        <f t="shared" si="27"/>
        <v>1.0333009503980184</v>
      </c>
      <c r="G124" s="375">
        <v>548.81899999999996</v>
      </c>
      <c r="H124" s="393">
        <f t="shared" si="28"/>
        <v>0.61567102228364756</v>
      </c>
      <c r="I124" s="375">
        <v>293.63099999999997</v>
      </c>
      <c r="J124" s="376">
        <f t="shared" si="21"/>
        <v>0.32939839536198584</v>
      </c>
      <c r="K124" s="375">
        <v>48.966000000000001</v>
      </c>
      <c r="L124" s="376">
        <f t="shared" si="29"/>
        <v>5.4930582354366535E-2</v>
      </c>
      <c r="M124" s="375">
        <v>34.155999999999999</v>
      </c>
      <c r="N124" s="375">
        <v>0</v>
      </c>
      <c r="O124" s="376">
        <f t="shared" si="14"/>
        <v>3.7081709823352703E-2</v>
      </c>
      <c r="P124" s="376">
        <f t="shared" si="15"/>
        <v>0</v>
      </c>
      <c r="Q124" s="376">
        <f t="shared" si="16"/>
        <v>0</v>
      </c>
      <c r="R124" s="375">
        <v>821</v>
      </c>
      <c r="S124" s="377">
        <v>8</v>
      </c>
      <c r="T124" s="377">
        <v>22</v>
      </c>
      <c r="U124" s="378">
        <f t="shared" si="23"/>
        <v>11.402777777777779</v>
      </c>
      <c r="V124" s="378">
        <f t="shared" si="24"/>
        <v>4.1464646464646471</v>
      </c>
      <c r="W124" s="377">
        <v>80</v>
      </c>
      <c r="X124" s="375">
        <v>20842</v>
      </c>
      <c r="Y124" s="377">
        <f t="shared" si="17"/>
        <v>42.770175606947511</v>
      </c>
      <c r="Z124" s="377">
        <f t="shared" si="18"/>
        <v>1085.7685749086479</v>
      </c>
      <c r="AA124" s="379">
        <f t="shared" si="25"/>
        <v>25.386114494518878</v>
      </c>
      <c r="AB124" s="376">
        <f t="shared" si="26"/>
        <v>0.95781249999999996</v>
      </c>
    </row>
  </sheetData>
  <sheetProtection algorithmName="SHA-512" hashValue="7gFcCuRBzLLI0Ueo0PoJ8FnIBqV4C/SNZFPUIHGG1v1WnjizdXAxBvPXXA2eevg/WRwBX7xpUvv0Bi4y/XpCxw==" saltValue="KcreCi2P3dZ2JLr4NnWpDA==" spinCount="100000" sheet="1" objects="1" scenarios="1"/>
  <printOptions horizontalCentered="1"/>
  <pageMargins left="0.19685039370078741" right="0.19685039370078741" top="0.15748031496062992" bottom="0.15748031496062992" header="0.31496062992125984" footer="0.31496062992125984"/>
  <pageSetup paperSize="9" scale="51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X416"/>
  <sheetViews>
    <sheetView zoomScale="89" zoomScaleNormal="89" zoomScaleSheetLayoutView="96" workbookViewId="0">
      <pane ySplit="8" topLeftCell="A9" activePane="bottomLeft" state="frozen"/>
      <selection activeCell="F115" sqref="F115"/>
      <selection pane="bottomLeft" activeCell="I5" sqref="I5:L5"/>
    </sheetView>
  </sheetViews>
  <sheetFormatPr defaultRowHeight="12.75" x14ac:dyDescent="0.2"/>
  <cols>
    <col min="1" max="1" width="6.85546875" style="247" customWidth="1"/>
    <col min="2" max="2" width="12.7109375" style="247" customWidth="1"/>
    <col min="3" max="3" width="40.85546875" style="248" customWidth="1"/>
    <col min="4" max="4" width="10.5703125" style="247" customWidth="1"/>
    <col min="5" max="7" width="13.7109375" style="318" hidden="1" customWidth="1"/>
    <col min="8" max="8" width="26" style="318" hidden="1" customWidth="1"/>
    <col min="9" max="11" width="11.42578125" style="318" customWidth="1"/>
    <col min="12" max="12" width="11.7109375" style="318" customWidth="1"/>
    <col min="13" max="14" width="11.42578125" style="249" hidden="1" customWidth="1"/>
    <col min="15" max="16" width="11.42578125" style="250" hidden="1" customWidth="1"/>
    <col min="17" max="24" width="11.42578125" style="319" customWidth="1"/>
    <col min="25" max="50" width="9.140625" style="274"/>
    <col min="51" max="16384" width="9.140625" style="275"/>
  </cols>
  <sheetData>
    <row r="2" spans="1:50" ht="15" customHeight="1" x14ac:dyDescent="0.3">
      <c r="A2" s="536" t="s">
        <v>1077</v>
      </c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  <c r="P2" s="536"/>
      <c r="Q2" s="536"/>
      <c r="R2" s="536"/>
      <c r="S2" s="536"/>
      <c r="T2" s="536"/>
      <c r="U2" s="536"/>
      <c r="V2" s="536"/>
      <c r="W2" s="536"/>
      <c r="X2" s="536"/>
    </row>
    <row r="3" spans="1:50" ht="71.25" customHeight="1" x14ac:dyDescent="0.2">
      <c r="A3" s="535" t="s">
        <v>1065</v>
      </c>
      <c r="B3" s="535"/>
      <c r="C3" s="535"/>
      <c r="D3" s="535"/>
      <c r="E3" s="535"/>
      <c r="F3" s="535"/>
      <c r="G3" s="535"/>
      <c r="H3" s="535"/>
      <c r="I3" s="535"/>
      <c r="J3" s="535"/>
      <c r="K3" s="535"/>
      <c r="L3" s="535"/>
      <c r="M3" s="535"/>
      <c r="N3" s="535"/>
      <c r="O3" s="535"/>
      <c r="P3" s="535"/>
      <c r="Q3" s="535"/>
      <c r="R3" s="535"/>
      <c r="S3" s="535"/>
      <c r="T3" s="535"/>
      <c r="U3" s="535"/>
      <c r="V3" s="535"/>
      <c r="W3" s="535"/>
      <c r="X3" s="535"/>
    </row>
    <row r="4" spans="1:50" s="348" customFormat="1" ht="16.5" customHeight="1" x14ac:dyDescent="0.2">
      <c r="A4" s="505"/>
      <c r="B4" s="505"/>
      <c r="C4" s="505"/>
      <c r="D4" s="505"/>
      <c r="E4" s="506"/>
      <c r="F4" s="506"/>
      <c r="G4" s="506"/>
      <c r="H4" s="506"/>
      <c r="I4" s="505"/>
      <c r="J4" s="505"/>
      <c r="K4" s="505"/>
      <c r="L4" s="505"/>
      <c r="M4" s="506"/>
      <c r="N4" s="506"/>
      <c r="O4" s="506"/>
      <c r="P4" s="505"/>
      <c r="Q4" s="505"/>
      <c r="R4" s="505"/>
      <c r="S4" s="505"/>
      <c r="T4" s="505"/>
      <c r="U4" s="505"/>
      <c r="V4" s="505"/>
      <c r="W4" s="505"/>
      <c r="X4" s="507" t="s">
        <v>1079</v>
      </c>
      <c r="Y4" s="347"/>
      <c r="Z4" s="347"/>
      <c r="AA4" s="347"/>
      <c r="AB4" s="347"/>
      <c r="AC4" s="347"/>
      <c r="AD4" s="347"/>
      <c r="AE4" s="347"/>
      <c r="AF4" s="347"/>
      <c r="AG4" s="347"/>
      <c r="AH4" s="347"/>
      <c r="AI4" s="347"/>
      <c r="AJ4" s="347"/>
      <c r="AK4" s="347"/>
      <c r="AL4" s="347"/>
      <c r="AM4" s="347"/>
      <c r="AN4" s="347"/>
      <c r="AO4" s="347"/>
      <c r="AP4" s="347"/>
      <c r="AQ4" s="347"/>
      <c r="AR4" s="347"/>
      <c r="AS4" s="347"/>
      <c r="AT4" s="347"/>
      <c r="AU4" s="347"/>
      <c r="AV4" s="347"/>
      <c r="AW4" s="347"/>
      <c r="AX4" s="347"/>
    </row>
    <row r="5" spans="1:50" ht="30.75" customHeight="1" x14ac:dyDescent="0.2">
      <c r="A5" s="549" t="s">
        <v>98</v>
      </c>
      <c r="B5" s="551" t="s">
        <v>1072</v>
      </c>
      <c r="C5" s="553" t="s">
        <v>1066</v>
      </c>
      <c r="D5" s="555" t="s">
        <v>103</v>
      </c>
      <c r="E5" s="557" t="s">
        <v>101</v>
      </c>
      <c r="F5" s="557"/>
      <c r="G5" s="557"/>
      <c r="H5" s="557"/>
      <c r="I5" s="558" t="s">
        <v>1078</v>
      </c>
      <c r="J5" s="559"/>
      <c r="K5" s="559"/>
      <c r="L5" s="560"/>
      <c r="M5" s="547" t="s">
        <v>98</v>
      </c>
      <c r="N5" s="543" t="s">
        <v>99</v>
      </c>
      <c r="O5" s="543" t="s">
        <v>100</v>
      </c>
      <c r="P5" s="544" t="s">
        <v>103</v>
      </c>
      <c r="Q5" s="540" t="s">
        <v>1080</v>
      </c>
      <c r="R5" s="541"/>
      <c r="S5" s="541"/>
      <c r="T5" s="542"/>
      <c r="U5" s="540" t="s">
        <v>1073</v>
      </c>
      <c r="V5" s="541"/>
      <c r="W5" s="541"/>
      <c r="X5" s="542"/>
    </row>
    <row r="6" spans="1:50" ht="25.5" customHeight="1" x14ac:dyDescent="0.2">
      <c r="A6" s="550"/>
      <c r="B6" s="552"/>
      <c r="C6" s="554"/>
      <c r="D6" s="556"/>
      <c r="E6" s="517" t="s">
        <v>104</v>
      </c>
      <c r="F6" s="517" t="s">
        <v>105</v>
      </c>
      <c r="G6" s="517" t="s">
        <v>106</v>
      </c>
      <c r="H6" s="517" t="s">
        <v>107</v>
      </c>
      <c r="I6" s="561" t="s">
        <v>104</v>
      </c>
      <c r="J6" s="548" t="s">
        <v>105</v>
      </c>
      <c r="K6" s="548" t="s">
        <v>1067</v>
      </c>
      <c r="L6" s="537" t="s">
        <v>1068</v>
      </c>
      <c r="M6" s="547"/>
      <c r="N6" s="543"/>
      <c r="O6" s="543"/>
      <c r="P6" s="545"/>
      <c r="Q6" s="538" t="s">
        <v>104</v>
      </c>
      <c r="R6" s="539" t="s">
        <v>105</v>
      </c>
      <c r="S6" s="539" t="s">
        <v>1069</v>
      </c>
      <c r="T6" s="537" t="s">
        <v>1070</v>
      </c>
      <c r="U6" s="538" t="s">
        <v>104</v>
      </c>
      <c r="V6" s="539" t="s">
        <v>105</v>
      </c>
      <c r="W6" s="539" t="s">
        <v>1069</v>
      </c>
      <c r="X6" s="537" t="s">
        <v>1070</v>
      </c>
    </row>
    <row r="7" spans="1:50" ht="39.75" customHeight="1" x14ac:dyDescent="0.2">
      <c r="A7" s="550"/>
      <c r="B7" s="552"/>
      <c r="C7" s="554"/>
      <c r="D7" s="556"/>
      <c r="E7" s="517"/>
      <c r="F7" s="517"/>
      <c r="G7" s="517"/>
      <c r="H7" s="517"/>
      <c r="I7" s="561"/>
      <c r="J7" s="548"/>
      <c r="K7" s="548"/>
      <c r="L7" s="537"/>
      <c r="M7" s="547"/>
      <c r="N7" s="543"/>
      <c r="O7" s="543"/>
      <c r="P7" s="546"/>
      <c r="Q7" s="538"/>
      <c r="R7" s="539"/>
      <c r="S7" s="539"/>
      <c r="T7" s="537"/>
      <c r="U7" s="538"/>
      <c r="V7" s="539"/>
      <c r="W7" s="539"/>
      <c r="X7" s="537"/>
    </row>
    <row r="8" spans="1:50" s="277" customFormat="1" ht="16.5" customHeight="1" x14ac:dyDescent="0.2">
      <c r="A8" s="335"/>
      <c r="B8" s="336"/>
      <c r="C8" s="336" t="s">
        <v>108</v>
      </c>
      <c r="D8" s="337"/>
      <c r="E8" s="338">
        <f t="shared" ref="E8:L8" si="0">SUMIF($B$9:$B$411,"",E$9:E$411)</f>
        <v>524684</v>
      </c>
      <c r="F8" s="338">
        <f t="shared" si="0"/>
        <v>480942923.40000004</v>
      </c>
      <c r="G8" s="338">
        <f t="shared" si="0"/>
        <v>23980484.139999989</v>
      </c>
      <c r="H8" s="338">
        <f t="shared" si="0"/>
        <v>111171703.45000002</v>
      </c>
      <c r="I8" s="339">
        <f t="shared" si="0"/>
        <v>539916</v>
      </c>
      <c r="J8" s="340">
        <f t="shared" si="0"/>
        <v>500847589.19999999</v>
      </c>
      <c r="K8" s="340">
        <f t="shared" si="0"/>
        <v>26669080.383999985</v>
      </c>
      <c r="L8" s="341">
        <f t="shared" si="0"/>
        <v>119655997.26000001</v>
      </c>
      <c r="M8" s="342"/>
      <c r="N8" s="343"/>
      <c r="O8" s="343" t="s">
        <v>108</v>
      </c>
      <c r="P8" s="342"/>
      <c r="Q8" s="344">
        <f t="shared" ref="Q8:T8" si="1">SUMIF($B$9:$B$411,"",Q$9:Q$411)</f>
        <v>528145</v>
      </c>
      <c r="R8" s="345">
        <f t="shared" si="1"/>
        <v>502491596.59999996</v>
      </c>
      <c r="S8" s="345">
        <f t="shared" si="1"/>
        <v>18004518.579999998</v>
      </c>
      <c r="T8" s="346">
        <f t="shared" si="1"/>
        <v>128754293.72000003</v>
      </c>
      <c r="U8" s="344">
        <f>Q8-I8</f>
        <v>-11771</v>
      </c>
      <c r="V8" s="345">
        <f t="shared" ref="V8:V71" si="2">R8-J8</f>
        <v>1644007.3999999762</v>
      </c>
      <c r="W8" s="345">
        <f t="shared" ref="W8:W71" si="3">S8-K8</f>
        <v>-8664561.8039999865</v>
      </c>
      <c r="X8" s="346">
        <f t="shared" ref="X8:X71" si="4">T8-L8</f>
        <v>9098296.4600000232</v>
      </c>
      <c r="Y8" s="276"/>
      <c r="Z8" s="276"/>
      <c r="AA8" s="276"/>
      <c r="AB8" s="276"/>
      <c r="AC8" s="276"/>
      <c r="AD8" s="276"/>
      <c r="AE8" s="276"/>
      <c r="AF8" s="276"/>
      <c r="AG8" s="276"/>
      <c r="AH8" s="276"/>
      <c r="AI8" s="276"/>
      <c r="AJ8" s="276"/>
      <c r="AK8" s="276"/>
      <c r="AL8" s="276"/>
      <c r="AM8" s="276"/>
      <c r="AN8" s="276"/>
      <c r="AO8" s="276"/>
      <c r="AP8" s="276"/>
      <c r="AQ8" s="276"/>
      <c r="AR8" s="276"/>
      <c r="AS8" s="276"/>
      <c r="AT8" s="276"/>
      <c r="AU8" s="276"/>
      <c r="AV8" s="276"/>
      <c r="AW8" s="276"/>
      <c r="AX8" s="276"/>
    </row>
    <row r="9" spans="1:50" s="292" customFormat="1" ht="17.25" customHeight="1" x14ac:dyDescent="0.25">
      <c r="A9" s="278"/>
      <c r="B9" s="279"/>
      <c r="C9" s="280" t="s">
        <v>109</v>
      </c>
      <c r="D9" s="281"/>
      <c r="E9" s="282">
        <f t="shared" ref="E9:L9" si="5">SUM(E10:E22)</f>
        <v>16535</v>
      </c>
      <c r="F9" s="282">
        <f t="shared" si="5"/>
        <v>12529668</v>
      </c>
      <c r="G9" s="282">
        <f t="shared" si="5"/>
        <v>392889.18999999983</v>
      </c>
      <c r="H9" s="282">
        <f t="shared" si="5"/>
        <v>1076127.5999999992</v>
      </c>
      <c r="I9" s="283">
        <f t="shared" si="5"/>
        <v>16997</v>
      </c>
      <c r="J9" s="284">
        <f t="shared" si="5"/>
        <v>12520566</v>
      </c>
      <c r="K9" s="284">
        <f t="shared" si="5"/>
        <v>330733.40999999992</v>
      </c>
      <c r="L9" s="285">
        <f t="shared" si="5"/>
        <v>957077.22</v>
      </c>
      <c r="M9" s="286"/>
      <c r="N9" s="286"/>
      <c r="O9" s="287" t="s">
        <v>109</v>
      </c>
      <c r="P9" s="287"/>
      <c r="Q9" s="288">
        <f t="shared" ref="Q9:T9" si="6">SUM(Q10:Q22)</f>
        <v>16219</v>
      </c>
      <c r="R9" s="289">
        <f t="shared" si="6"/>
        <v>12528321</v>
      </c>
      <c r="S9" s="289">
        <f t="shared" si="6"/>
        <v>146854.16999999998</v>
      </c>
      <c r="T9" s="290">
        <f t="shared" si="6"/>
        <v>1075021.22</v>
      </c>
      <c r="U9" s="288">
        <f t="shared" ref="U9:U72" si="7">Q9-I9</f>
        <v>-778</v>
      </c>
      <c r="V9" s="289">
        <f t="shared" si="2"/>
        <v>7755</v>
      </c>
      <c r="W9" s="289">
        <f t="shared" si="3"/>
        <v>-183879.23999999993</v>
      </c>
      <c r="X9" s="290">
        <f t="shared" si="4"/>
        <v>117944</v>
      </c>
      <c r="Y9" s="291"/>
      <c r="Z9" s="291"/>
      <c r="AA9" s="291"/>
      <c r="AB9" s="291"/>
      <c r="AC9" s="291"/>
      <c r="AD9" s="291"/>
      <c r="AE9" s="291"/>
      <c r="AF9" s="291"/>
      <c r="AG9" s="291"/>
      <c r="AH9" s="291"/>
      <c r="AI9" s="291"/>
      <c r="AJ9" s="291"/>
      <c r="AK9" s="291"/>
      <c r="AL9" s="291"/>
      <c r="AM9" s="291"/>
      <c r="AN9" s="291"/>
      <c r="AO9" s="291"/>
      <c r="AP9" s="291"/>
      <c r="AQ9" s="291"/>
      <c r="AR9" s="291"/>
      <c r="AS9" s="291"/>
      <c r="AT9" s="291"/>
      <c r="AU9" s="291"/>
      <c r="AV9" s="291"/>
      <c r="AW9" s="291"/>
      <c r="AX9" s="291"/>
    </row>
    <row r="10" spans="1:50" s="292" customFormat="1" x14ac:dyDescent="0.2">
      <c r="A10" s="293" t="s">
        <v>110</v>
      </c>
      <c r="B10" s="294" t="s">
        <v>111</v>
      </c>
      <c r="C10" s="295" t="s">
        <v>112</v>
      </c>
      <c r="D10" s="296" t="s">
        <v>113</v>
      </c>
      <c r="E10" s="297">
        <v>3637</v>
      </c>
      <c r="F10" s="297">
        <v>2949331</v>
      </c>
      <c r="G10" s="297">
        <v>95987.399999999965</v>
      </c>
      <c r="H10" s="297">
        <v>0</v>
      </c>
      <c r="I10" s="298">
        <v>3571</v>
      </c>
      <c r="J10" s="299">
        <v>2782487</v>
      </c>
      <c r="K10" s="299">
        <v>88025.509999999966</v>
      </c>
      <c r="L10" s="300">
        <f>VLOOKUP(B10,[1]ЛП!$B$8:$I$408,8,0)+VLOOKUP(B10,[1]ЛП!$B$8:$J$408,9,0)+VLOOKUP(B10,[1]ЛП!$B$8:$K$408,10,0)</f>
        <v>0</v>
      </c>
      <c r="M10" s="301" t="s">
        <v>110</v>
      </c>
      <c r="N10" s="301" t="s">
        <v>111</v>
      </c>
      <c r="O10" s="302" t="s">
        <v>112</v>
      </c>
      <c r="P10" s="302" t="s">
        <v>113</v>
      </c>
      <c r="Q10" s="303">
        <v>3290</v>
      </c>
      <c r="R10" s="304">
        <v>2833340.5999999996</v>
      </c>
      <c r="S10" s="304">
        <v>36373.68</v>
      </c>
      <c r="T10" s="305">
        <v>0</v>
      </c>
      <c r="U10" s="303">
        <f t="shared" si="7"/>
        <v>-281</v>
      </c>
      <c r="V10" s="304">
        <f t="shared" si="2"/>
        <v>50853.599999999627</v>
      </c>
      <c r="W10" s="304">
        <f t="shared" si="3"/>
        <v>-51651.829999999965</v>
      </c>
      <c r="X10" s="305">
        <f t="shared" si="4"/>
        <v>0</v>
      </c>
      <c r="Y10" s="291"/>
      <c r="Z10" s="291"/>
      <c r="AA10" s="291"/>
      <c r="AB10" s="291"/>
      <c r="AC10" s="291"/>
      <c r="AD10" s="291"/>
      <c r="AE10" s="291"/>
      <c r="AF10" s="291"/>
      <c r="AG10" s="291"/>
      <c r="AH10" s="291"/>
      <c r="AI10" s="291"/>
      <c r="AJ10" s="291"/>
      <c r="AK10" s="291"/>
      <c r="AL10" s="291"/>
      <c r="AM10" s="291"/>
      <c r="AN10" s="291"/>
      <c r="AO10" s="291"/>
      <c r="AP10" s="291"/>
      <c r="AQ10" s="291"/>
      <c r="AR10" s="291"/>
      <c r="AS10" s="291"/>
      <c r="AT10" s="291"/>
      <c r="AU10" s="291"/>
      <c r="AV10" s="291"/>
      <c r="AW10" s="291"/>
      <c r="AX10" s="291"/>
    </row>
    <row r="11" spans="1:50" s="292" customFormat="1" x14ac:dyDescent="0.2">
      <c r="A11" s="293" t="s">
        <v>110</v>
      </c>
      <c r="B11" s="294" t="s">
        <v>114</v>
      </c>
      <c r="C11" s="295" t="s">
        <v>115</v>
      </c>
      <c r="D11" s="296" t="s">
        <v>113</v>
      </c>
      <c r="E11" s="297">
        <v>3190</v>
      </c>
      <c r="F11" s="297">
        <v>3002468</v>
      </c>
      <c r="G11" s="297">
        <v>215099.5199999999</v>
      </c>
      <c r="H11" s="297">
        <v>0</v>
      </c>
      <c r="I11" s="298">
        <v>3319</v>
      </c>
      <c r="J11" s="299">
        <v>3062320</v>
      </c>
      <c r="K11" s="299">
        <v>186702.73999999996</v>
      </c>
      <c r="L11" s="300">
        <f>VLOOKUP(B11,[1]ЛП!$B$8:$I$408,8,0)+VLOOKUP(B11,[1]ЛП!$B$8:$J$408,9,0)+VLOOKUP(B11,[1]ЛП!$B$8:$K$408,10,0)</f>
        <v>0</v>
      </c>
      <c r="M11" s="301" t="s">
        <v>110</v>
      </c>
      <c r="N11" s="301" t="s">
        <v>114</v>
      </c>
      <c r="O11" s="302" t="s">
        <v>115</v>
      </c>
      <c r="P11" s="302" t="s">
        <v>113</v>
      </c>
      <c r="Q11" s="303">
        <v>3265</v>
      </c>
      <c r="R11" s="304">
        <v>3013617</v>
      </c>
      <c r="S11" s="304">
        <v>79234.069999999992</v>
      </c>
      <c r="T11" s="305">
        <v>0</v>
      </c>
      <c r="U11" s="303">
        <f t="shared" si="7"/>
        <v>-54</v>
      </c>
      <c r="V11" s="304">
        <f t="shared" si="2"/>
        <v>-48703</v>
      </c>
      <c r="W11" s="304">
        <f t="shared" si="3"/>
        <v>-107468.66999999997</v>
      </c>
      <c r="X11" s="305">
        <f t="shared" si="4"/>
        <v>0</v>
      </c>
      <c r="Y11" s="291"/>
      <c r="Z11" s="291"/>
      <c r="AA11" s="291"/>
      <c r="AB11" s="291"/>
      <c r="AC11" s="291"/>
      <c r="AD11" s="291"/>
      <c r="AE11" s="291"/>
      <c r="AF11" s="291"/>
      <c r="AG11" s="291"/>
      <c r="AH11" s="291"/>
      <c r="AI11" s="291"/>
      <c r="AJ11" s="291"/>
      <c r="AK11" s="291"/>
      <c r="AL11" s="291"/>
      <c r="AM11" s="291"/>
      <c r="AN11" s="291"/>
      <c r="AO11" s="291"/>
      <c r="AP11" s="291"/>
      <c r="AQ11" s="291"/>
      <c r="AR11" s="291"/>
      <c r="AS11" s="291"/>
      <c r="AT11" s="291"/>
      <c r="AU11" s="291"/>
      <c r="AV11" s="291"/>
      <c r="AW11" s="291"/>
      <c r="AX11" s="291"/>
    </row>
    <row r="12" spans="1:50" s="292" customFormat="1" x14ac:dyDescent="0.2">
      <c r="A12" s="293" t="s">
        <v>110</v>
      </c>
      <c r="B12" s="294" t="s">
        <v>116</v>
      </c>
      <c r="C12" s="295" t="s">
        <v>117</v>
      </c>
      <c r="D12" s="296" t="s">
        <v>113</v>
      </c>
      <c r="E12" s="297">
        <v>3444</v>
      </c>
      <c r="F12" s="297">
        <v>2873928</v>
      </c>
      <c r="G12" s="297">
        <v>81277.26999999996</v>
      </c>
      <c r="H12" s="297">
        <v>0</v>
      </c>
      <c r="I12" s="298">
        <v>3368</v>
      </c>
      <c r="J12" s="299">
        <v>2822899</v>
      </c>
      <c r="K12" s="299">
        <v>54724.159999999996</v>
      </c>
      <c r="L12" s="300">
        <f>VLOOKUP(B12,[1]ЛП!$B$8:$I$408,8,0)+VLOOKUP(B12,[1]ЛП!$B$8:$J$408,9,0)+VLOOKUP(B12,[1]ЛП!$B$8:$K$408,10,0)</f>
        <v>0</v>
      </c>
      <c r="M12" s="301" t="s">
        <v>110</v>
      </c>
      <c r="N12" s="301" t="s">
        <v>116</v>
      </c>
      <c r="O12" s="302" t="s">
        <v>117</v>
      </c>
      <c r="P12" s="302" t="s">
        <v>113</v>
      </c>
      <c r="Q12" s="303">
        <v>3143</v>
      </c>
      <c r="R12" s="304">
        <v>2816225</v>
      </c>
      <c r="S12" s="304">
        <v>30793.42</v>
      </c>
      <c r="T12" s="305">
        <v>0</v>
      </c>
      <c r="U12" s="303">
        <f t="shared" si="7"/>
        <v>-225</v>
      </c>
      <c r="V12" s="304">
        <f t="shared" si="2"/>
        <v>-6674</v>
      </c>
      <c r="W12" s="304">
        <f t="shared" si="3"/>
        <v>-23930.739999999998</v>
      </c>
      <c r="X12" s="305">
        <f t="shared" si="4"/>
        <v>0</v>
      </c>
      <c r="Y12" s="291"/>
      <c r="Z12" s="291"/>
      <c r="AA12" s="291"/>
      <c r="AB12" s="291"/>
      <c r="AC12" s="291"/>
      <c r="AD12" s="291"/>
      <c r="AE12" s="291"/>
      <c r="AF12" s="291"/>
      <c r="AG12" s="291"/>
      <c r="AH12" s="291"/>
      <c r="AI12" s="291"/>
      <c r="AJ12" s="291"/>
      <c r="AK12" s="291"/>
      <c r="AL12" s="291"/>
      <c r="AM12" s="291"/>
      <c r="AN12" s="291"/>
      <c r="AO12" s="291"/>
      <c r="AP12" s="291"/>
      <c r="AQ12" s="291"/>
      <c r="AR12" s="291"/>
      <c r="AS12" s="291"/>
      <c r="AT12" s="291"/>
      <c r="AU12" s="291"/>
      <c r="AV12" s="291"/>
      <c r="AW12" s="291"/>
      <c r="AX12" s="291"/>
    </row>
    <row r="13" spans="1:50" s="292" customFormat="1" x14ac:dyDescent="0.2">
      <c r="A13" s="293" t="s">
        <v>110</v>
      </c>
      <c r="B13" s="294" t="s">
        <v>118</v>
      </c>
      <c r="C13" s="295" t="s">
        <v>119</v>
      </c>
      <c r="D13" s="296" t="s">
        <v>113</v>
      </c>
      <c r="E13" s="297">
        <v>1415</v>
      </c>
      <c r="F13" s="297">
        <v>989197</v>
      </c>
      <c r="G13" s="297">
        <v>0</v>
      </c>
      <c r="H13" s="297">
        <v>0</v>
      </c>
      <c r="I13" s="298">
        <v>1374</v>
      </c>
      <c r="J13" s="299">
        <v>968017</v>
      </c>
      <c r="K13" s="299">
        <v>0</v>
      </c>
      <c r="L13" s="300">
        <f>VLOOKUP(B13,[1]ЛП!$B$8:$I$408,8,0)+VLOOKUP(B13,[1]ЛП!$B$8:$J$408,9,0)+VLOOKUP(B13,[1]ЛП!$B$8:$K$408,10,0)</f>
        <v>0</v>
      </c>
      <c r="M13" s="301" t="s">
        <v>110</v>
      </c>
      <c r="N13" s="301" t="s">
        <v>118</v>
      </c>
      <c r="O13" s="302" t="s">
        <v>119</v>
      </c>
      <c r="P13" s="302" t="s">
        <v>113</v>
      </c>
      <c r="Q13" s="303">
        <v>1426</v>
      </c>
      <c r="R13" s="304">
        <v>1036309.3999999999</v>
      </c>
      <c r="S13" s="304">
        <v>0</v>
      </c>
      <c r="T13" s="305">
        <v>0</v>
      </c>
      <c r="U13" s="303">
        <f t="shared" si="7"/>
        <v>52</v>
      </c>
      <c r="V13" s="304">
        <f t="shared" si="2"/>
        <v>68292.399999999907</v>
      </c>
      <c r="W13" s="304">
        <f t="shared" si="3"/>
        <v>0</v>
      </c>
      <c r="X13" s="305">
        <f t="shared" si="4"/>
        <v>0</v>
      </c>
      <c r="Y13" s="291"/>
      <c r="Z13" s="291"/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291"/>
      <c r="AM13" s="291"/>
      <c r="AN13" s="291"/>
      <c r="AO13" s="291"/>
      <c r="AP13" s="291"/>
      <c r="AQ13" s="291"/>
      <c r="AR13" s="291"/>
      <c r="AS13" s="291"/>
      <c r="AT13" s="291"/>
      <c r="AU13" s="291"/>
      <c r="AV13" s="291"/>
      <c r="AW13" s="291"/>
      <c r="AX13" s="291"/>
    </row>
    <row r="14" spans="1:50" s="292" customFormat="1" x14ac:dyDescent="0.2">
      <c r="A14" s="293" t="s">
        <v>110</v>
      </c>
      <c r="B14" s="294" t="s">
        <v>120</v>
      </c>
      <c r="C14" s="295" t="s">
        <v>121</v>
      </c>
      <c r="D14" s="296" t="s">
        <v>113</v>
      </c>
      <c r="E14" s="297">
        <v>1855</v>
      </c>
      <c r="F14" s="297">
        <v>1090030</v>
      </c>
      <c r="G14" s="297">
        <v>0</v>
      </c>
      <c r="H14" s="297">
        <v>0</v>
      </c>
      <c r="I14" s="298">
        <v>1737</v>
      </c>
      <c r="J14" s="299">
        <v>1033913</v>
      </c>
      <c r="K14" s="299">
        <v>0</v>
      </c>
      <c r="L14" s="300">
        <f>VLOOKUP(B14,[1]ЛП!$B$8:$I$408,8,0)+VLOOKUP(B14,[1]ЛП!$B$8:$J$408,9,0)+VLOOKUP(B14,[1]ЛП!$B$8:$K$408,10,0)</f>
        <v>0</v>
      </c>
      <c r="M14" s="301" t="s">
        <v>110</v>
      </c>
      <c r="N14" s="301" t="s">
        <v>120</v>
      </c>
      <c r="O14" s="302" t="s">
        <v>121</v>
      </c>
      <c r="P14" s="302" t="s">
        <v>113</v>
      </c>
      <c r="Q14" s="303">
        <v>1773</v>
      </c>
      <c r="R14" s="304">
        <v>1094256</v>
      </c>
      <c r="S14" s="304">
        <v>0</v>
      </c>
      <c r="T14" s="305">
        <v>0</v>
      </c>
      <c r="U14" s="303">
        <f t="shared" si="7"/>
        <v>36</v>
      </c>
      <c r="V14" s="304">
        <f t="shared" si="2"/>
        <v>60343</v>
      </c>
      <c r="W14" s="304">
        <f t="shared" si="3"/>
        <v>0</v>
      </c>
      <c r="X14" s="305">
        <f t="shared" si="4"/>
        <v>0</v>
      </c>
      <c r="Y14" s="291"/>
      <c r="Z14" s="291"/>
      <c r="AA14" s="291"/>
      <c r="AB14" s="291"/>
      <c r="AC14" s="291"/>
      <c r="AD14" s="291"/>
      <c r="AE14" s="291"/>
      <c r="AF14" s="291"/>
      <c r="AG14" s="291"/>
      <c r="AH14" s="291"/>
      <c r="AI14" s="291"/>
      <c r="AJ14" s="291"/>
      <c r="AK14" s="291"/>
      <c r="AL14" s="291"/>
      <c r="AM14" s="291"/>
      <c r="AN14" s="291"/>
      <c r="AO14" s="291"/>
      <c r="AP14" s="291"/>
      <c r="AQ14" s="291"/>
      <c r="AR14" s="291"/>
      <c r="AS14" s="291"/>
      <c r="AT14" s="291"/>
      <c r="AU14" s="291"/>
      <c r="AV14" s="291"/>
      <c r="AW14" s="291"/>
      <c r="AX14" s="291"/>
    </row>
    <row r="15" spans="1:50" s="292" customFormat="1" x14ac:dyDescent="0.2">
      <c r="A15" s="293" t="s">
        <v>110</v>
      </c>
      <c r="B15" s="294" t="s">
        <v>122</v>
      </c>
      <c r="C15" s="295" t="s">
        <v>123</v>
      </c>
      <c r="D15" s="296" t="s">
        <v>124</v>
      </c>
      <c r="E15" s="297">
        <v>816</v>
      </c>
      <c r="F15" s="297">
        <v>658136</v>
      </c>
      <c r="G15" s="297">
        <v>525</v>
      </c>
      <c r="H15" s="297">
        <v>1076127.5999999992</v>
      </c>
      <c r="I15" s="298">
        <v>854</v>
      </c>
      <c r="J15" s="299">
        <v>716924</v>
      </c>
      <c r="K15" s="299">
        <v>1281</v>
      </c>
      <c r="L15" s="300">
        <f>VLOOKUP(B15,[1]ЛП!$B$8:$I$408,8,0)+VLOOKUP(B15,[1]ЛП!$B$8:$J$408,9,0)+VLOOKUP(B15,[1]ЛП!$B$8:$K$408,10,0)</f>
        <v>957077.22</v>
      </c>
      <c r="M15" s="301" t="s">
        <v>110</v>
      </c>
      <c r="N15" s="301" t="s">
        <v>122</v>
      </c>
      <c r="O15" s="302" t="s">
        <v>123</v>
      </c>
      <c r="P15" s="302" t="s">
        <v>124</v>
      </c>
      <c r="Q15" s="303">
        <v>918</v>
      </c>
      <c r="R15" s="304">
        <v>735177</v>
      </c>
      <c r="S15" s="304">
        <v>453</v>
      </c>
      <c r="T15" s="305">
        <v>1075021.22</v>
      </c>
      <c r="U15" s="303">
        <f t="shared" si="7"/>
        <v>64</v>
      </c>
      <c r="V15" s="304">
        <f t="shared" si="2"/>
        <v>18253</v>
      </c>
      <c r="W15" s="304">
        <f t="shared" si="3"/>
        <v>-828</v>
      </c>
      <c r="X15" s="305">
        <f t="shared" si="4"/>
        <v>117944</v>
      </c>
      <c r="Y15" s="291"/>
      <c r="Z15" s="291"/>
      <c r="AA15" s="291"/>
      <c r="AB15" s="291"/>
      <c r="AC15" s="291"/>
      <c r="AD15" s="291"/>
      <c r="AE15" s="291"/>
      <c r="AF15" s="291"/>
      <c r="AG15" s="291"/>
      <c r="AH15" s="291"/>
      <c r="AI15" s="291"/>
      <c r="AJ15" s="291"/>
      <c r="AK15" s="291"/>
      <c r="AL15" s="291"/>
      <c r="AM15" s="291"/>
      <c r="AN15" s="291"/>
      <c r="AO15" s="291"/>
      <c r="AP15" s="291"/>
      <c r="AQ15" s="291"/>
      <c r="AR15" s="291"/>
      <c r="AS15" s="291"/>
      <c r="AT15" s="291"/>
      <c r="AU15" s="291"/>
      <c r="AV15" s="291"/>
      <c r="AW15" s="291"/>
      <c r="AX15" s="291"/>
    </row>
    <row r="16" spans="1:50" s="292" customFormat="1" x14ac:dyDescent="0.2">
      <c r="A16" s="293" t="s">
        <v>110</v>
      </c>
      <c r="B16" s="294" t="s">
        <v>125</v>
      </c>
      <c r="C16" s="295" t="s">
        <v>126</v>
      </c>
      <c r="D16" s="296" t="s">
        <v>124</v>
      </c>
      <c r="E16" s="297">
        <v>425</v>
      </c>
      <c r="F16" s="297">
        <v>279690</v>
      </c>
      <c r="G16" s="297">
        <v>0</v>
      </c>
      <c r="H16" s="297">
        <v>0</v>
      </c>
      <c r="I16" s="298">
        <v>375</v>
      </c>
      <c r="J16" s="299">
        <v>252150</v>
      </c>
      <c r="K16" s="299">
        <v>0</v>
      </c>
      <c r="L16" s="300">
        <f>VLOOKUP(B16,[1]ЛП!$B$8:$I$408,8,0)+VLOOKUP(B16,[1]ЛП!$B$8:$J$408,9,0)+VLOOKUP(B16,[1]ЛП!$B$8:$K$408,10,0)</f>
        <v>0</v>
      </c>
      <c r="M16" s="301" t="s">
        <v>110</v>
      </c>
      <c r="N16" s="301" t="s">
        <v>125</v>
      </c>
      <c r="O16" s="302" t="s">
        <v>126</v>
      </c>
      <c r="P16" s="302" t="s">
        <v>124</v>
      </c>
      <c r="Q16" s="303">
        <v>301</v>
      </c>
      <c r="R16" s="304">
        <v>220768</v>
      </c>
      <c r="S16" s="304">
        <v>0</v>
      </c>
      <c r="T16" s="305">
        <v>0</v>
      </c>
      <c r="U16" s="303">
        <f t="shared" si="7"/>
        <v>-74</v>
      </c>
      <c r="V16" s="304">
        <f t="shared" si="2"/>
        <v>-31382</v>
      </c>
      <c r="W16" s="304">
        <f t="shared" si="3"/>
        <v>0</v>
      </c>
      <c r="X16" s="305">
        <f t="shared" si="4"/>
        <v>0</v>
      </c>
      <c r="Y16" s="291"/>
      <c r="Z16" s="291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291"/>
      <c r="AM16" s="291"/>
      <c r="AN16" s="291"/>
      <c r="AO16" s="291"/>
      <c r="AP16" s="291"/>
      <c r="AQ16" s="291"/>
      <c r="AR16" s="291"/>
      <c r="AS16" s="291"/>
      <c r="AT16" s="291"/>
      <c r="AU16" s="291"/>
      <c r="AV16" s="291"/>
      <c r="AW16" s="291"/>
      <c r="AX16" s="291"/>
    </row>
    <row r="17" spans="1:50" s="292" customFormat="1" x14ac:dyDescent="0.2">
      <c r="A17" s="293" t="s">
        <v>110</v>
      </c>
      <c r="B17" s="294" t="s">
        <v>127</v>
      </c>
      <c r="C17" s="295" t="s">
        <v>128</v>
      </c>
      <c r="D17" s="296" t="s">
        <v>129</v>
      </c>
      <c r="E17" s="297">
        <v>740</v>
      </c>
      <c r="F17" s="297">
        <v>248456</v>
      </c>
      <c r="G17" s="297">
        <v>0</v>
      </c>
      <c r="H17" s="297">
        <v>0</v>
      </c>
      <c r="I17" s="298">
        <v>1047</v>
      </c>
      <c r="J17" s="299">
        <v>349310</v>
      </c>
      <c r="K17" s="299">
        <v>0</v>
      </c>
      <c r="L17" s="300">
        <f>VLOOKUP(B17,[1]ЛП!$B$8:$I$408,8,0)+VLOOKUP(B17,[1]ЛП!$B$8:$J$408,9,0)+VLOOKUP(B17,[1]ЛП!$B$8:$K$408,10,0)</f>
        <v>0</v>
      </c>
      <c r="M17" s="301" t="s">
        <v>110</v>
      </c>
      <c r="N17" s="301" t="s">
        <v>127</v>
      </c>
      <c r="O17" s="302" t="s">
        <v>128</v>
      </c>
      <c r="P17" s="302" t="s">
        <v>129</v>
      </c>
      <c r="Q17" s="303">
        <v>872</v>
      </c>
      <c r="R17" s="304">
        <v>292168</v>
      </c>
      <c r="S17" s="304">
        <v>0</v>
      </c>
      <c r="T17" s="305">
        <v>0</v>
      </c>
      <c r="U17" s="303">
        <f t="shared" si="7"/>
        <v>-175</v>
      </c>
      <c r="V17" s="304">
        <f t="shared" si="2"/>
        <v>-57142</v>
      </c>
      <c r="W17" s="304">
        <f t="shared" si="3"/>
        <v>0</v>
      </c>
      <c r="X17" s="305">
        <f t="shared" si="4"/>
        <v>0</v>
      </c>
      <c r="Y17" s="291"/>
      <c r="Z17" s="291"/>
      <c r="AA17" s="291"/>
      <c r="AB17" s="291"/>
      <c r="AC17" s="291"/>
      <c r="AD17" s="291"/>
      <c r="AE17" s="291"/>
      <c r="AF17" s="291"/>
      <c r="AG17" s="291"/>
      <c r="AH17" s="291"/>
      <c r="AI17" s="291"/>
      <c r="AJ17" s="291"/>
      <c r="AK17" s="291"/>
      <c r="AL17" s="291"/>
      <c r="AM17" s="291"/>
      <c r="AN17" s="291"/>
      <c r="AO17" s="291"/>
      <c r="AP17" s="291"/>
      <c r="AQ17" s="291"/>
      <c r="AR17" s="291"/>
      <c r="AS17" s="291"/>
      <c r="AT17" s="291"/>
      <c r="AU17" s="291"/>
      <c r="AV17" s="291"/>
      <c r="AW17" s="291"/>
      <c r="AX17" s="291"/>
    </row>
    <row r="18" spans="1:50" s="292" customFormat="1" x14ac:dyDescent="0.2">
      <c r="A18" s="293" t="s">
        <v>110</v>
      </c>
      <c r="B18" s="294" t="s">
        <v>130</v>
      </c>
      <c r="C18" s="295" t="s">
        <v>131</v>
      </c>
      <c r="D18" s="296" t="s">
        <v>129</v>
      </c>
      <c r="E18" s="297">
        <v>315</v>
      </c>
      <c r="F18" s="297">
        <v>103950</v>
      </c>
      <c r="G18" s="297">
        <v>0</v>
      </c>
      <c r="H18" s="297">
        <v>0</v>
      </c>
      <c r="I18" s="298">
        <v>644</v>
      </c>
      <c r="J18" s="299">
        <v>212520</v>
      </c>
      <c r="K18" s="299">
        <v>0</v>
      </c>
      <c r="L18" s="300">
        <f>VLOOKUP(B18,[1]ЛП!$B$8:$I$408,8,0)+VLOOKUP(B18,[1]ЛП!$B$8:$J$408,9,0)+VLOOKUP(B18,[1]ЛП!$B$8:$K$408,10,0)</f>
        <v>0</v>
      </c>
      <c r="M18" s="301" t="s">
        <v>110</v>
      </c>
      <c r="N18" s="301" t="s">
        <v>130</v>
      </c>
      <c r="O18" s="302" t="s">
        <v>131</v>
      </c>
      <c r="P18" s="302" t="s">
        <v>129</v>
      </c>
      <c r="Q18" s="303">
        <v>512</v>
      </c>
      <c r="R18" s="304">
        <v>168960</v>
      </c>
      <c r="S18" s="304">
        <v>0</v>
      </c>
      <c r="T18" s="305">
        <v>0</v>
      </c>
      <c r="U18" s="303">
        <f t="shared" si="7"/>
        <v>-132</v>
      </c>
      <c r="V18" s="304">
        <f t="shared" si="2"/>
        <v>-43560</v>
      </c>
      <c r="W18" s="304">
        <f t="shared" si="3"/>
        <v>0</v>
      </c>
      <c r="X18" s="305">
        <f t="shared" si="4"/>
        <v>0</v>
      </c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  <c r="AO18" s="291"/>
      <c r="AP18" s="291"/>
      <c r="AQ18" s="291"/>
      <c r="AR18" s="291"/>
      <c r="AS18" s="291"/>
      <c r="AT18" s="291"/>
      <c r="AU18" s="291"/>
      <c r="AV18" s="291"/>
      <c r="AW18" s="291"/>
      <c r="AX18" s="291"/>
    </row>
    <row r="19" spans="1:50" s="292" customFormat="1" x14ac:dyDescent="0.2">
      <c r="A19" s="293" t="s">
        <v>110</v>
      </c>
      <c r="B19" s="294" t="s">
        <v>132</v>
      </c>
      <c r="C19" s="295" t="s">
        <v>133</v>
      </c>
      <c r="D19" s="296" t="s">
        <v>134</v>
      </c>
      <c r="E19" s="297"/>
      <c r="F19" s="297">
        <v>23940</v>
      </c>
      <c r="G19" s="297">
        <v>0</v>
      </c>
      <c r="H19" s="297">
        <v>0</v>
      </c>
      <c r="I19" s="298"/>
      <c r="J19" s="299">
        <v>27740</v>
      </c>
      <c r="K19" s="299">
        <v>0</v>
      </c>
      <c r="L19" s="300">
        <f>VLOOKUP(B19,[1]ЛП!$B$8:$I$408,8,0)+VLOOKUP(B19,[1]ЛП!$B$8:$J$408,9,0)+VLOOKUP(B19,[1]ЛП!$B$8:$K$408,10,0)</f>
        <v>0</v>
      </c>
      <c r="M19" s="301" t="s">
        <v>110</v>
      </c>
      <c r="N19" s="301" t="s">
        <v>132</v>
      </c>
      <c r="O19" s="302" t="s">
        <v>133</v>
      </c>
      <c r="P19" s="302" t="s">
        <v>134</v>
      </c>
      <c r="Q19" s="303">
        <v>0</v>
      </c>
      <c r="R19" s="304">
        <v>30430</v>
      </c>
      <c r="S19" s="304">
        <v>0</v>
      </c>
      <c r="T19" s="305">
        <v>0</v>
      </c>
      <c r="U19" s="303">
        <f t="shared" si="7"/>
        <v>0</v>
      </c>
      <c r="V19" s="304">
        <f t="shared" si="2"/>
        <v>2690</v>
      </c>
      <c r="W19" s="304">
        <f t="shared" si="3"/>
        <v>0</v>
      </c>
      <c r="X19" s="305">
        <f t="shared" si="4"/>
        <v>0</v>
      </c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  <c r="AI19" s="291"/>
      <c r="AJ19" s="291"/>
      <c r="AK19" s="291"/>
      <c r="AL19" s="291"/>
      <c r="AM19" s="291"/>
      <c r="AN19" s="291"/>
      <c r="AO19" s="291"/>
      <c r="AP19" s="291"/>
      <c r="AQ19" s="291"/>
      <c r="AR19" s="291"/>
      <c r="AS19" s="291"/>
      <c r="AT19" s="291"/>
      <c r="AU19" s="291"/>
      <c r="AV19" s="291"/>
      <c r="AW19" s="291"/>
      <c r="AX19" s="291"/>
    </row>
    <row r="20" spans="1:50" s="292" customFormat="1" x14ac:dyDescent="0.2">
      <c r="A20" s="293" t="s">
        <v>110</v>
      </c>
      <c r="B20" s="294" t="s">
        <v>135</v>
      </c>
      <c r="C20" s="295" t="s">
        <v>136</v>
      </c>
      <c r="D20" s="296" t="s">
        <v>134</v>
      </c>
      <c r="E20" s="297"/>
      <c r="F20" s="297">
        <v>36960</v>
      </c>
      <c r="G20" s="297">
        <v>0</v>
      </c>
      <c r="H20" s="297">
        <v>0</v>
      </c>
      <c r="I20" s="298"/>
      <c r="J20" s="299">
        <v>35180</v>
      </c>
      <c r="K20" s="299">
        <v>0</v>
      </c>
      <c r="L20" s="300">
        <f>VLOOKUP(B20,[1]ЛП!$B$8:$I$408,8,0)+VLOOKUP(B20,[1]ЛП!$B$8:$J$408,9,0)+VLOOKUP(B20,[1]ЛП!$B$8:$K$408,10,0)</f>
        <v>0</v>
      </c>
      <c r="M20" s="301" t="s">
        <v>110</v>
      </c>
      <c r="N20" s="301" t="s">
        <v>135</v>
      </c>
      <c r="O20" s="302" t="s">
        <v>136</v>
      </c>
      <c r="P20" s="302" t="s">
        <v>134</v>
      </c>
      <c r="Q20" s="303">
        <v>0</v>
      </c>
      <c r="R20" s="304">
        <v>29020</v>
      </c>
      <c r="S20" s="304">
        <v>0</v>
      </c>
      <c r="T20" s="305">
        <v>0</v>
      </c>
      <c r="U20" s="303">
        <f t="shared" si="7"/>
        <v>0</v>
      </c>
      <c r="V20" s="304">
        <f t="shared" si="2"/>
        <v>-6160</v>
      </c>
      <c r="W20" s="304">
        <f t="shared" si="3"/>
        <v>0</v>
      </c>
      <c r="X20" s="305">
        <f t="shared" si="4"/>
        <v>0</v>
      </c>
      <c r="Y20" s="291"/>
      <c r="Z20" s="291"/>
      <c r="AA20" s="291"/>
      <c r="AB20" s="291"/>
      <c r="AC20" s="291"/>
      <c r="AD20" s="291"/>
      <c r="AE20" s="291"/>
      <c r="AF20" s="291"/>
      <c r="AG20" s="291"/>
      <c r="AH20" s="291"/>
      <c r="AI20" s="291"/>
      <c r="AJ20" s="291"/>
      <c r="AK20" s="291"/>
      <c r="AL20" s="291"/>
      <c r="AM20" s="291"/>
      <c r="AN20" s="291"/>
      <c r="AO20" s="291"/>
      <c r="AP20" s="291"/>
      <c r="AQ20" s="291"/>
      <c r="AR20" s="291"/>
      <c r="AS20" s="291"/>
      <c r="AT20" s="291"/>
      <c r="AU20" s="291"/>
      <c r="AV20" s="291"/>
      <c r="AW20" s="291"/>
      <c r="AX20" s="291"/>
    </row>
    <row r="21" spans="1:50" s="292" customFormat="1" x14ac:dyDescent="0.2">
      <c r="A21" s="293" t="s">
        <v>110</v>
      </c>
      <c r="B21" s="294" t="s">
        <v>137</v>
      </c>
      <c r="C21" s="295" t="s">
        <v>138</v>
      </c>
      <c r="D21" s="296" t="s">
        <v>129</v>
      </c>
      <c r="E21" s="297">
        <v>698</v>
      </c>
      <c r="F21" s="297">
        <v>233582</v>
      </c>
      <c r="G21" s="297">
        <v>0</v>
      </c>
      <c r="H21" s="297">
        <v>0</v>
      </c>
      <c r="I21" s="298">
        <v>708</v>
      </c>
      <c r="J21" s="299">
        <v>221356</v>
      </c>
      <c r="K21" s="299">
        <v>0</v>
      </c>
      <c r="L21" s="300">
        <f>VLOOKUP(B21,[1]ЛП!$B$8:$I$408,8,0)+VLOOKUP(B21,[1]ЛП!$B$8:$J$408,9,0)+VLOOKUP(B21,[1]ЛП!$B$8:$K$408,10,0)</f>
        <v>0</v>
      </c>
      <c r="M21" s="301" t="s">
        <v>110</v>
      </c>
      <c r="N21" s="301" t="s">
        <v>137</v>
      </c>
      <c r="O21" s="302" t="s">
        <v>138</v>
      </c>
      <c r="P21" s="302" t="s">
        <v>129</v>
      </c>
      <c r="Q21" s="303">
        <v>719</v>
      </c>
      <c r="R21" s="304">
        <v>226050</v>
      </c>
      <c r="S21" s="304">
        <v>0</v>
      </c>
      <c r="T21" s="305">
        <v>0</v>
      </c>
      <c r="U21" s="303">
        <f t="shared" si="7"/>
        <v>11</v>
      </c>
      <c r="V21" s="304">
        <f t="shared" si="2"/>
        <v>4694</v>
      </c>
      <c r="W21" s="304">
        <f t="shared" si="3"/>
        <v>0</v>
      </c>
      <c r="X21" s="305">
        <f t="shared" si="4"/>
        <v>0</v>
      </c>
      <c r="Y21" s="291"/>
      <c r="Z21" s="291"/>
      <c r="AA21" s="291"/>
      <c r="AB21" s="291"/>
      <c r="AC21" s="291"/>
      <c r="AD21" s="291"/>
      <c r="AE21" s="291"/>
      <c r="AF21" s="291"/>
      <c r="AG21" s="291"/>
      <c r="AH21" s="291"/>
      <c r="AI21" s="291"/>
      <c r="AJ21" s="291"/>
      <c r="AK21" s="291"/>
      <c r="AL21" s="291"/>
      <c r="AM21" s="291"/>
      <c r="AN21" s="291"/>
      <c r="AO21" s="291"/>
      <c r="AP21" s="291"/>
      <c r="AQ21" s="291"/>
      <c r="AR21" s="291"/>
      <c r="AS21" s="291"/>
      <c r="AT21" s="291"/>
      <c r="AU21" s="291"/>
      <c r="AV21" s="291"/>
      <c r="AW21" s="291"/>
      <c r="AX21" s="291"/>
    </row>
    <row r="22" spans="1:50" s="292" customFormat="1" x14ac:dyDescent="0.2">
      <c r="A22" s="293" t="s">
        <v>110</v>
      </c>
      <c r="B22" s="294" t="s">
        <v>139</v>
      </c>
      <c r="C22" s="295" t="s">
        <v>140</v>
      </c>
      <c r="D22" s="296" t="s">
        <v>141</v>
      </c>
      <c r="E22" s="297"/>
      <c r="F22" s="297">
        <v>40000</v>
      </c>
      <c r="G22" s="297">
        <v>0</v>
      </c>
      <c r="H22" s="297">
        <v>0</v>
      </c>
      <c r="I22" s="298"/>
      <c r="J22" s="299">
        <v>35750</v>
      </c>
      <c r="K22" s="299">
        <v>0</v>
      </c>
      <c r="L22" s="300">
        <f>VLOOKUP(B22,[1]ЛП!$B$8:$I$408,8,0)+VLOOKUP(B22,[1]ЛП!$B$8:$J$408,9,0)+VLOOKUP(B22,[1]ЛП!$B$8:$K$408,10,0)</f>
        <v>0</v>
      </c>
      <c r="M22" s="301" t="s">
        <v>110</v>
      </c>
      <c r="N22" s="301" t="s">
        <v>139</v>
      </c>
      <c r="O22" s="302" t="s">
        <v>140</v>
      </c>
      <c r="P22" s="302" t="s">
        <v>141</v>
      </c>
      <c r="Q22" s="303">
        <v>0</v>
      </c>
      <c r="R22" s="304">
        <v>32000</v>
      </c>
      <c r="S22" s="304">
        <v>0</v>
      </c>
      <c r="T22" s="305">
        <v>0</v>
      </c>
      <c r="U22" s="303">
        <f t="shared" si="7"/>
        <v>0</v>
      </c>
      <c r="V22" s="304">
        <f t="shared" si="2"/>
        <v>-3750</v>
      </c>
      <c r="W22" s="304">
        <f t="shared" si="3"/>
        <v>0</v>
      </c>
      <c r="X22" s="305">
        <f t="shared" si="4"/>
        <v>0</v>
      </c>
      <c r="Y22" s="291"/>
      <c r="Z22" s="291"/>
      <c r="AA22" s="291"/>
      <c r="AB22" s="291"/>
      <c r="AC22" s="291"/>
      <c r="AD22" s="291"/>
      <c r="AE22" s="291"/>
      <c r="AF22" s="291"/>
      <c r="AG22" s="291"/>
      <c r="AH22" s="291"/>
      <c r="AI22" s="291"/>
      <c r="AJ22" s="291"/>
      <c r="AK22" s="291"/>
      <c r="AL22" s="291"/>
      <c r="AM22" s="291"/>
      <c r="AN22" s="291"/>
      <c r="AO22" s="291"/>
      <c r="AP22" s="291"/>
      <c r="AQ22" s="291"/>
      <c r="AR22" s="291"/>
      <c r="AS22" s="291"/>
      <c r="AT22" s="291"/>
      <c r="AU22" s="291"/>
      <c r="AV22" s="291"/>
      <c r="AW22" s="291"/>
      <c r="AX22" s="291"/>
    </row>
    <row r="23" spans="1:50" x14ac:dyDescent="0.2">
      <c r="A23" s="227"/>
      <c r="B23" s="228"/>
      <c r="C23" s="228" t="s">
        <v>142</v>
      </c>
      <c r="D23" s="229"/>
      <c r="E23" s="282">
        <f t="shared" ref="E23:L23" si="8">SUM(E24:E53)</f>
        <v>29266</v>
      </c>
      <c r="F23" s="282">
        <f t="shared" si="8"/>
        <v>24908787</v>
      </c>
      <c r="G23" s="282">
        <f t="shared" si="8"/>
        <v>876332.44999999949</v>
      </c>
      <c r="H23" s="282">
        <f t="shared" si="8"/>
        <v>6440811.7600000007</v>
      </c>
      <c r="I23" s="283">
        <f t="shared" si="8"/>
        <v>28976</v>
      </c>
      <c r="J23" s="284">
        <f t="shared" si="8"/>
        <v>24969955.600000001</v>
      </c>
      <c r="K23" s="284">
        <f t="shared" si="8"/>
        <v>867411.92999999982</v>
      </c>
      <c r="L23" s="285">
        <f t="shared" si="8"/>
        <v>6691012.7999999998</v>
      </c>
      <c r="M23" s="230"/>
      <c r="N23" s="230"/>
      <c r="O23" s="230" t="s">
        <v>142</v>
      </c>
      <c r="P23" s="230"/>
      <c r="Q23" s="288">
        <f t="shared" ref="Q23:T23" si="9">SUM(Q24:Q53)</f>
        <v>26676</v>
      </c>
      <c r="R23" s="289">
        <f t="shared" si="9"/>
        <v>24268977</v>
      </c>
      <c r="S23" s="289">
        <f t="shared" si="9"/>
        <v>436531.11</v>
      </c>
      <c r="T23" s="290">
        <f t="shared" si="9"/>
        <v>6885189.5100000007</v>
      </c>
      <c r="U23" s="288">
        <f t="shared" si="7"/>
        <v>-2300</v>
      </c>
      <c r="V23" s="289">
        <f t="shared" si="2"/>
        <v>-700978.60000000149</v>
      </c>
      <c r="W23" s="289">
        <f t="shared" si="3"/>
        <v>-430880.81999999983</v>
      </c>
      <c r="X23" s="290">
        <f t="shared" si="4"/>
        <v>194176.71000000089</v>
      </c>
    </row>
    <row r="24" spans="1:50" x14ac:dyDescent="0.2">
      <c r="A24" s="231" t="s">
        <v>143</v>
      </c>
      <c r="B24" s="232" t="s">
        <v>144</v>
      </c>
      <c r="C24" s="233" t="s">
        <v>145</v>
      </c>
      <c r="D24" s="234" t="s">
        <v>113</v>
      </c>
      <c r="E24" s="297">
        <v>676</v>
      </c>
      <c r="F24" s="297">
        <v>396293</v>
      </c>
      <c r="G24" s="297">
        <v>0</v>
      </c>
      <c r="H24" s="297">
        <v>0</v>
      </c>
      <c r="I24" s="298">
        <v>699</v>
      </c>
      <c r="J24" s="299">
        <v>405549</v>
      </c>
      <c r="K24" s="299">
        <v>0</v>
      </c>
      <c r="L24" s="300">
        <f>VLOOKUP(B24,[1]ЛП!$B$8:$I$408,8,0)+VLOOKUP(B24,[1]ЛП!$B$8:$J$408,9,0)+VLOOKUP(B24,[1]ЛП!$B$8:$K$408,10,0)</f>
        <v>0</v>
      </c>
      <c r="M24" s="235" t="s">
        <v>143</v>
      </c>
      <c r="N24" s="236" t="s">
        <v>144</v>
      </c>
      <c r="O24" s="237" t="s">
        <v>145</v>
      </c>
      <c r="P24" s="237" t="s">
        <v>113</v>
      </c>
      <c r="Q24" s="303">
        <v>565</v>
      </c>
      <c r="R24" s="304">
        <v>369141.4</v>
      </c>
      <c r="S24" s="304">
        <v>0</v>
      </c>
      <c r="T24" s="305">
        <v>0</v>
      </c>
      <c r="U24" s="303">
        <f t="shared" si="7"/>
        <v>-134</v>
      </c>
      <c r="V24" s="304">
        <f t="shared" si="2"/>
        <v>-36407.599999999977</v>
      </c>
      <c r="W24" s="304">
        <f t="shared" si="3"/>
        <v>0</v>
      </c>
      <c r="X24" s="305">
        <f t="shared" si="4"/>
        <v>0</v>
      </c>
    </row>
    <row r="25" spans="1:50" x14ac:dyDescent="0.2">
      <c r="A25" s="231" t="s">
        <v>143</v>
      </c>
      <c r="B25" s="232" t="s">
        <v>146</v>
      </c>
      <c r="C25" s="233" t="s">
        <v>147</v>
      </c>
      <c r="D25" s="234" t="s">
        <v>134</v>
      </c>
      <c r="E25" s="297"/>
      <c r="F25" s="297">
        <v>105960</v>
      </c>
      <c r="G25" s="297">
        <v>0</v>
      </c>
      <c r="H25" s="297">
        <v>0</v>
      </c>
      <c r="I25" s="298"/>
      <c r="J25" s="299">
        <v>107020</v>
      </c>
      <c r="K25" s="299">
        <v>0</v>
      </c>
      <c r="L25" s="300">
        <f>VLOOKUP(B25,[1]ЛП!$B$8:$I$408,8,0)+VLOOKUP(B25,[1]ЛП!$B$8:$J$408,9,0)+VLOOKUP(B25,[1]ЛП!$B$8:$K$408,10,0)</f>
        <v>0</v>
      </c>
      <c r="M25" s="235" t="s">
        <v>143</v>
      </c>
      <c r="N25" s="236" t="s">
        <v>146</v>
      </c>
      <c r="O25" s="237" t="s">
        <v>147</v>
      </c>
      <c r="P25" s="237" t="s">
        <v>134</v>
      </c>
      <c r="Q25" s="303">
        <v>0</v>
      </c>
      <c r="R25" s="304">
        <v>103000</v>
      </c>
      <c r="S25" s="304">
        <v>0</v>
      </c>
      <c r="T25" s="305">
        <v>0</v>
      </c>
      <c r="U25" s="303">
        <f t="shared" si="7"/>
        <v>0</v>
      </c>
      <c r="V25" s="304">
        <f t="shared" si="2"/>
        <v>-4020</v>
      </c>
      <c r="W25" s="304">
        <f t="shared" si="3"/>
        <v>0</v>
      </c>
      <c r="X25" s="305">
        <f t="shared" si="4"/>
        <v>0</v>
      </c>
    </row>
    <row r="26" spans="1:50" x14ac:dyDescent="0.2">
      <c r="A26" s="231" t="s">
        <v>143</v>
      </c>
      <c r="B26" s="232" t="s">
        <v>148</v>
      </c>
      <c r="C26" s="233" t="s">
        <v>149</v>
      </c>
      <c r="D26" s="234" t="s">
        <v>134</v>
      </c>
      <c r="E26" s="297"/>
      <c r="F26" s="297">
        <v>14820</v>
      </c>
      <c r="G26" s="297">
        <v>0</v>
      </c>
      <c r="H26" s="297">
        <v>0</v>
      </c>
      <c r="I26" s="298"/>
      <c r="J26" s="299">
        <v>17860</v>
      </c>
      <c r="K26" s="299">
        <v>0</v>
      </c>
      <c r="L26" s="300">
        <f>VLOOKUP(B26,[1]ЛП!$B$8:$I$408,8,0)+VLOOKUP(B26,[1]ЛП!$B$8:$J$408,9,0)+VLOOKUP(B26,[1]ЛП!$B$8:$K$408,10,0)</f>
        <v>0</v>
      </c>
      <c r="M26" s="235" t="s">
        <v>143</v>
      </c>
      <c r="N26" s="236" t="s">
        <v>148</v>
      </c>
      <c r="O26" s="237" t="s">
        <v>149</v>
      </c>
      <c r="P26" s="237" t="s">
        <v>134</v>
      </c>
      <c r="Q26" s="303">
        <v>0</v>
      </c>
      <c r="R26" s="304">
        <v>15580</v>
      </c>
      <c r="S26" s="304">
        <v>0</v>
      </c>
      <c r="T26" s="305">
        <v>0</v>
      </c>
      <c r="U26" s="303">
        <f t="shared" si="7"/>
        <v>0</v>
      </c>
      <c r="V26" s="304">
        <f t="shared" si="2"/>
        <v>-2280</v>
      </c>
      <c r="W26" s="304">
        <f t="shared" si="3"/>
        <v>0</v>
      </c>
      <c r="X26" s="305">
        <f t="shared" si="4"/>
        <v>0</v>
      </c>
    </row>
    <row r="27" spans="1:50" x14ac:dyDescent="0.2">
      <c r="A27" s="231" t="s">
        <v>143</v>
      </c>
      <c r="B27" s="232" t="s">
        <v>150</v>
      </c>
      <c r="C27" s="233" t="s">
        <v>151</v>
      </c>
      <c r="D27" s="234" t="s">
        <v>113</v>
      </c>
      <c r="E27" s="297">
        <v>6974</v>
      </c>
      <c r="F27" s="297">
        <v>6144900</v>
      </c>
      <c r="G27" s="297">
        <v>86803.6</v>
      </c>
      <c r="H27" s="297">
        <v>0</v>
      </c>
      <c r="I27" s="298">
        <v>6945</v>
      </c>
      <c r="J27" s="299">
        <v>6356187</v>
      </c>
      <c r="K27" s="299">
        <v>96772</v>
      </c>
      <c r="L27" s="300">
        <f>VLOOKUP(B27,[1]ЛП!$B$8:$I$408,8,0)+VLOOKUP(B27,[1]ЛП!$B$8:$J$408,9,0)+VLOOKUP(B27,[1]ЛП!$B$8:$K$408,10,0)</f>
        <v>0</v>
      </c>
      <c r="M27" s="235" t="s">
        <v>143</v>
      </c>
      <c r="N27" s="236" t="s">
        <v>150</v>
      </c>
      <c r="O27" s="237" t="s">
        <v>151</v>
      </c>
      <c r="P27" s="237" t="s">
        <v>113</v>
      </c>
      <c r="Q27" s="303">
        <v>7063</v>
      </c>
      <c r="R27" s="304">
        <v>6527743</v>
      </c>
      <c r="S27" s="304">
        <v>80326.2</v>
      </c>
      <c r="T27" s="305">
        <v>0</v>
      </c>
      <c r="U27" s="303">
        <f t="shared" si="7"/>
        <v>118</v>
      </c>
      <c r="V27" s="304">
        <f t="shared" si="2"/>
        <v>171556</v>
      </c>
      <c r="W27" s="304">
        <f t="shared" si="3"/>
        <v>-16445.800000000003</v>
      </c>
      <c r="X27" s="305">
        <f t="shared" si="4"/>
        <v>0</v>
      </c>
    </row>
    <row r="28" spans="1:50" x14ac:dyDescent="0.2">
      <c r="A28" s="231" t="s">
        <v>143</v>
      </c>
      <c r="B28" s="232" t="s">
        <v>152</v>
      </c>
      <c r="C28" s="233" t="s">
        <v>153</v>
      </c>
      <c r="D28" s="234" t="s">
        <v>113</v>
      </c>
      <c r="E28" s="297">
        <v>2227</v>
      </c>
      <c r="F28" s="297">
        <v>1610185</v>
      </c>
      <c r="G28" s="297">
        <v>0</v>
      </c>
      <c r="H28" s="297">
        <v>0</v>
      </c>
      <c r="I28" s="298">
        <v>2434</v>
      </c>
      <c r="J28" s="299">
        <v>1678838.6</v>
      </c>
      <c r="K28" s="299">
        <v>0</v>
      </c>
      <c r="L28" s="300">
        <f>VLOOKUP(B28,[1]ЛП!$B$8:$I$408,8,0)+VLOOKUP(B28,[1]ЛП!$B$8:$J$408,9,0)+VLOOKUP(B28,[1]ЛП!$B$8:$K$408,10,0)</f>
        <v>0</v>
      </c>
      <c r="M28" s="235" t="s">
        <v>143</v>
      </c>
      <c r="N28" s="236" t="s">
        <v>152</v>
      </c>
      <c r="O28" s="237" t="s">
        <v>153</v>
      </c>
      <c r="P28" s="237" t="s">
        <v>113</v>
      </c>
      <c r="Q28" s="303">
        <v>2414</v>
      </c>
      <c r="R28" s="304">
        <v>1701566.6</v>
      </c>
      <c r="S28" s="304">
        <v>1080</v>
      </c>
      <c r="T28" s="305">
        <v>0</v>
      </c>
      <c r="U28" s="303">
        <f t="shared" si="7"/>
        <v>-20</v>
      </c>
      <c r="V28" s="304">
        <f t="shared" si="2"/>
        <v>22728</v>
      </c>
      <c r="W28" s="304">
        <f t="shared" si="3"/>
        <v>1080</v>
      </c>
      <c r="X28" s="305">
        <f t="shared" si="4"/>
        <v>0</v>
      </c>
    </row>
    <row r="29" spans="1:50" x14ac:dyDescent="0.2">
      <c r="A29" s="231" t="s">
        <v>143</v>
      </c>
      <c r="B29" s="232" t="s">
        <v>154</v>
      </c>
      <c r="C29" s="233" t="s">
        <v>155</v>
      </c>
      <c r="D29" s="234" t="s">
        <v>113</v>
      </c>
      <c r="E29" s="297">
        <v>3381</v>
      </c>
      <c r="F29" s="297">
        <v>3581111</v>
      </c>
      <c r="G29" s="297">
        <v>237180.49999999988</v>
      </c>
      <c r="H29" s="297">
        <v>1413672.5199999996</v>
      </c>
      <c r="I29" s="298">
        <v>3533</v>
      </c>
      <c r="J29" s="299">
        <v>3607228</v>
      </c>
      <c r="K29" s="299">
        <v>215703</v>
      </c>
      <c r="L29" s="300">
        <f>VLOOKUP(B29,[1]ЛП!$B$8:$I$408,8,0)+VLOOKUP(B29,[1]ЛП!$B$8:$J$408,9,0)+VLOOKUP(B29,[1]ЛП!$B$8:$K$408,10,0)</f>
        <v>1287237.72</v>
      </c>
      <c r="M29" s="235" t="s">
        <v>143</v>
      </c>
      <c r="N29" s="236" t="s">
        <v>154</v>
      </c>
      <c r="O29" s="237" t="s">
        <v>155</v>
      </c>
      <c r="P29" s="237" t="s">
        <v>113</v>
      </c>
      <c r="Q29" s="303">
        <v>3709</v>
      </c>
      <c r="R29" s="304">
        <v>3773299</v>
      </c>
      <c r="S29" s="304">
        <v>106156.96999999997</v>
      </c>
      <c r="T29" s="305">
        <v>1246656.72</v>
      </c>
      <c r="U29" s="303">
        <f t="shared" si="7"/>
        <v>176</v>
      </c>
      <c r="V29" s="304">
        <f t="shared" si="2"/>
        <v>166071</v>
      </c>
      <c r="W29" s="304">
        <f t="shared" si="3"/>
        <v>-109546.03000000003</v>
      </c>
      <c r="X29" s="305">
        <f t="shared" si="4"/>
        <v>-40581</v>
      </c>
    </row>
    <row r="30" spans="1:50" x14ac:dyDescent="0.2">
      <c r="A30" s="231" t="s">
        <v>143</v>
      </c>
      <c r="B30" s="232" t="s">
        <v>156</v>
      </c>
      <c r="C30" s="233" t="s">
        <v>157</v>
      </c>
      <c r="D30" s="234" t="s">
        <v>113</v>
      </c>
      <c r="E30" s="297">
        <v>901</v>
      </c>
      <c r="F30" s="297">
        <v>765330</v>
      </c>
      <c r="G30" s="297">
        <v>0</v>
      </c>
      <c r="H30" s="297">
        <v>0</v>
      </c>
      <c r="I30" s="298">
        <v>972</v>
      </c>
      <c r="J30" s="299">
        <v>748180</v>
      </c>
      <c r="K30" s="299">
        <v>0</v>
      </c>
      <c r="L30" s="300">
        <f>VLOOKUP(B30,[1]ЛП!$B$8:$I$408,8,0)+VLOOKUP(B30,[1]ЛП!$B$8:$J$408,9,0)+VLOOKUP(B30,[1]ЛП!$B$8:$K$408,10,0)</f>
        <v>0</v>
      </c>
      <c r="M30" s="235" t="s">
        <v>143</v>
      </c>
      <c r="N30" s="236" t="s">
        <v>156</v>
      </c>
      <c r="O30" s="237" t="s">
        <v>157</v>
      </c>
      <c r="P30" s="237" t="s">
        <v>113</v>
      </c>
      <c r="Q30" s="303">
        <v>844</v>
      </c>
      <c r="R30" s="304">
        <v>719342</v>
      </c>
      <c r="S30" s="304">
        <v>0</v>
      </c>
      <c r="T30" s="305">
        <v>0</v>
      </c>
      <c r="U30" s="303">
        <f t="shared" si="7"/>
        <v>-128</v>
      </c>
      <c r="V30" s="304">
        <f t="shared" si="2"/>
        <v>-28838</v>
      </c>
      <c r="W30" s="304">
        <f t="shared" si="3"/>
        <v>0</v>
      </c>
      <c r="X30" s="305">
        <f t="shared" si="4"/>
        <v>0</v>
      </c>
    </row>
    <row r="31" spans="1:50" x14ac:dyDescent="0.2">
      <c r="A31" s="231" t="s">
        <v>143</v>
      </c>
      <c r="B31" s="232" t="s">
        <v>158</v>
      </c>
      <c r="C31" s="233" t="s">
        <v>159</v>
      </c>
      <c r="D31" s="234" t="s">
        <v>113</v>
      </c>
      <c r="E31" s="297">
        <v>2857</v>
      </c>
      <c r="F31" s="297">
        <v>3600672</v>
      </c>
      <c r="G31" s="297">
        <v>202411.17999999982</v>
      </c>
      <c r="H31" s="297">
        <v>0</v>
      </c>
      <c r="I31" s="298">
        <v>2956</v>
      </c>
      <c r="J31" s="299">
        <v>3722878</v>
      </c>
      <c r="K31" s="299">
        <v>202803.84999999992</v>
      </c>
      <c r="L31" s="300">
        <f>VLOOKUP(B31,[1]ЛП!$B$8:$I$408,8,0)+VLOOKUP(B31,[1]ЛП!$B$8:$J$408,9,0)+VLOOKUP(B31,[1]ЛП!$B$8:$K$408,10,0)</f>
        <v>0</v>
      </c>
      <c r="M31" s="235" t="s">
        <v>143</v>
      </c>
      <c r="N31" s="236" t="s">
        <v>158</v>
      </c>
      <c r="O31" s="237" t="s">
        <v>159</v>
      </c>
      <c r="P31" s="237" t="s">
        <v>113</v>
      </c>
      <c r="Q31" s="303">
        <v>2943</v>
      </c>
      <c r="R31" s="304">
        <v>3763588</v>
      </c>
      <c r="S31" s="304">
        <v>135317.72</v>
      </c>
      <c r="T31" s="305">
        <v>0</v>
      </c>
      <c r="U31" s="303">
        <f t="shared" si="7"/>
        <v>-13</v>
      </c>
      <c r="V31" s="304">
        <f t="shared" si="2"/>
        <v>40710</v>
      </c>
      <c r="W31" s="304">
        <f t="shared" si="3"/>
        <v>-67486.129999999917</v>
      </c>
      <c r="X31" s="305">
        <f t="shared" si="4"/>
        <v>0</v>
      </c>
    </row>
    <row r="32" spans="1:50" x14ac:dyDescent="0.2">
      <c r="A32" s="231" t="s">
        <v>143</v>
      </c>
      <c r="B32" s="232" t="s">
        <v>160</v>
      </c>
      <c r="C32" s="233" t="s">
        <v>161</v>
      </c>
      <c r="D32" s="234" t="s">
        <v>113</v>
      </c>
      <c r="E32" s="297"/>
      <c r="F32" s="297">
        <v>0</v>
      </c>
      <c r="G32" s="297"/>
      <c r="H32" s="297"/>
      <c r="I32" s="298"/>
      <c r="J32" s="299">
        <v>0</v>
      </c>
      <c r="K32" s="299"/>
      <c r="L32" s="300"/>
      <c r="M32" s="235" t="s">
        <v>143</v>
      </c>
      <c r="N32" s="236" t="s">
        <v>160</v>
      </c>
      <c r="O32" s="237" t="s">
        <v>161</v>
      </c>
      <c r="P32" s="237" t="s">
        <v>113</v>
      </c>
      <c r="Q32" s="303">
        <v>265</v>
      </c>
      <c r="R32" s="304">
        <v>1206762</v>
      </c>
      <c r="S32" s="304">
        <v>0</v>
      </c>
      <c r="T32" s="305">
        <v>0</v>
      </c>
      <c r="U32" s="303">
        <f t="shared" si="7"/>
        <v>265</v>
      </c>
      <c r="V32" s="304">
        <f t="shared" si="2"/>
        <v>1206762</v>
      </c>
      <c r="W32" s="304">
        <f t="shared" si="3"/>
        <v>0</v>
      </c>
      <c r="X32" s="305">
        <f t="shared" si="4"/>
        <v>0</v>
      </c>
    </row>
    <row r="33" spans="1:24" x14ac:dyDescent="0.2">
      <c r="A33" s="231" t="s">
        <v>143</v>
      </c>
      <c r="B33" s="232" t="s">
        <v>162</v>
      </c>
      <c r="C33" s="233" t="s">
        <v>163</v>
      </c>
      <c r="D33" s="234" t="s">
        <v>124</v>
      </c>
      <c r="E33" s="297">
        <v>591</v>
      </c>
      <c r="F33" s="297">
        <v>357510</v>
      </c>
      <c r="G33" s="297">
        <v>0</v>
      </c>
      <c r="H33" s="297">
        <v>0</v>
      </c>
      <c r="I33" s="298">
        <v>622</v>
      </c>
      <c r="J33" s="299">
        <v>368900</v>
      </c>
      <c r="K33" s="299">
        <v>0</v>
      </c>
      <c r="L33" s="300">
        <f>VLOOKUP(B33,[1]ЛП!$B$8:$I$408,8,0)+VLOOKUP(B33,[1]ЛП!$B$8:$J$408,9,0)+VLOOKUP(B33,[1]ЛП!$B$8:$K$408,10,0)</f>
        <v>0</v>
      </c>
      <c r="M33" s="235" t="s">
        <v>143</v>
      </c>
      <c r="N33" s="236" t="s">
        <v>162</v>
      </c>
      <c r="O33" s="237" t="s">
        <v>163</v>
      </c>
      <c r="P33" s="237" t="s">
        <v>124</v>
      </c>
      <c r="Q33" s="303">
        <v>463</v>
      </c>
      <c r="R33" s="304">
        <v>301110</v>
      </c>
      <c r="S33" s="304">
        <v>0</v>
      </c>
      <c r="T33" s="305">
        <v>0</v>
      </c>
      <c r="U33" s="303">
        <f t="shared" si="7"/>
        <v>-159</v>
      </c>
      <c r="V33" s="304">
        <f t="shared" si="2"/>
        <v>-67790</v>
      </c>
      <c r="W33" s="304">
        <f t="shared" si="3"/>
        <v>0</v>
      </c>
      <c r="X33" s="305">
        <f t="shared" si="4"/>
        <v>0</v>
      </c>
    </row>
    <row r="34" spans="1:24" x14ac:dyDescent="0.2">
      <c r="A34" s="231" t="s">
        <v>143</v>
      </c>
      <c r="B34" s="232" t="s">
        <v>164</v>
      </c>
      <c r="C34" s="233" t="s">
        <v>165</v>
      </c>
      <c r="D34" s="234" t="s">
        <v>124</v>
      </c>
      <c r="E34" s="297">
        <v>306</v>
      </c>
      <c r="F34" s="297">
        <v>219505</v>
      </c>
      <c r="G34" s="297">
        <v>0</v>
      </c>
      <c r="H34" s="297">
        <v>0</v>
      </c>
      <c r="I34" s="298">
        <v>195</v>
      </c>
      <c r="J34" s="299">
        <v>200777</v>
      </c>
      <c r="K34" s="299">
        <v>0</v>
      </c>
      <c r="L34" s="300">
        <f>VLOOKUP(B34,[1]ЛП!$B$8:$I$408,8,0)+VLOOKUP(B34,[1]ЛП!$B$8:$J$408,9,0)+VLOOKUP(B34,[1]ЛП!$B$8:$K$408,10,0)</f>
        <v>0</v>
      </c>
      <c r="M34" s="235" t="s">
        <v>143</v>
      </c>
      <c r="N34" s="236" t="s">
        <v>164</v>
      </c>
      <c r="O34" s="237" t="s">
        <v>165</v>
      </c>
      <c r="P34" s="237" t="s">
        <v>124</v>
      </c>
      <c r="Q34" s="303">
        <v>218</v>
      </c>
      <c r="R34" s="304">
        <v>174592</v>
      </c>
      <c r="S34" s="304">
        <v>0</v>
      </c>
      <c r="T34" s="305">
        <v>0</v>
      </c>
      <c r="U34" s="303">
        <f t="shared" si="7"/>
        <v>23</v>
      </c>
      <c r="V34" s="304">
        <f t="shared" si="2"/>
        <v>-26185</v>
      </c>
      <c r="W34" s="304">
        <f t="shared" si="3"/>
        <v>0</v>
      </c>
      <c r="X34" s="305">
        <f t="shared" si="4"/>
        <v>0</v>
      </c>
    </row>
    <row r="35" spans="1:24" s="274" customFormat="1" x14ac:dyDescent="0.2">
      <c r="A35" s="231" t="s">
        <v>143</v>
      </c>
      <c r="B35" s="232" t="s">
        <v>166</v>
      </c>
      <c r="C35" s="233" t="s">
        <v>167</v>
      </c>
      <c r="D35" s="234" t="s">
        <v>124</v>
      </c>
      <c r="E35" s="297">
        <v>451</v>
      </c>
      <c r="F35" s="297">
        <v>1776274</v>
      </c>
      <c r="G35" s="297">
        <v>346341.94999999984</v>
      </c>
      <c r="H35" s="297">
        <v>0</v>
      </c>
      <c r="I35" s="298">
        <v>390</v>
      </c>
      <c r="J35" s="299">
        <v>1633394</v>
      </c>
      <c r="K35" s="299">
        <v>348927.43999999994</v>
      </c>
      <c r="L35" s="300">
        <f>VLOOKUP(B35,[1]ЛП!$B$8:$I$408,8,0)+VLOOKUP(B35,[1]ЛП!$B$8:$J$408,9,0)+VLOOKUP(B35,[1]ЛП!$B$8:$K$408,10,0)</f>
        <v>0</v>
      </c>
      <c r="M35" s="235" t="s">
        <v>143</v>
      </c>
      <c r="N35" s="236" t="s">
        <v>166</v>
      </c>
      <c r="O35" s="237" t="s">
        <v>167</v>
      </c>
      <c r="P35" s="237" t="s">
        <v>124</v>
      </c>
      <c r="Q35" s="303">
        <v>56</v>
      </c>
      <c r="R35" s="304">
        <v>186168</v>
      </c>
      <c r="S35" s="304">
        <v>112661.57999999993</v>
      </c>
      <c r="T35" s="305">
        <v>0</v>
      </c>
      <c r="U35" s="303">
        <f t="shared" si="7"/>
        <v>-334</v>
      </c>
      <c r="V35" s="304">
        <f t="shared" si="2"/>
        <v>-1447226</v>
      </c>
      <c r="W35" s="304">
        <f t="shared" si="3"/>
        <v>-236265.86000000002</v>
      </c>
      <c r="X35" s="305">
        <f t="shared" si="4"/>
        <v>0</v>
      </c>
    </row>
    <row r="36" spans="1:24" s="274" customFormat="1" x14ac:dyDescent="0.2">
      <c r="A36" s="231" t="s">
        <v>143</v>
      </c>
      <c r="B36" s="232" t="s">
        <v>168</v>
      </c>
      <c r="C36" s="233" t="s">
        <v>169</v>
      </c>
      <c r="D36" s="234" t="s">
        <v>129</v>
      </c>
      <c r="E36" s="297">
        <v>527</v>
      </c>
      <c r="F36" s="297">
        <v>173338</v>
      </c>
      <c r="G36" s="297">
        <v>0</v>
      </c>
      <c r="H36" s="297">
        <v>0</v>
      </c>
      <c r="I36" s="298">
        <v>506</v>
      </c>
      <c r="J36" s="299">
        <v>161464</v>
      </c>
      <c r="K36" s="299">
        <v>0</v>
      </c>
      <c r="L36" s="300">
        <f>VLOOKUP(B36,[1]ЛП!$B$8:$I$408,8,0)+VLOOKUP(B36,[1]ЛП!$B$8:$J$408,9,0)+VLOOKUP(B36,[1]ЛП!$B$8:$K$408,10,0)</f>
        <v>0</v>
      </c>
      <c r="M36" s="235" t="s">
        <v>143</v>
      </c>
      <c r="N36" s="236" t="s">
        <v>168</v>
      </c>
      <c r="O36" s="237" t="s">
        <v>169</v>
      </c>
      <c r="P36" s="237" t="s">
        <v>129</v>
      </c>
      <c r="Q36" s="303">
        <v>404</v>
      </c>
      <c r="R36" s="304">
        <v>134840</v>
      </c>
      <c r="S36" s="304">
        <v>0</v>
      </c>
      <c r="T36" s="305">
        <v>0</v>
      </c>
      <c r="U36" s="303">
        <f t="shared" si="7"/>
        <v>-102</v>
      </c>
      <c r="V36" s="304">
        <f t="shared" si="2"/>
        <v>-26624</v>
      </c>
      <c r="W36" s="304">
        <f t="shared" si="3"/>
        <v>0</v>
      </c>
      <c r="X36" s="305">
        <f t="shared" si="4"/>
        <v>0</v>
      </c>
    </row>
    <row r="37" spans="1:24" s="274" customFormat="1" x14ac:dyDescent="0.2">
      <c r="A37" s="231" t="s">
        <v>143</v>
      </c>
      <c r="B37" s="232" t="s">
        <v>170</v>
      </c>
      <c r="C37" s="233" t="s">
        <v>171</v>
      </c>
      <c r="D37" s="234" t="s">
        <v>172</v>
      </c>
      <c r="E37" s="297">
        <v>24</v>
      </c>
      <c r="F37" s="297">
        <v>12470</v>
      </c>
      <c r="G37" s="297">
        <v>0</v>
      </c>
      <c r="H37" s="297">
        <v>0</v>
      </c>
      <c r="I37" s="298"/>
      <c r="J37" s="299">
        <v>0</v>
      </c>
      <c r="K37" s="299">
        <v>0</v>
      </c>
      <c r="L37" s="300">
        <f>VLOOKUP(B37,[1]ЛП!$B$8:$I$408,8,0)+VLOOKUP(B37,[1]ЛП!$B$8:$J$408,9,0)+VLOOKUP(B37,[1]ЛП!$B$8:$K$408,10,0)</f>
        <v>0</v>
      </c>
      <c r="M37" s="235" t="s">
        <v>143</v>
      </c>
      <c r="N37" s="236" t="s">
        <v>170</v>
      </c>
      <c r="O37" s="237" t="s">
        <v>171</v>
      </c>
      <c r="P37" s="237" t="s">
        <v>172</v>
      </c>
      <c r="Q37" s="303">
        <v>0</v>
      </c>
      <c r="R37" s="304">
        <v>0</v>
      </c>
      <c r="S37" s="304">
        <v>0</v>
      </c>
      <c r="T37" s="305">
        <v>0</v>
      </c>
      <c r="U37" s="303">
        <f t="shared" si="7"/>
        <v>0</v>
      </c>
      <c r="V37" s="304">
        <f t="shared" si="2"/>
        <v>0</v>
      </c>
      <c r="W37" s="304">
        <f t="shared" si="3"/>
        <v>0</v>
      </c>
      <c r="X37" s="305">
        <f t="shared" si="4"/>
        <v>0</v>
      </c>
    </row>
    <row r="38" spans="1:24" s="274" customFormat="1" x14ac:dyDescent="0.2">
      <c r="A38" s="231" t="s">
        <v>143</v>
      </c>
      <c r="B38" s="232" t="s">
        <v>173</v>
      </c>
      <c r="C38" s="233" t="s">
        <v>174</v>
      </c>
      <c r="D38" s="234" t="s">
        <v>175</v>
      </c>
      <c r="E38" s="297">
        <v>2866</v>
      </c>
      <c r="F38" s="297">
        <v>2691429</v>
      </c>
      <c r="G38" s="297">
        <v>3595.220000000003</v>
      </c>
      <c r="H38" s="297">
        <v>5027139.2400000012</v>
      </c>
      <c r="I38" s="298">
        <v>2885</v>
      </c>
      <c r="J38" s="299">
        <v>2661574</v>
      </c>
      <c r="K38" s="299">
        <v>3205.6400000000026</v>
      </c>
      <c r="L38" s="300">
        <f>VLOOKUP(B38,[1]ЛП!$B$8:$I$408,8,0)+VLOOKUP(B38,[1]ЛП!$B$8:$J$408,9,0)+VLOOKUP(B38,[1]ЛП!$B$8:$K$408,10,0)</f>
        <v>5403775.0800000001</v>
      </c>
      <c r="M38" s="235" t="s">
        <v>143</v>
      </c>
      <c r="N38" s="236" t="s">
        <v>173</v>
      </c>
      <c r="O38" s="237" t="s">
        <v>174</v>
      </c>
      <c r="P38" s="237" t="s">
        <v>175</v>
      </c>
      <c r="Q38" s="303">
        <v>2993</v>
      </c>
      <c r="R38" s="304">
        <v>2646991</v>
      </c>
      <c r="S38" s="304">
        <v>988.64000000000078</v>
      </c>
      <c r="T38" s="305">
        <v>5638532.790000001</v>
      </c>
      <c r="U38" s="303">
        <f t="shared" si="7"/>
        <v>108</v>
      </c>
      <c r="V38" s="304">
        <f t="shared" si="2"/>
        <v>-14583</v>
      </c>
      <c r="W38" s="304">
        <f t="shared" si="3"/>
        <v>-2217.0000000000018</v>
      </c>
      <c r="X38" s="305">
        <f t="shared" si="4"/>
        <v>234757.71000000089</v>
      </c>
    </row>
    <row r="39" spans="1:24" s="274" customFormat="1" x14ac:dyDescent="0.2">
      <c r="A39" s="231" t="s">
        <v>143</v>
      </c>
      <c r="B39" s="232" t="s">
        <v>176</v>
      </c>
      <c r="C39" s="233" t="s">
        <v>177</v>
      </c>
      <c r="D39" s="234" t="s">
        <v>113</v>
      </c>
      <c r="E39" s="297">
        <v>210</v>
      </c>
      <c r="F39" s="297">
        <v>135420</v>
      </c>
      <c r="G39" s="297">
        <v>0</v>
      </c>
      <c r="H39" s="297">
        <v>0</v>
      </c>
      <c r="I39" s="298">
        <v>172</v>
      </c>
      <c r="J39" s="299">
        <v>109420</v>
      </c>
      <c r="K39" s="299">
        <v>0</v>
      </c>
      <c r="L39" s="300">
        <f>VLOOKUP(B39,[1]ЛП!$B$8:$I$408,8,0)+VLOOKUP(B39,[1]ЛП!$B$8:$J$408,9,0)+VLOOKUP(B39,[1]ЛП!$B$8:$K$408,10,0)</f>
        <v>0</v>
      </c>
      <c r="M39" s="235" t="s">
        <v>143</v>
      </c>
      <c r="N39" s="236" t="s">
        <v>176</v>
      </c>
      <c r="O39" s="237" t="s">
        <v>177</v>
      </c>
      <c r="P39" s="237" t="s">
        <v>113</v>
      </c>
      <c r="Q39" s="303">
        <v>143</v>
      </c>
      <c r="R39" s="304">
        <v>103412</v>
      </c>
      <c r="S39" s="304">
        <v>0</v>
      </c>
      <c r="T39" s="305">
        <v>0</v>
      </c>
      <c r="U39" s="303">
        <f t="shared" si="7"/>
        <v>-29</v>
      </c>
      <c r="V39" s="304">
        <f t="shared" si="2"/>
        <v>-6008</v>
      </c>
      <c r="W39" s="304">
        <f t="shared" si="3"/>
        <v>0</v>
      </c>
      <c r="X39" s="305">
        <f t="shared" si="4"/>
        <v>0</v>
      </c>
    </row>
    <row r="40" spans="1:24" s="274" customFormat="1" x14ac:dyDescent="0.2">
      <c r="A40" s="231" t="s">
        <v>143</v>
      </c>
      <c r="B40" s="232" t="s">
        <v>178</v>
      </c>
      <c r="C40" s="233" t="s">
        <v>179</v>
      </c>
      <c r="D40" s="234" t="s">
        <v>113</v>
      </c>
      <c r="E40" s="297">
        <v>689</v>
      </c>
      <c r="F40" s="297">
        <v>497704</v>
      </c>
      <c r="G40" s="297">
        <v>0</v>
      </c>
      <c r="H40" s="297">
        <v>0</v>
      </c>
      <c r="I40" s="298">
        <v>688</v>
      </c>
      <c r="J40" s="299">
        <v>530442</v>
      </c>
      <c r="K40" s="299">
        <v>0</v>
      </c>
      <c r="L40" s="300">
        <f>VLOOKUP(B40,[1]ЛП!$B$8:$I$408,8,0)+VLOOKUP(B40,[1]ЛП!$B$8:$J$408,9,0)+VLOOKUP(B40,[1]ЛП!$B$8:$K$408,10,0)</f>
        <v>0</v>
      </c>
      <c r="M40" s="235" t="s">
        <v>143</v>
      </c>
      <c r="N40" s="236" t="s">
        <v>178</v>
      </c>
      <c r="O40" s="237" t="s">
        <v>179</v>
      </c>
      <c r="P40" s="237" t="s">
        <v>113</v>
      </c>
      <c r="Q40" s="303">
        <v>687</v>
      </c>
      <c r="R40" s="304">
        <v>537278</v>
      </c>
      <c r="S40" s="304">
        <v>0</v>
      </c>
      <c r="T40" s="305">
        <v>0</v>
      </c>
      <c r="U40" s="303">
        <f t="shared" si="7"/>
        <v>-1</v>
      </c>
      <c r="V40" s="304">
        <f t="shared" si="2"/>
        <v>6836</v>
      </c>
      <c r="W40" s="304">
        <f t="shared" si="3"/>
        <v>0</v>
      </c>
      <c r="X40" s="305">
        <f t="shared" si="4"/>
        <v>0</v>
      </c>
    </row>
    <row r="41" spans="1:24" s="274" customFormat="1" x14ac:dyDescent="0.2">
      <c r="A41" s="231" t="s">
        <v>143</v>
      </c>
      <c r="B41" s="232" t="s">
        <v>180</v>
      </c>
      <c r="C41" s="233" t="s">
        <v>181</v>
      </c>
      <c r="D41" s="234" t="s">
        <v>129</v>
      </c>
      <c r="E41" s="297">
        <v>2978</v>
      </c>
      <c r="F41" s="297">
        <v>986728</v>
      </c>
      <c r="G41" s="297">
        <v>0</v>
      </c>
      <c r="H41" s="297">
        <v>0</v>
      </c>
      <c r="I41" s="298">
        <v>2115</v>
      </c>
      <c r="J41" s="299">
        <v>697484</v>
      </c>
      <c r="K41" s="299">
        <v>0</v>
      </c>
      <c r="L41" s="300">
        <f>VLOOKUP(B41,[1]ЛП!$B$8:$I$408,8,0)+VLOOKUP(B41,[1]ЛП!$B$8:$J$408,9,0)+VLOOKUP(B41,[1]ЛП!$B$8:$K$408,10,0)</f>
        <v>0</v>
      </c>
      <c r="M41" s="235" t="s">
        <v>143</v>
      </c>
      <c r="N41" s="236" t="s">
        <v>180</v>
      </c>
      <c r="O41" s="237" t="s">
        <v>181</v>
      </c>
      <c r="P41" s="237" t="s">
        <v>129</v>
      </c>
      <c r="Q41" s="303">
        <v>813</v>
      </c>
      <c r="R41" s="304">
        <v>258472</v>
      </c>
      <c r="S41" s="304">
        <v>0</v>
      </c>
      <c r="T41" s="305">
        <v>0</v>
      </c>
      <c r="U41" s="303">
        <f t="shared" si="7"/>
        <v>-1302</v>
      </c>
      <c r="V41" s="304">
        <f t="shared" si="2"/>
        <v>-439012</v>
      </c>
      <c r="W41" s="304">
        <f t="shared" si="3"/>
        <v>0</v>
      </c>
      <c r="X41" s="305">
        <f t="shared" si="4"/>
        <v>0</v>
      </c>
    </row>
    <row r="42" spans="1:24" s="274" customFormat="1" x14ac:dyDescent="0.2">
      <c r="A42" s="231" t="s">
        <v>143</v>
      </c>
      <c r="B42" s="232" t="s">
        <v>182</v>
      </c>
      <c r="C42" s="233" t="s">
        <v>183</v>
      </c>
      <c r="D42" s="234" t="s">
        <v>129</v>
      </c>
      <c r="E42" s="297">
        <v>547</v>
      </c>
      <c r="F42" s="297">
        <v>181492</v>
      </c>
      <c r="G42" s="297">
        <v>0</v>
      </c>
      <c r="H42" s="297">
        <v>0</v>
      </c>
      <c r="I42" s="298">
        <v>434</v>
      </c>
      <c r="J42" s="299">
        <v>143524</v>
      </c>
      <c r="K42" s="299">
        <v>0</v>
      </c>
      <c r="L42" s="300">
        <f>VLOOKUP(B42,[1]ЛП!$B$8:$I$408,8,0)+VLOOKUP(B42,[1]ЛП!$B$8:$J$408,9,0)+VLOOKUP(B42,[1]ЛП!$B$8:$K$408,10,0)</f>
        <v>0</v>
      </c>
      <c r="M42" s="235" t="s">
        <v>143</v>
      </c>
      <c r="N42" s="236" t="s">
        <v>182</v>
      </c>
      <c r="O42" s="237" t="s">
        <v>183</v>
      </c>
      <c r="P42" s="237" t="s">
        <v>129</v>
      </c>
      <c r="Q42" s="303">
        <v>85</v>
      </c>
      <c r="R42" s="304">
        <v>28202</v>
      </c>
      <c r="S42" s="304">
        <v>0</v>
      </c>
      <c r="T42" s="305">
        <v>0</v>
      </c>
      <c r="U42" s="303">
        <f t="shared" si="7"/>
        <v>-349</v>
      </c>
      <c r="V42" s="304">
        <f t="shared" si="2"/>
        <v>-115322</v>
      </c>
      <c r="W42" s="304">
        <f t="shared" si="3"/>
        <v>0</v>
      </c>
      <c r="X42" s="305">
        <f t="shared" si="4"/>
        <v>0</v>
      </c>
    </row>
    <row r="43" spans="1:24" s="274" customFormat="1" x14ac:dyDescent="0.2">
      <c r="A43" s="231" t="s">
        <v>143</v>
      </c>
      <c r="B43" s="232" t="s">
        <v>184</v>
      </c>
      <c r="C43" s="233" t="s">
        <v>185</v>
      </c>
      <c r="D43" s="234" t="s">
        <v>129</v>
      </c>
      <c r="E43" s="297">
        <v>1602</v>
      </c>
      <c r="F43" s="297">
        <v>531450</v>
      </c>
      <c r="G43" s="297">
        <v>0</v>
      </c>
      <c r="H43" s="297">
        <v>0</v>
      </c>
      <c r="I43" s="298">
        <v>2110</v>
      </c>
      <c r="J43" s="299">
        <v>700440</v>
      </c>
      <c r="K43" s="299">
        <v>0</v>
      </c>
      <c r="L43" s="300">
        <f>VLOOKUP(B43,[1]ЛП!$B$8:$I$408,8,0)+VLOOKUP(B43,[1]ЛП!$B$8:$J$408,9,0)+VLOOKUP(B43,[1]ЛП!$B$8:$K$408,10,0)</f>
        <v>0</v>
      </c>
      <c r="M43" s="235" t="s">
        <v>143</v>
      </c>
      <c r="N43" s="236" t="s">
        <v>184</v>
      </c>
      <c r="O43" s="237" t="s">
        <v>185</v>
      </c>
      <c r="P43" s="237" t="s">
        <v>129</v>
      </c>
      <c r="Q43" s="303">
        <v>1844</v>
      </c>
      <c r="R43" s="304">
        <v>595512</v>
      </c>
      <c r="S43" s="304">
        <v>0</v>
      </c>
      <c r="T43" s="305">
        <v>0</v>
      </c>
      <c r="U43" s="303">
        <f t="shared" si="7"/>
        <v>-266</v>
      </c>
      <c r="V43" s="304">
        <f t="shared" si="2"/>
        <v>-104928</v>
      </c>
      <c r="W43" s="304">
        <f t="shared" si="3"/>
        <v>0</v>
      </c>
      <c r="X43" s="305">
        <f t="shared" si="4"/>
        <v>0</v>
      </c>
    </row>
    <row r="44" spans="1:24" s="274" customFormat="1" x14ac:dyDescent="0.2">
      <c r="A44" s="231" t="s">
        <v>143</v>
      </c>
      <c r="B44" s="232" t="s">
        <v>186</v>
      </c>
      <c r="C44" s="233" t="s">
        <v>187</v>
      </c>
      <c r="D44" s="234" t="s">
        <v>188</v>
      </c>
      <c r="E44" s="297"/>
      <c r="F44" s="297">
        <v>97488</v>
      </c>
      <c r="G44" s="297">
        <v>0</v>
      </c>
      <c r="H44" s="297">
        <v>0</v>
      </c>
      <c r="I44" s="298"/>
      <c r="J44" s="299">
        <v>112464</v>
      </c>
      <c r="K44" s="299">
        <v>0</v>
      </c>
      <c r="L44" s="300">
        <f>VLOOKUP(B44,[1]ЛП!$B$8:$I$408,8,0)+VLOOKUP(B44,[1]ЛП!$B$8:$J$408,9,0)+VLOOKUP(B44,[1]ЛП!$B$8:$K$408,10,0)</f>
        <v>0</v>
      </c>
      <c r="M44" s="235" t="s">
        <v>143</v>
      </c>
      <c r="N44" s="236" t="s">
        <v>186</v>
      </c>
      <c r="O44" s="237" t="s">
        <v>187</v>
      </c>
      <c r="P44" s="237" t="s">
        <v>188</v>
      </c>
      <c r="Q44" s="303">
        <v>0</v>
      </c>
      <c r="R44" s="304">
        <v>126720</v>
      </c>
      <c r="S44" s="304">
        <v>0</v>
      </c>
      <c r="T44" s="305">
        <v>0</v>
      </c>
      <c r="U44" s="303">
        <f t="shared" si="7"/>
        <v>0</v>
      </c>
      <c r="V44" s="304">
        <f t="shared" si="2"/>
        <v>14256</v>
      </c>
      <c r="W44" s="304">
        <f t="shared" si="3"/>
        <v>0</v>
      </c>
      <c r="X44" s="305">
        <f t="shared" si="4"/>
        <v>0</v>
      </c>
    </row>
    <row r="45" spans="1:24" s="274" customFormat="1" x14ac:dyDescent="0.2">
      <c r="A45" s="231" t="s">
        <v>143</v>
      </c>
      <c r="B45" s="232" t="s">
        <v>189</v>
      </c>
      <c r="C45" s="233" t="s">
        <v>190</v>
      </c>
      <c r="D45" s="234" t="s">
        <v>113</v>
      </c>
      <c r="E45" s="297">
        <v>483</v>
      </c>
      <c r="F45" s="297">
        <v>232646</v>
      </c>
      <c r="G45" s="297">
        <v>0</v>
      </c>
      <c r="H45" s="297">
        <v>0</v>
      </c>
      <c r="I45" s="298">
        <v>410</v>
      </c>
      <c r="J45" s="299">
        <v>209750</v>
      </c>
      <c r="K45" s="299">
        <v>0</v>
      </c>
      <c r="L45" s="300">
        <f>VLOOKUP(B45,[1]ЛП!$B$8:$I$408,8,0)+VLOOKUP(B45,[1]ЛП!$B$8:$J$408,9,0)+VLOOKUP(B45,[1]ЛП!$B$8:$K$408,10,0)</f>
        <v>0</v>
      </c>
      <c r="M45" s="235" t="s">
        <v>143</v>
      </c>
      <c r="N45" s="236" t="s">
        <v>189</v>
      </c>
      <c r="O45" s="237" t="s">
        <v>190</v>
      </c>
      <c r="P45" s="237" t="s">
        <v>113</v>
      </c>
      <c r="Q45" s="303">
        <v>430</v>
      </c>
      <c r="R45" s="304">
        <v>222992</v>
      </c>
      <c r="S45" s="304">
        <v>0</v>
      </c>
      <c r="T45" s="305">
        <v>0</v>
      </c>
      <c r="U45" s="303">
        <f t="shared" si="7"/>
        <v>20</v>
      </c>
      <c r="V45" s="304">
        <f t="shared" si="2"/>
        <v>13242</v>
      </c>
      <c r="W45" s="304">
        <f t="shared" si="3"/>
        <v>0</v>
      </c>
      <c r="X45" s="305">
        <f t="shared" si="4"/>
        <v>0</v>
      </c>
    </row>
    <row r="46" spans="1:24" s="274" customFormat="1" x14ac:dyDescent="0.2">
      <c r="A46" s="231" t="s">
        <v>143</v>
      </c>
      <c r="B46" s="232" t="s">
        <v>191</v>
      </c>
      <c r="C46" s="233" t="s">
        <v>192</v>
      </c>
      <c r="D46" s="234" t="s">
        <v>129</v>
      </c>
      <c r="E46" s="297">
        <v>976</v>
      </c>
      <c r="F46" s="297">
        <v>323296</v>
      </c>
      <c r="G46" s="297">
        <v>0</v>
      </c>
      <c r="H46" s="297">
        <v>0</v>
      </c>
      <c r="I46" s="298">
        <v>910</v>
      </c>
      <c r="J46" s="299">
        <v>301820</v>
      </c>
      <c r="K46" s="299">
        <v>0</v>
      </c>
      <c r="L46" s="300">
        <f>VLOOKUP(B46,[1]ЛП!$B$8:$I$408,8,0)+VLOOKUP(B46,[1]ЛП!$B$8:$J$408,9,0)+VLOOKUP(B46,[1]ЛП!$B$8:$K$408,10,0)</f>
        <v>0</v>
      </c>
      <c r="M46" s="235" t="s">
        <v>143</v>
      </c>
      <c r="N46" s="236" t="s">
        <v>191</v>
      </c>
      <c r="O46" s="237" t="s">
        <v>192</v>
      </c>
      <c r="P46" s="237" t="s">
        <v>129</v>
      </c>
      <c r="Q46" s="303">
        <v>737</v>
      </c>
      <c r="R46" s="304">
        <v>243818</v>
      </c>
      <c r="S46" s="304">
        <v>0</v>
      </c>
      <c r="T46" s="305">
        <v>0</v>
      </c>
      <c r="U46" s="303">
        <f t="shared" si="7"/>
        <v>-173</v>
      </c>
      <c r="V46" s="304">
        <f t="shared" si="2"/>
        <v>-58002</v>
      </c>
      <c r="W46" s="304">
        <f t="shared" si="3"/>
        <v>0</v>
      </c>
      <c r="X46" s="305">
        <f t="shared" si="4"/>
        <v>0</v>
      </c>
    </row>
    <row r="47" spans="1:24" s="274" customFormat="1" x14ac:dyDescent="0.2">
      <c r="A47" s="231" t="s">
        <v>143</v>
      </c>
      <c r="B47" s="232" t="s">
        <v>193</v>
      </c>
      <c r="C47" s="233" t="s">
        <v>194</v>
      </c>
      <c r="D47" s="234" t="s">
        <v>172</v>
      </c>
      <c r="E47" s="297"/>
      <c r="F47" s="297">
        <v>66</v>
      </c>
      <c r="G47" s="297">
        <v>0</v>
      </c>
      <c r="H47" s="297">
        <v>0</v>
      </c>
      <c r="I47" s="298"/>
      <c r="J47" s="299">
        <v>22</v>
      </c>
      <c r="K47" s="299">
        <v>0</v>
      </c>
      <c r="L47" s="300">
        <f>VLOOKUP(B47,[1]ЛП!$B$8:$I$408,8,0)+VLOOKUP(B47,[1]ЛП!$B$8:$J$408,9,0)+VLOOKUP(B47,[1]ЛП!$B$8:$K$408,10,0)</f>
        <v>0</v>
      </c>
      <c r="M47" s="235" t="s">
        <v>143</v>
      </c>
      <c r="N47" s="236" t="s">
        <v>193</v>
      </c>
      <c r="O47" s="237" t="s">
        <v>194</v>
      </c>
      <c r="P47" s="237" t="s">
        <v>172</v>
      </c>
      <c r="Q47" s="303">
        <v>0</v>
      </c>
      <c r="R47" s="304">
        <v>66</v>
      </c>
      <c r="S47" s="304">
        <v>0</v>
      </c>
      <c r="T47" s="305">
        <v>0</v>
      </c>
      <c r="U47" s="303">
        <f t="shared" si="7"/>
        <v>0</v>
      </c>
      <c r="V47" s="304">
        <f t="shared" si="2"/>
        <v>44</v>
      </c>
      <c r="W47" s="304">
        <f t="shared" si="3"/>
        <v>0</v>
      </c>
      <c r="X47" s="305">
        <f t="shared" si="4"/>
        <v>0</v>
      </c>
    </row>
    <row r="48" spans="1:24" s="274" customFormat="1" x14ac:dyDescent="0.2">
      <c r="A48" s="231" t="s">
        <v>143</v>
      </c>
      <c r="B48" s="232" t="s">
        <v>195</v>
      </c>
      <c r="C48" s="233" t="s">
        <v>196</v>
      </c>
      <c r="D48" s="234" t="s">
        <v>134</v>
      </c>
      <c r="E48" s="297"/>
      <c r="F48" s="297">
        <v>0</v>
      </c>
      <c r="G48" s="297">
        <v>0</v>
      </c>
      <c r="H48" s="297">
        <v>0</v>
      </c>
      <c r="I48" s="298"/>
      <c r="J48" s="299">
        <v>0</v>
      </c>
      <c r="K48" s="299">
        <v>0</v>
      </c>
      <c r="L48" s="300">
        <f>VLOOKUP(B48,[1]ЛП!$B$8:$I$408,8,0)+VLOOKUP(B48,[1]ЛП!$B$8:$J$408,9,0)+VLOOKUP(B48,[1]ЛП!$B$8:$K$408,10,0)</f>
        <v>0</v>
      </c>
      <c r="M48" s="235" t="s">
        <v>143</v>
      </c>
      <c r="N48" s="236" t="s">
        <v>195</v>
      </c>
      <c r="O48" s="237" t="s">
        <v>196</v>
      </c>
      <c r="P48" s="237" t="s">
        <v>134</v>
      </c>
      <c r="Q48" s="303">
        <v>0</v>
      </c>
      <c r="R48" s="304">
        <v>0</v>
      </c>
      <c r="S48" s="304">
        <v>0</v>
      </c>
      <c r="T48" s="305">
        <v>0</v>
      </c>
      <c r="U48" s="303">
        <f t="shared" si="7"/>
        <v>0</v>
      </c>
      <c r="V48" s="304">
        <f t="shared" si="2"/>
        <v>0</v>
      </c>
      <c r="W48" s="304">
        <f t="shared" si="3"/>
        <v>0</v>
      </c>
      <c r="X48" s="305">
        <f t="shared" si="4"/>
        <v>0</v>
      </c>
    </row>
    <row r="49" spans="1:50" s="274" customFormat="1" x14ac:dyDescent="0.2">
      <c r="A49" s="231" t="s">
        <v>143</v>
      </c>
      <c r="B49" s="232" t="s">
        <v>197</v>
      </c>
      <c r="C49" s="233" t="s">
        <v>198</v>
      </c>
      <c r="D49" s="234" t="s">
        <v>199</v>
      </c>
      <c r="E49" s="297"/>
      <c r="F49" s="297">
        <v>3380</v>
      </c>
      <c r="G49" s="297">
        <v>0</v>
      </c>
      <c r="H49" s="297">
        <v>0</v>
      </c>
      <c r="I49" s="298"/>
      <c r="J49" s="299">
        <v>2390</v>
      </c>
      <c r="K49" s="299">
        <v>0</v>
      </c>
      <c r="L49" s="300">
        <f>VLOOKUP(B49,[1]ЛП!$B$8:$I$408,8,0)+VLOOKUP(B49,[1]ЛП!$B$8:$J$408,9,0)+VLOOKUP(B49,[1]ЛП!$B$8:$K$408,10,0)</f>
        <v>0</v>
      </c>
      <c r="M49" s="235" t="s">
        <v>143</v>
      </c>
      <c r="N49" s="236" t="s">
        <v>197</v>
      </c>
      <c r="O49" s="237" t="s">
        <v>198</v>
      </c>
      <c r="P49" s="237" t="s">
        <v>199</v>
      </c>
      <c r="Q49" s="303">
        <v>0</v>
      </c>
      <c r="R49" s="304">
        <v>4020</v>
      </c>
      <c r="S49" s="304">
        <v>0</v>
      </c>
      <c r="T49" s="305">
        <v>0</v>
      </c>
      <c r="U49" s="303">
        <f t="shared" si="7"/>
        <v>0</v>
      </c>
      <c r="V49" s="304">
        <f t="shared" si="2"/>
        <v>1630</v>
      </c>
      <c r="W49" s="304">
        <f t="shared" si="3"/>
        <v>0</v>
      </c>
      <c r="X49" s="305">
        <f t="shared" si="4"/>
        <v>0</v>
      </c>
    </row>
    <row r="50" spans="1:50" s="274" customFormat="1" x14ac:dyDescent="0.2">
      <c r="A50" s="231" t="s">
        <v>143</v>
      </c>
      <c r="B50" s="232" t="s">
        <v>200</v>
      </c>
      <c r="C50" s="233" t="s">
        <v>201</v>
      </c>
      <c r="D50" s="234" t="s">
        <v>199</v>
      </c>
      <c r="E50" s="297"/>
      <c r="F50" s="297">
        <v>0</v>
      </c>
      <c r="G50" s="297">
        <v>0</v>
      </c>
      <c r="H50" s="297">
        <v>0</v>
      </c>
      <c r="I50" s="298"/>
      <c r="J50" s="299">
        <v>0</v>
      </c>
      <c r="K50" s="299">
        <v>0</v>
      </c>
      <c r="L50" s="300">
        <f>VLOOKUP(B50,[1]ЛП!$B$8:$I$408,8,0)+VLOOKUP(B50,[1]ЛП!$B$8:$J$408,9,0)+VLOOKUP(B50,[1]ЛП!$B$8:$K$408,10,0)</f>
        <v>0</v>
      </c>
      <c r="M50" s="235" t="s">
        <v>143</v>
      </c>
      <c r="N50" s="236" t="s">
        <v>200</v>
      </c>
      <c r="O50" s="237" t="s">
        <v>201</v>
      </c>
      <c r="P50" s="237" t="s">
        <v>199</v>
      </c>
      <c r="Q50" s="303">
        <v>0</v>
      </c>
      <c r="R50" s="304">
        <v>0</v>
      </c>
      <c r="S50" s="304">
        <v>0</v>
      </c>
      <c r="T50" s="305">
        <v>0</v>
      </c>
      <c r="U50" s="303">
        <f t="shared" si="7"/>
        <v>0</v>
      </c>
      <c r="V50" s="304">
        <f t="shared" si="2"/>
        <v>0</v>
      </c>
      <c r="W50" s="304">
        <f t="shared" si="3"/>
        <v>0</v>
      </c>
      <c r="X50" s="305">
        <f t="shared" si="4"/>
        <v>0</v>
      </c>
    </row>
    <row r="51" spans="1:50" x14ac:dyDescent="0.2">
      <c r="A51" s="231" t="s">
        <v>143</v>
      </c>
      <c r="B51" s="232" t="s">
        <v>202</v>
      </c>
      <c r="C51" s="233" t="s">
        <v>203</v>
      </c>
      <c r="D51" s="234" t="s">
        <v>188</v>
      </c>
      <c r="E51" s="297"/>
      <c r="F51" s="297">
        <v>0</v>
      </c>
      <c r="G51" s="297"/>
      <c r="H51" s="297"/>
      <c r="I51" s="298"/>
      <c r="J51" s="299">
        <v>0</v>
      </c>
      <c r="K51" s="299"/>
      <c r="L51" s="300"/>
      <c r="M51" s="235" t="s">
        <v>143</v>
      </c>
      <c r="N51" s="236" t="s">
        <v>202</v>
      </c>
      <c r="O51" s="237" t="s">
        <v>203</v>
      </c>
      <c r="P51" s="237" t="s">
        <v>188</v>
      </c>
      <c r="Q51" s="303">
        <v>0</v>
      </c>
      <c r="R51" s="304">
        <v>96480</v>
      </c>
      <c r="S51" s="304">
        <v>0</v>
      </c>
      <c r="T51" s="305">
        <v>0</v>
      </c>
      <c r="U51" s="303">
        <f t="shared" si="7"/>
        <v>0</v>
      </c>
      <c r="V51" s="304">
        <f t="shared" si="2"/>
        <v>96480</v>
      </c>
      <c r="W51" s="304">
        <f t="shared" si="3"/>
        <v>0</v>
      </c>
      <c r="X51" s="305">
        <f t="shared" si="4"/>
        <v>0</v>
      </c>
    </row>
    <row r="52" spans="1:50" x14ac:dyDescent="0.2">
      <c r="A52" s="231" t="s">
        <v>143</v>
      </c>
      <c r="B52" s="232" t="s">
        <v>204</v>
      </c>
      <c r="C52" s="233" t="s">
        <v>205</v>
      </c>
      <c r="D52" s="234" t="s">
        <v>188</v>
      </c>
      <c r="E52" s="297"/>
      <c r="F52" s="297">
        <v>360000</v>
      </c>
      <c r="G52" s="297">
        <v>0</v>
      </c>
      <c r="H52" s="297">
        <v>0</v>
      </c>
      <c r="I52" s="298"/>
      <c r="J52" s="299">
        <v>365760</v>
      </c>
      <c r="K52" s="299">
        <v>0</v>
      </c>
      <c r="L52" s="300">
        <f>VLOOKUP(B52,[1]ЛП!$B$8:$I$408,8,0)+VLOOKUP(B52,[1]ЛП!$B$8:$J$408,9,0)+VLOOKUP(B52,[1]ЛП!$B$8:$K$408,10,0)</f>
        <v>0</v>
      </c>
      <c r="M52" s="235" t="s">
        <v>143</v>
      </c>
      <c r="N52" s="236" t="s">
        <v>204</v>
      </c>
      <c r="O52" s="237" t="s">
        <v>205</v>
      </c>
      <c r="P52" s="237" t="s">
        <v>188</v>
      </c>
      <c r="Q52" s="303">
        <v>0</v>
      </c>
      <c r="R52" s="304">
        <v>332352</v>
      </c>
      <c r="S52" s="304">
        <v>0</v>
      </c>
      <c r="T52" s="305">
        <v>0</v>
      </c>
      <c r="U52" s="303">
        <f t="shared" si="7"/>
        <v>0</v>
      </c>
      <c r="V52" s="304">
        <f t="shared" si="2"/>
        <v>-33408</v>
      </c>
      <c r="W52" s="304">
        <f t="shared" si="3"/>
        <v>0</v>
      </c>
      <c r="X52" s="305">
        <f t="shared" si="4"/>
        <v>0</v>
      </c>
    </row>
    <row r="53" spans="1:50" x14ac:dyDescent="0.2">
      <c r="A53" s="231" t="s">
        <v>143</v>
      </c>
      <c r="B53" s="232" t="s">
        <v>206</v>
      </c>
      <c r="C53" s="233" t="s">
        <v>1071</v>
      </c>
      <c r="D53" s="234" t="s">
        <v>134</v>
      </c>
      <c r="E53" s="297"/>
      <c r="F53" s="297">
        <v>109320</v>
      </c>
      <c r="G53" s="297">
        <v>0</v>
      </c>
      <c r="H53" s="297">
        <v>0</v>
      </c>
      <c r="I53" s="298"/>
      <c r="J53" s="299">
        <v>126590</v>
      </c>
      <c r="K53" s="299">
        <v>0</v>
      </c>
      <c r="L53" s="300">
        <f>VLOOKUP(B53,[1]ЛП!$B$8:$I$408,8,0)+VLOOKUP(B53,[1]ЛП!$B$8:$J$408,9,0)+VLOOKUP(B53,[1]ЛП!$B$8:$K$408,10,0)</f>
        <v>0</v>
      </c>
      <c r="M53" s="235" t="s">
        <v>143</v>
      </c>
      <c r="N53" s="236" t="s">
        <v>206</v>
      </c>
      <c r="O53" s="237" t="s">
        <v>207</v>
      </c>
      <c r="P53" s="237" t="s">
        <v>134</v>
      </c>
      <c r="Q53" s="303">
        <v>0</v>
      </c>
      <c r="R53" s="304">
        <v>95930</v>
      </c>
      <c r="S53" s="304">
        <v>0</v>
      </c>
      <c r="T53" s="305">
        <v>0</v>
      </c>
      <c r="U53" s="303">
        <f t="shared" si="7"/>
        <v>0</v>
      </c>
      <c r="V53" s="304">
        <f t="shared" si="2"/>
        <v>-30660</v>
      </c>
      <c r="W53" s="304">
        <f t="shared" si="3"/>
        <v>0</v>
      </c>
      <c r="X53" s="305">
        <f t="shared" si="4"/>
        <v>0</v>
      </c>
    </row>
    <row r="54" spans="1:50" s="307" customFormat="1" x14ac:dyDescent="0.2">
      <c r="A54" s="227"/>
      <c r="B54" s="228"/>
      <c r="C54" s="228" t="s">
        <v>208</v>
      </c>
      <c r="D54" s="229"/>
      <c r="E54" s="282">
        <f t="shared" ref="E54:L54" si="10">SUM(E55:E79)</f>
        <v>29072</v>
      </c>
      <c r="F54" s="282">
        <f t="shared" si="10"/>
        <v>30631618.399999999</v>
      </c>
      <c r="G54" s="282">
        <f t="shared" si="10"/>
        <v>1785884.3899999992</v>
      </c>
      <c r="H54" s="282">
        <f t="shared" si="10"/>
        <v>9887340.4399999976</v>
      </c>
      <c r="I54" s="283">
        <f t="shared" si="10"/>
        <v>31172</v>
      </c>
      <c r="J54" s="284">
        <f t="shared" si="10"/>
        <v>32386932.199999999</v>
      </c>
      <c r="K54" s="284">
        <f t="shared" si="10"/>
        <v>1935159.8439999996</v>
      </c>
      <c r="L54" s="285">
        <f t="shared" si="10"/>
        <v>10736094.459999999</v>
      </c>
      <c r="M54" s="230"/>
      <c r="N54" s="230"/>
      <c r="O54" s="230" t="s">
        <v>208</v>
      </c>
      <c r="P54" s="230"/>
      <c r="Q54" s="288">
        <f t="shared" ref="Q54:T54" si="11">SUM(Q55:Q79)</f>
        <v>29734</v>
      </c>
      <c r="R54" s="289">
        <f t="shared" si="11"/>
        <v>32528168.199999999</v>
      </c>
      <c r="S54" s="289">
        <f t="shared" si="11"/>
        <v>1315028.95</v>
      </c>
      <c r="T54" s="290">
        <f t="shared" si="11"/>
        <v>11937683.860000001</v>
      </c>
      <c r="U54" s="288">
        <f t="shared" si="7"/>
        <v>-1438</v>
      </c>
      <c r="V54" s="289">
        <f t="shared" si="2"/>
        <v>141236</v>
      </c>
      <c r="W54" s="289">
        <f t="shared" si="3"/>
        <v>-620130.89399999962</v>
      </c>
      <c r="X54" s="290">
        <f t="shared" si="4"/>
        <v>1201589.4000000022</v>
      </c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</row>
    <row r="55" spans="1:50" s="274" customFormat="1" x14ac:dyDescent="0.2">
      <c r="A55" s="238" t="s">
        <v>209</v>
      </c>
      <c r="B55" s="239" t="s">
        <v>210</v>
      </c>
      <c r="C55" s="233" t="s">
        <v>211</v>
      </c>
      <c r="D55" s="234" t="s">
        <v>134</v>
      </c>
      <c r="E55" s="297"/>
      <c r="F55" s="297">
        <v>134520</v>
      </c>
      <c r="G55" s="297">
        <v>0</v>
      </c>
      <c r="H55" s="297">
        <v>0</v>
      </c>
      <c r="I55" s="298"/>
      <c r="J55" s="299">
        <v>136420</v>
      </c>
      <c r="K55" s="299">
        <v>0</v>
      </c>
      <c r="L55" s="300">
        <f>VLOOKUP(B55,[1]ЛП!$B$8:$I$408,8,0)+VLOOKUP(B55,[1]ЛП!$B$8:$J$408,9,0)+VLOOKUP(B55,[1]ЛП!$B$8:$K$408,10,0)</f>
        <v>0</v>
      </c>
      <c r="M55" s="240" t="s">
        <v>209</v>
      </c>
      <c r="N55" s="240" t="s">
        <v>210</v>
      </c>
      <c r="O55" s="237" t="s">
        <v>211</v>
      </c>
      <c r="P55" s="237" t="s">
        <v>134</v>
      </c>
      <c r="Q55" s="303">
        <v>0</v>
      </c>
      <c r="R55" s="304">
        <v>95760</v>
      </c>
      <c r="S55" s="304">
        <v>0</v>
      </c>
      <c r="T55" s="305">
        <v>0</v>
      </c>
      <c r="U55" s="303">
        <f t="shared" si="7"/>
        <v>0</v>
      </c>
      <c r="V55" s="304">
        <f t="shared" si="2"/>
        <v>-40660</v>
      </c>
      <c r="W55" s="304">
        <f t="shared" si="3"/>
        <v>0</v>
      </c>
      <c r="X55" s="305">
        <f t="shared" si="4"/>
        <v>0</v>
      </c>
    </row>
    <row r="56" spans="1:50" s="274" customFormat="1" x14ac:dyDescent="0.2">
      <c r="A56" s="238" t="s">
        <v>209</v>
      </c>
      <c r="B56" s="239" t="s">
        <v>212</v>
      </c>
      <c r="C56" s="233" t="s">
        <v>213</v>
      </c>
      <c r="D56" s="234" t="s">
        <v>134</v>
      </c>
      <c r="E56" s="297"/>
      <c r="F56" s="297">
        <v>171270</v>
      </c>
      <c r="G56" s="297">
        <v>0</v>
      </c>
      <c r="H56" s="297">
        <v>0</v>
      </c>
      <c r="I56" s="298"/>
      <c r="J56" s="299">
        <v>224480</v>
      </c>
      <c r="K56" s="299">
        <v>0</v>
      </c>
      <c r="L56" s="300">
        <f>VLOOKUP(B56,[1]ЛП!$B$8:$I$408,8,0)+VLOOKUP(B56,[1]ЛП!$B$8:$J$408,9,0)+VLOOKUP(B56,[1]ЛП!$B$8:$K$408,10,0)</f>
        <v>0</v>
      </c>
      <c r="M56" s="240" t="s">
        <v>209</v>
      </c>
      <c r="N56" s="240" t="s">
        <v>212</v>
      </c>
      <c r="O56" s="237" t="s">
        <v>213</v>
      </c>
      <c r="P56" s="237" t="s">
        <v>134</v>
      </c>
      <c r="Q56" s="303">
        <v>0</v>
      </c>
      <c r="R56" s="304">
        <v>145340</v>
      </c>
      <c r="S56" s="304">
        <v>0</v>
      </c>
      <c r="T56" s="305">
        <v>0</v>
      </c>
      <c r="U56" s="303">
        <f t="shared" si="7"/>
        <v>0</v>
      </c>
      <c r="V56" s="304">
        <f t="shared" si="2"/>
        <v>-79140</v>
      </c>
      <c r="W56" s="304">
        <f t="shared" si="3"/>
        <v>0</v>
      </c>
      <c r="X56" s="305">
        <f t="shared" si="4"/>
        <v>0</v>
      </c>
    </row>
    <row r="57" spans="1:50" s="274" customFormat="1" x14ac:dyDescent="0.2">
      <c r="A57" s="238" t="s">
        <v>209</v>
      </c>
      <c r="B57" s="239" t="s">
        <v>214</v>
      </c>
      <c r="C57" s="233" t="s">
        <v>215</v>
      </c>
      <c r="D57" s="234" t="s">
        <v>134</v>
      </c>
      <c r="E57" s="297"/>
      <c r="F57" s="297">
        <v>190462</v>
      </c>
      <c r="G57" s="297">
        <v>0</v>
      </c>
      <c r="H57" s="297">
        <v>0</v>
      </c>
      <c r="I57" s="298"/>
      <c r="J57" s="299">
        <v>185770</v>
      </c>
      <c r="K57" s="299">
        <v>0</v>
      </c>
      <c r="L57" s="300">
        <f>VLOOKUP(B57,[1]ЛП!$B$8:$I$408,8,0)+VLOOKUP(B57,[1]ЛП!$B$8:$J$408,9,0)+VLOOKUP(B57,[1]ЛП!$B$8:$K$408,10,0)</f>
        <v>0</v>
      </c>
      <c r="M57" s="240" t="s">
        <v>209</v>
      </c>
      <c r="N57" s="240" t="s">
        <v>214</v>
      </c>
      <c r="O57" s="237" t="s">
        <v>215</v>
      </c>
      <c r="P57" s="237" t="s">
        <v>134</v>
      </c>
      <c r="Q57" s="303">
        <v>0</v>
      </c>
      <c r="R57" s="304">
        <v>144586</v>
      </c>
      <c r="S57" s="304">
        <v>0</v>
      </c>
      <c r="T57" s="305">
        <v>0</v>
      </c>
      <c r="U57" s="303">
        <f t="shared" si="7"/>
        <v>0</v>
      </c>
      <c r="V57" s="304">
        <f t="shared" si="2"/>
        <v>-41184</v>
      </c>
      <c r="W57" s="304">
        <f t="shared" si="3"/>
        <v>0</v>
      </c>
      <c r="X57" s="305">
        <f t="shared" si="4"/>
        <v>0</v>
      </c>
    </row>
    <row r="58" spans="1:50" s="274" customFormat="1" x14ac:dyDescent="0.2">
      <c r="A58" s="238" t="s">
        <v>209</v>
      </c>
      <c r="B58" s="239" t="s">
        <v>216</v>
      </c>
      <c r="C58" s="233" t="s">
        <v>217</v>
      </c>
      <c r="D58" s="234" t="s">
        <v>134</v>
      </c>
      <c r="E58" s="297"/>
      <c r="F58" s="297">
        <v>58786</v>
      </c>
      <c r="G58" s="297">
        <v>0</v>
      </c>
      <c r="H58" s="297">
        <v>0</v>
      </c>
      <c r="I58" s="298"/>
      <c r="J58" s="299">
        <v>47614</v>
      </c>
      <c r="K58" s="299">
        <v>0</v>
      </c>
      <c r="L58" s="300">
        <f>VLOOKUP(B58,[1]ЛП!$B$8:$I$408,8,0)+VLOOKUP(B58,[1]ЛП!$B$8:$J$408,9,0)+VLOOKUP(B58,[1]ЛП!$B$8:$K$408,10,0)</f>
        <v>0</v>
      </c>
      <c r="M58" s="240" t="s">
        <v>209</v>
      </c>
      <c r="N58" s="240" t="s">
        <v>216</v>
      </c>
      <c r="O58" s="237" t="s">
        <v>217</v>
      </c>
      <c r="P58" s="237" t="s">
        <v>134</v>
      </c>
      <c r="Q58" s="303">
        <v>0</v>
      </c>
      <c r="R58" s="304">
        <v>47614</v>
      </c>
      <c r="S58" s="304">
        <v>0</v>
      </c>
      <c r="T58" s="305">
        <v>0</v>
      </c>
      <c r="U58" s="303">
        <f t="shared" si="7"/>
        <v>0</v>
      </c>
      <c r="V58" s="304">
        <f t="shared" si="2"/>
        <v>0</v>
      </c>
      <c r="W58" s="304">
        <f t="shared" si="3"/>
        <v>0</v>
      </c>
      <c r="X58" s="305">
        <f t="shared" si="4"/>
        <v>0</v>
      </c>
    </row>
    <row r="59" spans="1:50" s="274" customFormat="1" x14ac:dyDescent="0.2">
      <c r="A59" s="238" t="s">
        <v>209</v>
      </c>
      <c r="B59" s="239" t="s">
        <v>218</v>
      </c>
      <c r="C59" s="233" t="s">
        <v>219</v>
      </c>
      <c r="D59" s="234" t="s">
        <v>134</v>
      </c>
      <c r="E59" s="297"/>
      <c r="F59" s="297">
        <v>15200</v>
      </c>
      <c r="G59" s="297">
        <v>0</v>
      </c>
      <c r="H59" s="297">
        <v>0</v>
      </c>
      <c r="I59" s="298"/>
      <c r="J59" s="299">
        <v>15200</v>
      </c>
      <c r="K59" s="299">
        <v>0</v>
      </c>
      <c r="L59" s="300">
        <f>VLOOKUP(B59,[1]ЛП!$B$8:$I$408,8,0)+VLOOKUP(B59,[1]ЛП!$B$8:$J$408,9,0)+VLOOKUP(B59,[1]ЛП!$B$8:$K$408,10,0)</f>
        <v>0</v>
      </c>
      <c r="M59" s="240" t="s">
        <v>209</v>
      </c>
      <c r="N59" s="240" t="s">
        <v>218</v>
      </c>
      <c r="O59" s="237" t="s">
        <v>219</v>
      </c>
      <c r="P59" s="237" t="s">
        <v>134</v>
      </c>
      <c r="Q59" s="303">
        <v>0</v>
      </c>
      <c r="R59" s="304">
        <v>13680</v>
      </c>
      <c r="S59" s="304">
        <v>0</v>
      </c>
      <c r="T59" s="305">
        <v>0</v>
      </c>
      <c r="U59" s="303">
        <f t="shared" si="7"/>
        <v>0</v>
      </c>
      <c r="V59" s="304">
        <f t="shared" si="2"/>
        <v>-1520</v>
      </c>
      <c r="W59" s="304">
        <f t="shared" si="3"/>
        <v>0</v>
      </c>
      <c r="X59" s="305">
        <f t="shared" si="4"/>
        <v>0</v>
      </c>
    </row>
    <row r="60" spans="1:50" s="274" customFormat="1" x14ac:dyDescent="0.2">
      <c r="A60" s="238" t="s">
        <v>209</v>
      </c>
      <c r="B60" s="239" t="s">
        <v>220</v>
      </c>
      <c r="C60" s="233" t="s">
        <v>221</v>
      </c>
      <c r="D60" s="234" t="s">
        <v>199</v>
      </c>
      <c r="E60" s="297"/>
      <c r="F60" s="297">
        <v>0</v>
      </c>
      <c r="G60" s="297">
        <v>0</v>
      </c>
      <c r="H60" s="297">
        <v>0</v>
      </c>
      <c r="I60" s="298"/>
      <c r="J60" s="299">
        <v>0</v>
      </c>
      <c r="K60" s="299">
        <v>0</v>
      </c>
      <c r="L60" s="300">
        <f>VLOOKUP(B60,[1]ЛП!$B$8:$I$408,8,0)+VLOOKUP(B60,[1]ЛП!$B$8:$J$408,9,0)+VLOOKUP(B60,[1]ЛП!$B$8:$K$408,10,0)</f>
        <v>0</v>
      </c>
      <c r="M60" s="240" t="s">
        <v>209</v>
      </c>
      <c r="N60" s="240" t="s">
        <v>220</v>
      </c>
      <c r="O60" s="237" t="s">
        <v>221</v>
      </c>
      <c r="P60" s="237" t="s">
        <v>199</v>
      </c>
      <c r="Q60" s="303">
        <v>0</v>
      </c>
      <c r="R60" s="304">
        <v>0</v>
      </c>
      <c r="S60" s="304">
        <v>0</v>
      </c>
      <c r="T60" s="305">
        <v>0</v>
      </c>
      <c r="U60" s="303">
        <f t="shared" si="7"/>
        <v>0</v>
      </c>
      <c r="V60" s="304">
        <f t="shared" si="2"/>
        <v>0</v>
      </c>
      <c r="W60" s="304">
        <f t="shared" si="3"/>
        <v>0</v>
      </c>
      <c r="X60" s="305">
        <f t="shared" si="4"/>
        <v>0</v>
      </c>
    </row>
    <row r="61" spans="1:50" s="274" customFormat="1" x14ac:dyDescent="0.2">
      <c r="A61" s="238" t="s">
        <v>209</v>
      </c>
      <c r="B61" s="239" t="s">
        <v>222</v>
      </c>
      <c r="C61" s="233" t="s">
        <v>223</v>
      </c>
      <c r="D61" s="234" t="s">
        <v>113</v>
      </c>
      <c r="E61" s="297">
        <v>12877</v>
      </c>
      <c r="F61" s="297">
        <v>15695299.4</v>
      </c>
      <c r="G61" s="297">
        <v>970478.41999999981</v>
      </c>
      <c r="H61" s="297">
        <v>5967831.4599999962</v>
      </c>
      <c r="I61" s="298">
        <v>13626</v>
      </c>
      <c r="J61" s="299">
        <v>16598697</v>
      </c>
      <c r="K61" s="299">
        <v>1106184.7239999999</v>
      </c>
      <c r="L61" s="300">
        <f>VLOOKUP(B61,[1]ЛП!$B$8:$I$408,8,0)+VLOOKUP(B61,[1]ЛП!$B$8:$J$408,9,0)+VLOOKUP(B61,[1]ЛП!$B$8:$K$408,10,0)</f>
        <v>6341706.2899999991</v>
      </c>
      <c r="M61" s="240" t="s">
        <v>209</v>
      </c>
      <c r="N61" s="240" t="s">
        <v>222</v>
      </c>
      <c r="O61" s="237" t="s">
        <v>223</v>
      </c>
      <c r="P61" s="237" t="s">
        <v>113</v>
      </c>
      <c r="Q61" s="303">
        <v>13491</v>
      </c>
      <c r="R61" s="304">
        <v>16962254.800000001</v>
      </c>
      <c r="S61" s="304">
        <v>771640.55</v>
      </c>
      <c r="T61" s="305">
        <v>7122862.0700000003</v>
      </c>
      <c r="U61" s="303">
        <f t="shared" si="7"/>
        <v>-135</v>
      </c>
      <c r="V61" s="304">
        <f t="shared" si="2"/>
        <v>363557.80000000075</v>
      </c>
      <c r="W61" s="304">
        <f t="shared" si="3"/>
        <v>-334544.17399999988</v>
      </c>
      <c r="X61" s="305">
        <f t="shared" si="4"/>
        <v>781155.78000000119</v>
      </c>
    </row>
    <row r="62" spans="1:50" s="274" customFormat="1" x14ac:dyDescent="0.2">
      <c r="A62" s="238" t="s">
        <v>209</v>
      </c>
      <c r="B62" s="239" t="s">
        <v>224</v>
      </c>
      <c r="C62" s="233" t="s">
        <v>225</v>
      </c>
      <c r="D62" s="234" t="s">
        <v>113</v>
      </c>
      <c r="E62" s="297">
        <v>4794</v>
      </c>
      <c r="F62" s="297">
        <v>4830927</v>
      </c>
      <c r="G62" s="297">
        <v>335560.86</v>
      </c>
      <c r="H62" s="297">
        <v>0</v>
      </c>
      <c r="I62" s="298">
        <v>5012</v>
      </c>
      <c r="J62" s="299">
        <v>5059268.2</v>
      </c>
      <c r="K62" s="299">
        <v>268513.8</v>
      </c>
      <c r="L62" s="300">
        <f>VLOOKUP(B62,[1]ЛП!$B$8:$I$408,8,0)+VLOOKUP(B62,[1]ЛП!$B$8:$J$408,9,0)+VLOOKUP(B62,[1]ЛП!$B$8:$K$408,10,0)</f>
        <v>0</v>
      </c>
      <c r="M62" s="240" t="s">
        <v>209</v>
      </c>
      <c r="N62" s="240" t="s">
        <v>224</v>
      </c>
      <c r="O62" s="237" t="s">
        <v>225</v>
      </c>
      <c r="P62" s="237" t="s">
        <v>113</v>
      </c>
      <c r="Q62" s="303">
        <v>5155</v>
      </c>
      <c r="R62" s="304">
        <v>5217214.1999999993</v>
      </c>
      <c r="S62" s="304">
        <v>311231.76</v>
      </c>
      <c r="T62" s="305">
        <v>0</v>
      </c>
      <c r="U62" s="303">
        <f t="shared" si="7"/>
        <v>143</v>
      </c>
      <c r="V62" s="304">
        <f t="shared" si="2"/>
        <v>157945.99999999907</v>
      </c>
      <c r="W62" s="304">
        <f t="shared" si="3"/>
        <v>42717.960000000021</v>
      </c>
      <c r="X62" s="305">
        <f t="shared" si="4"/>
        <v>0</v>
      </c>
    </row>
    <row r="63" spans="1:50" s="274" customFormat="1" x14ac:dyDescent="0.2">
      <c r="A63" s="238" t="s">
        <v>209</v>
      </c>
      <c r="B63" s="239" t="s">
        <v>226</v>
      </c>
      <c r="C63" s="233" t="s">
        <v>227</v>
      </c>
      <c r="D63" s="234" t="s">
        <v>113</v>
      </c>
      <c r="E63" s="297">
        <v>236</v>
      </c>
      <c r="F63" s="297">
        <v>159962</v>
      </c>
      <c r="G63" s="297">
        <v>0</v>
      </c>
      <c r="H63" s="297">
        <v>0</v>
      </c>
      <c r="I63" s="298">
        <v>271</v>
      </c>
      <c r="J63" s="299">
        <v>181446</v>
      </c>
      <c r="K63" s="299">
        <v>0</v>
      </c>
      <c r="L63" s="300">
        <f>VLOOKUP(B63,[1]ЛП!$B$8:$I$408,8,0)+VLOOKUP(B63,[1]ЛП!$B$8:$J$408,9,0)+VLOOKUP(B63,[1]ЛП!$B$8:$K$408,10,0)</f>
        <v>0</v>
      </c>
      <c r="M63" s="240" t="s">
        <v>209</v>
      </c>
      <c r="N63" s="240" t="s">
        <v>226</v>
      </c>
      <c r="O63" s="237" t="s">
        <v>227</v>
      </c>
      <c r="P63" s="237" t="s">
        <v>113</v>
      </c>
      <c r="Q63" s="303">
        <v>303</v>
      </c>
      <c r="R63" s="304">
        <v>207178</v>
      </c>
      <c r="S63" s="304">
        <v>0</v>
      </c>
      <c r="T63" s="305">
        <v>0</v>
      </c>
      <c r="U63" s="303">
        <f t="shared" si="7"/>
        <v>32</v>
      </c>
      <c r="V63" s="304">
        <f t="shared" si="2"/>
        <v>25732</v>
      </c>
      <c r="W63" s="304">
        <f t="shared" si="3"/>
        <v>0</v>
      </c>
      <c r="X63" s="305">
        <f t="shared" si="4"/>
        <v>0</v>
      </c>
    </row>
    <row r="64" spans="1:50" s="274" customFormat="1" x14ac:dyDescent="0.2">
      <c r="A64" s="238" t="s">
        <v>209</v>
      </c>
      <c r="B64" s="239" t="s">
        <v>228</v>
      </c>
      <c r="C64" s="233" t="s">
        <v>229</v>
      </c>
      <c r="D64" s="234" t="s">
        <v>113</v>
      </c>
      <c r="E64" s="297">
        <v>717</v>
      </c>
      <c r="F64" s="297">
        <v>654747</v>
      </c>
      <c r="G64" s="297">
        <v>0</v>
      </c>
      <c r="H64" s="297">
        <v>0</v>
      </c>
      <c r="I64" s="298">
        <v>753</v>
      </c>
      <c r="J64" s="299">
        <v>643506</v>
      </c>
      <c r="K64" s="299">
        <v>0</v>
      </c>
      <c r="L64" s="300">
        <f>VLOOKUP(B64,[1]ЛП!$B$8:$I$408,8,0)+VLOOKUP(B64,[1]ЛП!$B$8:$J$408,9,0)+VLOOKUP(B64,[1]ЛП!$B$8:$K$408,10,0)</f>
        <v>0</v>
      </c>
      <c r="M64" s="240" t="s">
        <v>209</v>
      </c>
      <c r="N64" s="240" t="s">
        <v>228</v>
      </c>
      <c r="O64" s="237" t="s">
        <v>229</v>
      </c>
      <c r="P64" s="237" t="s">
        <v>113</v>
      </c>
      <c r="Q64" s="303">
        <v>723</v>
      </c>
      <c r="R64" s="304">
        <v>654138</v>
      </c>
      <c r="S64" s="304">
        <v>0</v>
      </c>
      <c r="T64" s="305">
        <v>0</v>
      </c>
      <c r="U64" s="303">
        <f t="shared" si="7"/>
        <v>-30</v>
      </c>
      <c r="V64" s="304">
        <f t="shared" si="2"/>
        <v>10632</v>
      </c>
      <c r="W64" s="304">
        <f t="shared" si="3"/>
        <v>0</v>
      </c>
      <c r="X64" s="305">
        <f t="shared" si="4"/>
        <v>0</v>
      </c>
    </row>
    <row r="65" spans="1:50" s="274" customFormat="1" x14ac:dyDescent="0.2">
      <c r="A65" s="238" t="s">
        <v>209</v>
      </c>
      <c r="B65" s="239" t="s">
        <v>230</v>
      </c>
      <c r="C65" s="233" t="s">
        <v>231</v>
      </c>
      <c r="D65" s="234" t="s">
        <v>124</v>
      </c>
      <c r="E65" s="297">
        <v>230</v>
      </c>
      <c r="F65" s="297">
        <v>179098</v>
      </c>
      <c r="G65" s="297">
        <v>0</v>
      </c>
      <c r="H65" s="297">
        <v>0</v>
      </c>
      <c r="I65" s="298">
        <v>346</v>
      </c>
      <c r="J65" s="299">
        <v>244574</v>
      </c>
      <c r="K65" s="299">
        <v>0</v>
      </c>
      <c r="L65" s="300">
        <f>VLOOKUP(B65,[1]ЛП!$B$8:$I$408,8,0)+VLOOKUP(B65,[1]ЛП!$B$8:$J$408,9,0)+VLOOKUP(B65,[1]ЛП!$B$8:$K$408,10,0)</f>
        <v>0</v>
      </c>
      <c r="M65" s="240" t="s">
        <v>209</v>
      </c>
      <c r="N65" s="240" t="s">
        <v>230</v>
      </c>
      <c r="O65" s="237" t="s">
        <v>231</v>
      </c>
      <c r="P65" s="237" t="s">
        <v>124</v>
      </c>
      <c r="Q65" s="303">
        <v>375</v>
      </c>
      <c r="R65" s="304">
        <v>233245</v>
      </c>
      <c r="S65" s="304">
        <v>0</v>
      </c>
      <c r="T65" s="305">
        <v>0</v>
      </c>
      <c r="U65" s="303">
        <f t="shared" si="7"/>
        <v>29</v>
      </c>
      <c r="V65" s="304">
        <f t="shared" si="2"/>
        <v>-11329</v>
      </c>
      <c r="W65" s="304">
        <f t="shared" si="3"/>
        <v>0</v>
      </c>
      <c r="X65" s="305">
        <f t="shared" si="4"/>
        <v>0</v>
      </c>
    </row>
    <row r="66" spans="1:50" s="274" customFormat="1" x14ac:dyDescent="0.2">
      <c r="A66" s="238" t="s">
        <v>209</v>
      </c>
      <c r="B66" s="239" t="s">
        <v>232</v>
      </c>
      <c r="C66" s="233" t="s">
        <v>233</v>
      </c>
      <c r="D66" s="234" t="s">
        <v>124</v>
      </c>
      <c r="E66" s="297">
        <v>1223</v>
      </c>
      <c r="F66" s="297">
        <v>850528</v>
      </c>
      <c r="G66" s="297">
        <v>0</v>
      </c>
      <c r="H66" s="297">
        <v>0</v>
      </c>
      <c r="I66" s="298">
        <v>1292</v>
      </c>
      <c r="J66" s="299">
        <v>868638</v>
      </c>
      <c r="K66" s="299">
        <v>0</v>
      </c>
      <c r="L66" s="300">
        <f>VLOOKUP(B66,[1]ЛП!$B$8:$I$408,8,0)+VLOOKUP(B66,[1]ЛП!$B$8:$J$408,9,0)+VLOOKUP(B66,[1]ЛП!$B$8:$K$408,10,0)</f>
        <v>0</v>
      </c>
      <c r="M66" s="240" t="s">
        <v>209</v>
      </c>
      <c r="N66" s="240" t="s">
        <v>232</v>
      </c>
      <c r="O66" s="237" t="s">
        <v>233</v>
      </c>
      <c r="P66" s="237" t="s">
        <v>124</v>
      </c>
      <c r="Q66" s="303">
        <v>1365</v>
      </c>
      <c r="R66" s="304">
        <v>951426</v>
      </c>
      <c r="S66" s="304">
        <v>0</v>
      </c>
      <c r="T66" s="305">
        <v>0</v>
      </c>
      <c r="U66" s="303">
        <f t="shared" si="7"/>
        <v>73</v>
      </c>
      <c r="V66" s="304">
        <f t="shared" si="2"/>
        <v>82788</v>
      </c>
      <c r="W66" s="304">
        <f t="shared" si="3"/>
        <v>0</v>
      </c>
      <c r="X66" s="305">
        <f t="shared" si="4"/>
        <v>0</v>
      </c>
    </row>
    <row r="67" spans="1:50" s="274" customFormat="1" x14ac:dyDescent="0.2">
      <c r="A67" s="238" t="s">
        <v>209</v>
      </c>
      <c r="B67" s="239" t="s">
        <v>234</v>
      </c>
      <c r="C67" s="233" t="s">
        <v>235</v>
      </c>
      <c r="D67" s="234" t="s">
        <v>124</v>
      </c>
      <c r="E67" s="297">
        <v>335</v>
      </c>
      <c r="F67" s="297">
        <v>218500</v>
      </c>
      <c r="G67" s="297">
        <v>0</v>
      </c>
      <c r="H67" s="297">
        <v>0</v>
      </c>
      <c r="I67" s="298">
        <v>339</v>
      </c>
      <c r="J67" s="299">
        <v>214488</v>
      </c>
      <c r="K67" s="299">
        <v>0</v>
      </c>
      <c r="L67" s="300">
        <f>VLOOKUP(B67,[1]ЛП!$B$8:$I$408,8,0)+VLOOKUP(B67,[1]ЛП!$B$8:$J$408,9,0)+VLOOKUP(B67,[1]ЛП!$B$8:$K$408,10,0)</f>
        <v>0</v>
      </c>
      <c r="M67" s="240" t="s">
        <v>209</v>
      </c>
      <c r="N67" s="240" t="s">
        <v>234</v>
      </c>
      <c r="O67" s="237" t="s">
        <v>235</v>
      </c>
      <c r="P67" s="237" t="s">
        <v>124</v>
      </c>
      <c r="Q67" s="303">
        <v>303</v>
      </c>
      <c r="R67" s="304">
        <v>196254</v>
      </c>
      <c r="S67" s="304">
        <v>0</v>
      </c>
      <c r="T67" s="305">
        <v>0</v>
      </c>
      <c r="U67" s="303">
        <f t="shared" si="7"/>
        <v>-36</v>
      </c>
      <c r="V67" s="304">
        <f t="shared" si="2"/>
        <v>-18234</v>
      </c>
      <c r="W67" s="304">
        <f t="shared" si="3"/>
        <v>0</v>
      </c>
      <c r="X67" s="305">
        <f t="shared" si="4"/>
        <v>0</v>
      </c>
    </row>
    <row r="68" spans="1:50" s="274" customFormat="1" x14ac:dyDescent="0.2">
      <c r="A68" s="238" t="s">
        <v>209</v>
      </c>
      <c r="B68" s="239" t="s">
        <v>236</v>
      </c>
      <c r="C68" s="233" t="s">
        <v>237</v>
      </c>
      <c r="D68" s="234" t="s">
        <v>124</v>
      </c>
      <c r="E68" s="297">
        <v>19</v>
      </c>
      <c r="F68" s="297">
        <v>76240</v>
      </c>
      <c r="G68" s="297">
        <v>0</v>
      </c>
      <c r="H68" s="297">
        <v>0</v>
      </c>
      <c r="I68" s="298">
        <v>21</v>
      </c>
      <c r="J68" s="299">
        <v>94370</v>
      </c>
      <c r="K68" s="299">
        <v>0</v>
      </c>
      <c r="L68" s="300">
        <f>VLOOKUP(B68,[1]ЛП!$B$8:$I$408,8,0)+VLOOKUP(B68,[1]ЛП!$B$8:$J$408,9,0)+VLOOKUP(B68,[1]ЛП!$B$8:$K$408,10,0)</f>
        <v>0</v>
      </c>
      <c r="M68" s="240" t="s">
        <v>209</v>
      </c>
      <c r="N68" s="240" t="s">
        <v>236</v>
      </c>
      <c r="O68" s="237" t="s">
        <v>237</v>
      </c>
      <c r="P68" s="237" t="s">
        <v>124</v>
      </c>
      <c r="Q68" s="303">
        <v>14</v>
      </c>
      <c r="R68" s="304">
        <v>69010</v>
      </c>
      <c r="S68" s="304">
        <v>0</v>
      </c>
      <c r="T68" s="305">
        <v>0</v>
      </c>
      <c r="U68" s="303">
        <f t="shared" si="7"/>
        <v>-7</v>
      </c>
      <c r="V68" s="304">
        <f t="shared" si="2"/>
        <v>-25360</v>
      </c>
      <c r="W68" s="304">
        <f t="shared" si="3"/>
        <v>0</v>
      </c>
      <c r="X68" s="305">
        <f t="shared" si="4"/>
        <v>0</v>
      </c>
    </row>
    <row r="69" spans="1:50" s="274" customFormat="1" x14ac:dyDescent="0.2">
      <c r="A69" s="238" t="s">
        <v>209</v>
      </c>
      <c r="B69" s="239" t="s">
        <v>238</v>
      </c>
      <c r="C69" s="233" t="s">
        <v>239</v>
      </c>
      <c r="D69" s="234" t="s">
        <v>113</v>
      </c>
      <c r="E69" s="297">
        <v>963</v>
      </c>
      <c r="F69" s="297">
        <v>556854</v>
      </c>
      <c r="G69" s="297">
        <v>0</v>
      </c>
      <c r="H69" s="297">
        <v>0</v>
      </c>
      <c r="I69" s="298">
        <v>918</v>
      </c>
      <c r="J69" s="299">
        <v>511170</v>
      </c>
      <c r="K69" s="299">
        <v>0</v>
      </c>
      <c r="L69" s="300">
        <f>VLOOKUP(B69,[1]ЛП!$B$8:$I$408,8,0)+VLOOKUP(B69,[1]ЛП!$B$8:$J$408,9,0)+VLOOKUP(B69,[1]ЛП!$B$8:$K$408,10,0)</f>
        <v>0</v>
      </c>
      <c r="M69" s="240" t="s">
        <v>209</v>
      </c>
      <c r="N69" s="240" t="s">
        <v>238</v>
      </c>
      <c r="O69" s="237" t="s">
        <v>239</v>
      </c>
      <c r="P69" s="237" t="s">
        <v>113</v>
      </c>
      <c r="Q69" s="303">
        <v>901</v>
      </c>
      <c r="R69" s="304">
        <v>563868</v>
      </c>
      <c r="S69" s="304">
        <v>0</v>
      </c>
      <c r="T69" s="305">
        <v>0</v>
      </c>
      <c r="U69" s="303">
        <f t="shared" si="7"/>
        <v>-17</v>
      </c>
      <c r="V69" s="304">
        <f t="shared" si="2"/>
        <v>52698</v>
      </c>
      <c r="W69" s="304">
        <f t="shared" si="3"/>
        <v>0</v>
      </c>
      <c r="X69" s="305">
        <f t="shared" si="4"/>
        <v>0</v>
      </c>
    </row>
    <row r="70" spans="1:50" s="274" customFormat="1" x14ac:dyDescent="0.2">
      <c r="A70" s="238" t="s">
        <v>209</v>
      </c>
      <c r="B70" s="239" t="s">
        <v>240</v>
      </c>
      <c r="C70" s="233" t="s">
        <v>241</v>
      </c>
      <c r="D70" s="234" t="s">
        <v>124</v>
      </c>
      <c r="E70" s="297">
        <v>802</v>
      </c>
      <c r="F70" s="297">
        <v>1257152</v>
      </c>
      <c r="G70" s="297">
        <v>222859.09999999974</v>
      </c>
      <c r="H70" s="297">
        <v>0</v>
      </c>
      <c r="I70" s="298">
        <v>724</v>
      </c>
      <c r="J70" s="299">
        <v>1321726</v>
      </c>
      <c r="K70" s="299">
        <v>279071.24999999977</v>
      </c>
      <c r="L70" s="300">
        <f>VLOOKUP(B70,[1]ЛП!$B$8:$I$408,8,0)+VLOOKUP(B70,[1]ЛП!$B$8:$J$408,9,0)+VLOOKUP(B70,[1]ЛП!$B$8:$K$408,10,0)</f>
        <v>0</v>
      </c>
      <c r="M70" s="240" t="s">
        <v>209</v>
      </c>
      <c r="N70" s="240" t="s">
        <v>240</v>
      </c>
      <c r="O70" s="237" t="s">
        <v>241</v>
      </c>
      <c r="P70" s="237" t="s">
        <v>124</v>
      </c>
      <c r="Q70" s="303">
        <v>691</v>
      </c>
      <c r="R70" s="304">
        <v>1239751</v>
      </c>
      <c r="S70" s="304">
        <v>112856.9599999999</v>
      </c>
      <c r="T70" s="305">
        <v>0</v>
      </c>
      <c r="U70" s="303">
        <f t="shared" si="7"/>
        <v>-33</v>
      </c>
      <c r="V70" s="304">
        <f t="shared" si="2"/>
        <v>-81975</v>
      </c>
      <c r="W70" s="304">
        <f t="shared" si="3"/>
        <v>-166214.28999999986</v>
      </c>
      <c r="X70" s="305">
        <f t="shared" si="4"/>
        <v>0</v>
      </c>
    </row>
    <row r="71" spans="1:50" x14ac:dyDescent="0.2">
      <c r="A71" s="238" t="s">
        <v>209</v>
      </c>
      <c r="B71" s="239" t="s">
        <v>242</v>
      </c>
      <c r="C71" s="233" t="s">
        <v>243</v>
      </c>
      <c r="D71" s="234" t="s">
        <v>124</v>
      </c>
      <c r="E71" s="297">
        <v>427</v>
      </c>
      <c r="F71" s="297">
        <v>246402</v>
      </c>
      <c r="G71" s="297">
        <v>0</v>
      </c>
      <c r="H71" s="297">
        <v>0</v>
      </c>
      <c r="I71" s="298">
        <v>358</v>
      </c>
      <c r="J71" s="299">
        <v>200940</v>
      </c>
      <c r="K71" s="299">
        <v>0</v>
      </c>
      <c r="L71" s="300">
        <f>VLOOKUP(B71,[1]ЛП!$B$8:$I$408,8,0)+VLOOKUP(B71,[1]ЛП!$B$8:$J$408,9,0)+VLOOKUP(B71,[1]ЛП!$B$8:$K$408,10,0)</f>
        <v>0</v>
      </c>
      <c r="M71" s="240" t="s">
        <v>209</v>
      </c>
      <c r="N71" s="240" t="s">
        <v>242</v>
      </c>
      <c r="O71" s="237" t="s">
        <v>243</v>
      </c>
      <c r="P71" s="237" t="s">
        <v>124</v>
      </c>
      <c r="Q71" s="303">
        <v>360</v>
      </c>
      <c r="R71" s="304">
        <v>230529</v>
      </c>
      <c r="S71" s="304">
        <v>0</v>
      </c>
      <c r="T71" s="305">
        <v>0</v>
      </c>
      <c r="U71" s="303">
        <f t="shared" si="7"/>
        <v>2</v>
      </c>
      <c r="V71" s="304">
        <f t="shared" si="2"/>
        <v>29589</v>
      </c>
      <c r="W71" s="304">
        <f t="shared" si="3"/>
        <v>0</v>
      </c>
      <c r="X71" s="305">
        <f t="shared" si="4"/>
        <v>0</v>
      </c>
    </row>
    <row r="72" spans="1:50" x14ac:dyDescent="0.2">
      <c r="A72" s="238" t="s">
        <v>209</v>
      </c>
      <c r="B72" s="239" t="s">
        <v>244</v>
      </c>
      <c r="C72" s="233" t="s">
        <v>245</v>
      </c>
      <c r="D72" s="234" t="s">
        <v>124</v>
      </c>
      <c r="E72" s="297">
        <v>2410</v>
      </c>
      <c r="F72" s="297">
        <v>2186764</v>
      </c>
      <c r="G72" s="297">
        <v>3168</v>
      </c>
      <c r="H72" s="297">
        <v>3919508.9800000004</v>
      </c>
      <c r="I72" s="298">
        <v>2562</v>
      </c>
      <c r="J72" s="299">
        <v>2316640</v>
      </c>
      <c r="K72" s="299">
        <v>2880</v>
      </c>
      <c r="L72" s="300">
        <f>VLOOKUP(B72,[1]ЛП!$B$8:$I$408,8,0)+VLOOKUP(B72,[1]ЛП!$B$8:$J$408,9,0)+VLOOKUP(B72,[1]ЛП!$B$8:$K$408,10,0)</f>
        <v>4394388.17</v>
      </c>
      <c r="M72" s="240" t="s">
        <v>209</v>
      </c>
      <c r="N72" s="240" t="s">
        <v>244</v>
      </c>
      <c r="O72" s="237" t="s">
        <v>245</v>
      </c>
      <c r="P72" s="237" t="s">
        <v>124</v>
      </c>
      <c r="Q72" s="303">
        <v>2596</v>
      </c>
      <c r="R72" s="304">
        <v>2365093</v>
      </c>
      <c r="S72" s="304">
        <v>1248</v>
      </c>
      <c r="T72" s="305">
        <v>4814821.790000001</v>
      </c>
      <c r="U72" s="303">
        <f t="shared" si="7"/>
        <v>34</v>
      </c>
      <c r="V72" s="304">
        <f t="shared" ref="V72:V135" si="12">R72-J72</f>
        <v>48453</v>
      </c>
      <c r="W72" s="304">
        <f t="shared" ref="W72:W135" si="13">S72-K72</f>
        <v>-1632</v>
      </c>
      <c r="X72" s="305">
        <f t="shared" ref="X72:X135" si="14">T72-L72</f>
        <v>420433.62000000104</v>
      </c>
    </row>
    <row r="73" spans="1:50" x14ac:dyDescent="0.2">
      <c r="A73" s="238" t="s">
        <v>209</v>
      </c>
      <c r="B73" s="239" t="s">
        <v>246</v>
      </c>
      <c r="C73" s="233" t="s">
        <v>247</v>
      </c>
      <c r="D73" s="234" t="s">
        <v>124</v>
      </c>
      <c r="E73" s="297">
        <v>369</v>
      </c>
      <c r="F73" s="297">
        <v>731408</v>
      </c>
      <c r="G73" s="297">
        <v>163158.00999999978</v>
      </c>
      <c r="H73" s="297">
        <v>0</v>
      </c>
      <c r="I73" s="298">
        <v>361</v>
      </c>
      <c r="J73" s="299">
        <v>720072</v>
      </c>
      <c r="K73" s="299">
        <v>180714.0699999998</v>
      </c>
      <c r="L73" s="300">
        <f>VLOOKUP(B73,[1]ЛП!$B$8:$I$408,8,0)+VLOOKUP(B73,[1]ЛП!$B$8:$J$408,9,0)+VLOOKUP(B73,[1]ЛП!$B$8:$K$408,10,0)</f>
        <v>0</v>
      </c>
      <c r="M73" s="240" t="s">
        <v>209</v>
      </c>
      <c r="N73" s="240" t="s">
        <v>246</v>
      </c>
      <c r="O73" s="237" t="s">
        <v>247</v>
      </c>
      <c r="P73" s="237" t="s">
        <v>124</v>
      </c>
      <c r="Q73" s="303">
        <v>293</v>
      </c>
      <c r="R73" s="304">
        <v>552920</v>
      </c>
      <c r="S73" s="304">
        <v>50036.879999999946</v>
      </c>
      <c r="T73" s="305">
        <v>0</v>
      </c>
      <c r="U73" s="303">
        <f t="shared" ref="U73:U136" si="15">Q73-I73</f>
        <v>-68</v>
      </c>
      <c r="V73" s="304">
        <f t="shared" si="12"/>
        <v>-167152</v>
      </c>
      <c r="W73" s="304">
        <f t="shared" si="13"/>
        <v>-130677.18999999986</v>
      </c>
      <c r="X73" s="305">
        <f t="shared" si="14"/>
        <v>0</v>
      </c>
    </row>
    <row r="74" spans="1:50" x14ac:dyDescent="0.2">
      <c r="A74" s="238" t="s">
        <v>209</v>
      </c>
      <c r="B74" s="239" t="s">
        <v>248</v>
      </c>
      <c r="C74" s="233" t="s">
        <v>249</v>
      </c>
      <c r="D74" s="234" t="s">
        <v>129</v>
      </c>
      <c r="E74" s="297">
        <v>1162</v>
      </c>
      <c r="F74" s="297">
        <v>274736</v>
      </c>
      <c r="G74" s="297">
        <v>0</v>
      </c>
      <c r="H74" s="297">
        <v>0</v>
      </c>
      <c r="I74" s="298">
        <v>1766</v>
      </c>
      <c r="J74" s="299">
        <v>359384</v>
      </c>
      <c r="K74" s="299">
        <v>0</v>
      </c>
      <c r="L74" s="300">
        <f>VLOOKUP(B74,[1]ЛП!$B$8:$I$408,8,0)+VLOOKUP(B74,[1]ЛП!$B$8:$J$408,9,0)+VLOOKUP(B74,[1]ЛП!$B$8:$K$408,10,0)</f>
        <v>0</v>
      </c>
      <c r="M74" s="240" t="s">
        <v>209</v>
      </c>
      <c r="N74" s="240" t="s">
        <v>248</v>
      </c>
      <c r="O74" s="237" t="s">
        <v>249</v>
      </c>
      <c r="P74" s="237" t="s">
        <v>129</v>
      </c>
      <c r="Q74" s="303">
        <v>695</v>
      </c>
      <c r="R74" s="304">
        <v>211210</v>
      </c>
      <c r="S74" s="304">
        <v>0</v>
      </c>
      <c r="T74" s="305">
        <v>0</v>
      </c>
      <c r="U74" s="303">
        <f t="shared" si="15"/>
        <v>-1071</v>
      </c>
      <c r="V74" s="304">
        <f t="shared" si="12"/>
        <v>-148174</v>
      </c>
      <c r="W74" s="304">
        <f t="shared" si="13"/>
        <v>0</v>
      </c>
      <c r="X74" s="305">
        <f t="shared" si="14"/>
        <v>0</v>
      </c>
    </row>
    <row r="75" spans="1:50" x14ac:dyDescent="0.2">
      <c r="A75" s="238" t="s">
        <v>209</v>
      </c>
      <c r="B75" s="239" t="s">
        <v>250</v>
      </c>
      <c r="C75" s="233" t="s">
        <v>251</v>
      </c>
      <c r="D75" s="234" t="s">
        <v>252</v>
      </c>
      <c r="E75" s="297">
        <v>250</v>
      </c>
      <c r="F75" s="297">
        <v>83108</v>
      </c>
      <c r="G75" s="297">
        <v>0</v>
      </c>
      <c r="H75" s="297">
        <v>0</v>
      </c>
      <c r="I75" s="298">
        <v>368</v>
      </c>
      <c r="J75" s="299">
        <v>122200</v>
      </c>
      <c r="K75" s="299">
        <v>0</v>
      </c>
      <c r="L75" s="300">
        <f>VLOOKUP(B75,[1]ЛП!$B$8:$I$408,8,0)+VLOOKUP(B75,[1]ЛП!$B$8:$J$408,9,0)+VLOOKUP(B75,[1]ЛП!$B$8:$K$408,10,0)</f>
        <v>0</v>
      </c>
      <c r="M75" s="240" t="s">
        <v>209</v>
      </c>
      <c r="N75" s="240" t="s">
        <v>250</v>
      </c>
      <c r="O75" s="237" t="s">
        <v>251</v>
      </c>
      <c r="P75" s="237" t="s">
        <v>252</v>
      </c>
      <c r="Q75" s="303">
        <v>284</v>
      </c>
      <c r="R75" s="304">
        <v>94024</v>
      </c>
      <c r="S75" s="304">
        <v>0</v>
      </c>
      <c r="T75" s="305">
        <v>0</v>
      </c>
      <c r="U75" s="303">
        <f t="shared" si="15"/>
        <v>-84</v>
      </c>
      <c r="V75" s="304">
        <f t="shared" si="12"/>
        <v>-28176</v>
      </c>
      <c r="W75" s="304">
        <f t="shared" si="13"/>
        <v>0</v>
      </c>
      <c r="X75" s="305">
        <f t="shared" si="14"/>
        <v>0</v>
      </c>
    </row>
    <row r="76" spans="1:50" x14ac:dyDescent="0.2">
      <c r="A76" s="238" t="s">
        <v>209</v>
      </c>
      <c r="B76" s="239" t="s">
        <v>253</v>
      </c>
      <c r="C76" s="233" t="s">
        <v>254</v>
      </c>
      <c r="D76" s="234" t="s">
        <v>188</v>
      </c>
      <c r="E76" s="297"/>
      <c r="F76" s="297">
        <v>0</v>
      </c>
      <c r="G76" s="297">
        <v>0</v>
      </c>
      <c r="H76" s="297">
        <v>0</v>
      </c>
      <c r="I76" s="298"/>
      <c r="J76" s="299">
        <v>26550</v>
      </c>
      <c r="K76" s="299">
        <v>0</v>
      </c>
      <c r="L76" s="300">
        <f>VLOOKUP(B76,[1]ЛП!$B$8:$I$408,8,0)+VLOOKUP(B76,[1]ЛП!$B$8:$J$408,9,0)+VLOOKUP(B76,[1]ЛП!$B$8:$K$408,10,0)</f>
        <v>0</v>
      </c>
      <c r="M76" s="240" t="s">
        <v>209</v>
      </c>
      <c r="N76" s="240" t="s">
        <v>253</v>
      </c>
      <c r="O76" s="237" t="s">
        <v>254</v>
      </c>
      <c r="P76" s="237" t="s">
        <v>188</v>
      </c>
      <c r="Q76" s="303">
        <v>0</v>
      </c>
      <c r="R76" s="304">
        <v>106254</v>
      </c>
      <c r="S76" s="304">
        <v>0</v>
      </c>
      <c r="T76" s="305">
        <v>0</v>
      </c>
      <c r="U76" s="303">
        <f t="shared" si="15"/>
        <v>0</v>
      </c>
      <c r="V76" s="304">
        <f t="shared" si="12"/>
        <v>79704</v>
      </c>
      <c r="W76" s="304">
        <f t="shared" si="13"/>
        <v>0</v>
      </c>
      <c r="X76" s="305">
        <f t="shared" si="14"/>
        <v>0</v>
      </c>
    </row>
    <row r="77" spans="1:50" x14ac:dyDescent="0.2">
      <c r="A77" s="238" t="s">
        <v>209</v>
      </c>
      <c r="B77" s="239" t="s">
        <v>255</v>
      </c>
      <c r="C77" s="233" t="s">
        <v>256</v>
      </c>
      <c r="D77" s="234" t="s">
        <v>113</v>
      </c>
      <c r="E77" s="297">
        <v>1744</v>
      </c>
      <c r="F77" s="297">
        <v>1784471</v>
      </c>
      <c r="G77" s="297">
        <v>90660</v>
      </c>
      <c r="H77" s="297">
        <v>0</v>
      </c>
      <c r="I77" s="298">
        <v>1963</v>
      </c>
      <c r="J77" s="299">
        <v>2040054</v>
      </c>
      <c r="K77" s="299">
        <v>97796</v>
      </c>
      <c r="L77" s="300">
        <f>VLOOKUP(B77,[1]ЛП!$B$8:$I$408,8,0)+VLOOKUP(B77,[1]ЛП!$B$8:$J$408,9,0)+VLOOKUP(B77,[1]ЛП!$B$8:$K$408,10,0)</f>
        <v>0</v>
      </c>
      <c r="M77" s="240" t="s">
        <v>209</v>
      </c>
      <c r="N77" s="240" t="s">
        <v>255</v>
      </c>
      <c r="O77" s="237" t="s">
        <v>256</v>
      </c>
      <c r="P77" s="237" t="s">
        <v>113</v>
      </c>
      <c r="Q77" s="303">
        <v>1694</v>
      </c>
      <c r="R77" s="304">
        <v>1968246.2000000002</v>
      </c>
      <c r="S77" s="304">
        <v>68014.8</v>
      </c>
      <c r="T77" s="305">
        <v>0</v>
      </c>
      <c r="U77" s="303">
        <f t="shared" si="15"/>
        <v>-269</v>
      </c>
      <c r="V77" s="304">
        <f t="shared" si="12"/>
        <v>-71807.799999999814</v>
      </c>
      <c r="W77" s="304">
        <f t="shared" si="13"/>
        <v>-29781.199999999997</v>
      </c>
      <c r="X77" s="305">
        <f t="shared" si="14"/>
        <v>0</v>
      </c>
    </row>
    <row r="78" spans="1:50" x14ac:dyDescent="0.2">
      <c r="A78" s="238" t="s">
        <v>209</v>
      </c>
      <c r="B78" s="239" t="s">
        <v>257</v>
      </c>
      <c r="C78" s="233" t="s">
        <v>258</v>
      </c>
      <c r="D78" s="234" t="s">
        <v>113</v>
      </c>
      <c r="E78" s="297">
        <v>25</v>
      </c>
      <c r="F78" s="297">
        <v>9922</v>
      </c>
      <c r="G78" s="297">
        <v>0</v>
      </c>
      <c r="H78" s="297">
        <v>0</v>
      </c>
      <c r="I78" s="298">
        <v>49</v>
      </c>
      <c r="J78" s="299">
        <v>18602</v>
      </c>
      <c r="K78" s="299">
        <v>0</v>
      </c>
      <c r="L78" s="300">
        <f>VLOOKUP(B78,[1]ЛП!$B$8:$I$408,8,0)+VLOOKUP(B78,[1]ЛП!$B$8:$J$408,9,0)+VLOOKUP(B78,[1]ЛП!$B$8:$K$408,10,0)</f>
        <v>0</v>
      </c>
      <c r="M78" s="240" t="s">
        <v>209</v>
      </c>
      <c r="N78" s="240" t="s">
        <v>257</v>
      </c>
      <c r="O78" s="237" t="s">
        <v>258</v>
      </c>
      <c r="P78" s="237" t="s">
        <v>113</v>
      </c>
      <c r="Q78" s="303">
        <v>66</v>
      </c>
      <c r="R78" s="304">
        <v>23336</v>
      </c>
      <c r="S78" s="304">
        <v>0</v>
      </c>
      <c r="T78" s="305">
        <v>0</v>
      </c>
      <c r="U78" s="303">
        <f t="shared" si="15"/>
        <v>17</v>
      </c>
      <c r="V78" s="304">
        <f t="shared" si="12"/>
        <v>4734</v>
      </c>
      <c r="W78" s="304">
        <f t="shared" si="13"/>
        <v>0</v>
      </c>
      <c r="X78" s="305">
        <f t="shared" si="14"/>
        <v>0</v>
      </c>
    </row>
    <row r="79" spans="1:50" x14ac:dyDescent="0.2">
      <c r="A79" s="238" t="s">
        <v>209</v>
      </c>
      <c r="B79" s="239" t="s">
        <v>259</v>
      </c>
      <c r="C79" s="233" t="s">
        <v>260</v>
      </c>
      <c r="D79" s="234" t="s">
        <v>113</v>
      </c>
      <c r="E79" s="297">
        <v>489</v>
      </c>
      <c r="F79" s="297">
        <v>265262</v>
      </c>
      <c r="G79" s="297">
        <v>0</v>
      </c>
      <c r="H79" s="297">
        <v>0</v>
      </c>
      <c r="I79" s="298">
        <v>443</v>
      </c>
      <c r="J79" s="299">
        <v>235123</v>
      </c>
      <c r="K79" s="299">
        <v>0</v>
      </c>
      <c r="L79" s="300">
        <f>VLOOKUP(B79,[1]ЛП!$B$8:$I$408,8,0)+VLOOKUP(B79,[1]ЛП!$B$8:$J$408,9,0)+VLOOKUP(B79,[1]ЛП!$B$8:$K$408,10,0)</f>
        <v>0</v>
      </c>
      <c r="M79" s="240" t="s">
        <v>209</v>
      </c>
      <c r="N79" s="240" t="s">
        <v>259</v>
      </c>
      <c r="O79" s="237" t="s">
        <v>260</v>
      </c>
      <c r="P79" s="237" t="s">
        <v>113</v>
      </c>
      <c r="Q79" s="303">
        <v>425</v>
      </c>
      <c r="R79" s="304">
        <v>235237</v>
      </c>
      <c r="S79" s="304">
        <v>0</v>
      </c>
      <c r="T79" s="305">
        <v>0</v>
      </c>
      <c r="U79" s="303">
        <f t="shared" si="15"/>
        <v>-18</v>
      </c>
      <c r="V79" s="304">
        <f t="shared" si="12"/>
        <v>114</v>
      </c>
      <c r="W79" s="304">
        <f t="shared" si="13"/>
        <v>0</v>
      </c>
      <c r="X79" s="305">
        <f t="shared" si="14"/>
        <v>0</v>
      </c>
    </row>
    <row r="80" spans="1:50" s="307" customFormat="1" x14ac:dyDescent="0.2">
      <c r="A80" s="227"/>
      <c r="B80" s="228"/>
      <c r="C80" s="228" t="s">
        <v>261</v>
      </c>
      <c r="D80" s="229"/>
      <c r="E80" s="282">
        <f t="shared" ref="E80:L80" si="16">SUM(E81:E93)</f>
        <v>12353</v>
      </c>
      <c r="F80" s="282">
        <f t="shared" si="16"/>
        <v>9956858</v>
      </c>
      <c r="G80" s="282">
        <f t="shared" si="16"/>
        <v>388385.92999999964</v>
      </c>
      <c r="H80" s="282">
        <f t="shared" si="16"/>
        <v>1736353.1199999996</v>
      </c>
      <c r="I80" s="283">
        <f t="shared" si="16"/>
        <v>12210</v>
      </c>
      <c r="J80" s="284">
        <f t="shared" si="16"/>
        <v>9866561</v>
      </c>
      <c r="K80" s="284">
        <f t="shared" si="16"/>
        <v>447505.78999999969</v>
      </c>
      <c r="L80" s="285">
        <f t="shared" si="16"/>
        <v>1633912.6400000001</v>
      </c>
      <c r="M80" s="230"/>
      <c r="N80" s="230"/>
      <c r="O80" s="230" t="s">
        <v>261</v>
      </c>
      <c r="P80" s="230"/>
      <c r="Q80" s="288">
        <f t="shared" ref="Q80:T80" si="17">SUM(Q81:Q93)</f>
        <v>11835</v>
      </c>
      <c r="R80" s="289">
        <f t="shared" si="17"/>
        <v>9808060.5999999996</v>
      </c>
      <c r="S80" s="289">
        <f t="shared" si="17"/>
        <v>183068.98999999993</v>
      </c>
      <c r="T80" s="290">
        <f t="shared" si="17"/>
        <v>1924055.1799999997</v>
      </c>
      <c r="U80" s="288">
        <f t="shared" si="15"/>
        <v>-375</v>
      </c>
      <c r="V80" s="289">
        <f t="shared" si="12"/>
        <v>-58500.400000000373</v>
      </c>
      <c r="W80" s="289">
        <f t="shared" si="13"/>
        <v>-264436.79999999976</v>
      </c>
      <c r="X80" s="290">
        <f t="shared" si="14"/>
        <v>290142.53999999957</v>
      </c>
      <c r="Y80" s="306"/>
      <c r="Z80" s="306"/>
      <c r="AA80" s="306"/>
      <c r="AB80" s="306"/>
      <c r="AC80" s="306"/>
      <c r="AD80" s="306"/>
      <c r="AE80" s="306"/>
      <c r="AF80" s="306"/>
      <c r="AG80" s="306"/>
      <c r="AH80" s="306"/>
      <c r="AI80" s="306"/>
      <c r="AJ80" s="306"/>
      <c r="AK80" s="306"/>
      <c r="AL80" s="306"/>
      <c r="AM80" s="306"/>
      <c r="AN80" s="306"/>
      <c r="AO80" s="306"/>
      <c r="AP80" s="306"/>
      <c r="AQ80" s="306"/>
      <c r="AR80" s="306"/>
      <c r="AS80" s="306"/>
      <c r="AT80" s="306"/>
      <c r="AU80" s="306"/>
      <c r="AV80" s="306"/>
      <c r="AW80" s="306"/>
      <c r="AX80" s="306"/>
    </row>
    <row r="81" spans="1:24" x14ac:dyDescent="0.2">
      <c r="A81" s="238" t="s">
        <v>262</v>
      </c>
      <c r="B81" s="239" t="s">
        <v>263</v>
      </c>
      <c r="C81" s="233" t="s">
        <v>264</v>
      </c>
      <c r="D81" s="234" t="s">
        <v>113</v>
      </c>
      <c r="E81" s="297">
        <v>4930</v>
      </c>
      <c r="F81" s="297">
        <v>4305893</v>
      </c>
      <c r="G81" s="297">
        <v>263207.7899999998</v>
      </c>
      <c r="H81" s="297">
        <v>0</v>
      </c>
      <c r="I81" s="298">
        <v>4711</v>
      </c>
      <c r="J81" s="299">
        <v>4206300</v>
      </c>
      <c r="K81" s="299">
        <v>305994.54999999987</v>
      </c>
      <c r="L81" s="300">
        <f>VLOOKUP(B81,[1]ЛП!$B$8:$I$408,8,0)+VLOOKUP(B81,[1]ЛП!$B$8:$J$408,9,0)+VLOOKUP(B81,[1]ЛП!$B$8:$K$408,10,0)</f>
        <v>0</v>
      </c>
      <c r="M81" s="240" t="s">
        <v>262</v>
      </c>
      <c r="N81" s="240" t="s">
        <v>263</v>
      </c>
      <c r="O81" s="237" t="s">
        <v>264</v>
      </c>
      <c r="P81" s="237" t="s">
        <v>113</v>
      </c>
      <c r="Q81" s="303">
        <v>4666</v>
      </c>
      <c r="R81" s="304">
        <v>4299507.2</v>
      </c>
      <c r="S81" s="304">
        <v>132740.78</v>
      </c>
      <c r="T81" s="305">
        <v>0</v>
      </c>
      <c r="U81" s="303">
        <f t="shared" si="15"/>
        <v>-45</v>
      </c>
      <c r="V81" s="304">
        <f t="shared" si="12"/>
        <v>93207.200000000186</v>
      </c>
      <c r="W81" s="304">
        <f t="shared" si="13"/>
        <v>-173253.76999999987</v>
      </c>
      <c r="X81" s="305">
        <f t="shared" si="14"/>
        <v>0</v>
      </c>
    </row>
    <row r="82" spans="1:24" x14ac:dyDescent="0.2">
      <c r="A82" s="238" t="s">
        <v>262</v>
      </c>
      <c r="B82" s="239" t="s">
        <v>265</v>
      </c>
      <c r="C82" s="233" t="s">
        <v>266</v>
      </c>
      <c r="D82" s="234" t="s">
        <v>124</v>
      </c>
      <c r="E82" s="297">
        <v>528</v>
      </c>
      <c r="F82" s="297">
        <v>828733</v>
      </c>
      <c r="G82" s="297">
        <v>123873.13999999984</v>
      </c>
      <c r="H82" s="297">
        <v>0</v>
      </c>
      <c r="I82" s="298">
        <v>619</v>
      </c>
      <c r="J82" s="299">
        <v>893302</v>
      </c>
      <c r="K82" s="299">
        <v>140476.23999999985</v>
      </c>
      <c r="L82" s="300">
        <f>VLOOKUP(B82,[1]ЛП!$B$8:$I$408,8,0)+VLOOKUP(B82,[1]ЛП!$B$8:$J$408,9,0)+VLOOKUP(B82,[1]ЛП!$B$8:$K$408,10,0)</f>
        <v>0</v>
      </c>
      <c r="M82" s="240" t="s">
        <v>262</v>
      </c>
      <c r="N82" s="240" t="s">
        <v>265</v>
      </c>
      <c r="O82" s="237" t="s">
        <v>266</v>
      </c>
      <c r="P82" s="237" t="s">
        <v>124</v>
      </c>
      <c r="Q82" s="303">
        <v>452</v>
      </c>
      <c r="R82" s="304">
        <v>679493</v>
      </c>
      <c r="S82" s="304">
        <v>50118.209999999941</v>
      </c>
      <c r="T82" s="305">
        <v>0</v>
      </c>
      <c r="U82" s="303">
        <f t="shared" si="15"/>
        <v>-167</v>
      </c>
      <c r="V82" s="304">
        <f t="shared" si="12"/>
        <v>-213809</v>
      </c>
      <c r="W82" s="304">
        <f t="shared" si="13"/>
        <v>-90358.029999999912</v>
      </c>
      <c r="X82" s="305">
        <f t="shared" si="14"/>
        <v>0</v>
      </c>
    </row>
    <row r="83" spans="1:24" s="274" customFormat="1" x14ac:dyDescent="0.2">
      <c r="A83" s="238" t="s">
        <v>262</v>
      </c>
      <c r="B83" s="239" t="s">
        <v>267</v>
      </c>
      <c r="C83" s="233" t="s">
        <v>268</v>
      </c>
      <c r="D83" s="234" t="s">
        <v>124</v>
      </c>
      <c r="E83" s="297">
        <v>358</v>
      </c>
      <c r="F83" s="297">
        <v>218746</v>
      </c>
      <c r="G83" s="297">
        <v>0</v>
      </c>
      <c r="H83" s="297">
        <v>0</v>
      </c>
      <c r="I83" s="298">
        <v>341</v>
      </c>
      <c r="J83" s="299">
        <v>206328</v>
      </c>
      <c r="K83" s="299">
        <v>0</v>
      </c>
      <c r="L83" s="300">
        <f>VLOOKUP(B83,[1]ЛП!$B$8:$I$408,8,0)+VLOOKUP(B83,[1]ЛП!$B$8:$J$408,9,0)+VLOOKUP(B83,[1]ЛП!$B$8:$K$408,10,0)</f>
        <v>0</v>
      </c>
      <c r="M83" s="240" t="s">
        <v>262</v>
      </c>
      <c r="N83" s="240" t="s">
        <v>267</v>
      </c>
      <c r="O83" s="237" t="s">
        <v>268</v>
      </c>
      <c r="P83" s="237" t="s">
        <v>124</v>
      </c>
      <c r="Q83" s="303">
        <v>309</v>
      </c>
      <c r="R83" s="304">
        <v>202407</v>
      </c>
      <c r="S83" s="304">
        <v>0</v>
      </c>
      <c r="T83" s="305">
        <v>0</v>
      </c>
      <c r="U83" s="303">
        <f t="shared" si="15"/>
        <v>-32</v>
      </c>
      <c r="V83" s="304">
        <f t="shared" si="12"/>
        <v>-3921</v>
      </c>
      <c r="W83" s="304">
        <f t="shared" si="13"/>
        <v>0</v>
      </c>
      <c r="X83" s="305">
        <f t="shared" si="14"/>
        <v>0</v>
      </c>
    </row>
    <row r="84" spans="1:24" s="274" customFormat="1" x14ac:dyDescent="0.2">
      <c r="A84" s="238" t="s">
        <v>262</v>
      </c>
      <c r="B84" s="239" t="s">
        <v>269</v>
      </c>
      <c r="C84" s="233" t="s">
        <v>270</v>
      </c>
      <c r="D84" s="234" t="s">
        <v>129</v>
      </c>
      <c r="E84" s="297">
        <v>347</v>
      </c>
      <c r="F84" s="297">
        <v>114662</v>
      </c>
      <c r="G84" s="297">
        <v>0</v>
      </c>
      <c r="H84" s="297">
        <v>0</v>
      </c>
      <c r="I84" s="298">
        <v>476</v>
      </c>
      <c r="J84" s="299">
        <v>154988</v>
      </c>
      <c r="K84" s="299">
        <v>0</v>
      </c>
      <c r="L84" s="300">
        <f>VLOOKUP(B84,[1]ЛП!$B$8:$I$408,8,0)+VLOOKUP(B84,[1]ЛП!$B$8:$J$408,9,0)+VLOOKUP(B84,[1]ЛП!$B$8:$K$408,10,0)</f>
        <v>0</v>
      </c>
      <c r="M84" s="240" t="s">
        <v>262</v>
      </c>
      <c r="N84" s="240" t="s">
        <v>269</v>
      </c>
      <c r="O84" s="237" t="s">
        <v>270</v>
      </c>
      <c r="P84" s="237" t="s">
        <v>129</v>
      </c>
      <c r="Q84" s="303">
        <v>390</v>
      </c>
      <c r="R84" s="304">
        <v>126456</v>
      </c>
      <c r="S84" s="304">
        <v>0</v>
      </c>
      <c r="T84" s="305">
        <v>0</v>
      </c>
      <c r="U84" s="303">
        <f t="shared" si="15"/>
        <v>-86</v>
      </c>
      <c r="V84" s="304">
        <f t="shared" si="12"/>
        <v>-28532</v>
      </c>
      <c r="W84" s="304">
        <f t="shared" si="13"/>
        <v>0</v>
      </c>
      <c r="X84" s="305">
        <f t="shared" si="14"/>
        <v>0</v>
      </c>
    </row>
    <row r="85" spans="1:24" s="274" customFormat="1" x14ac:dyDescent="0.2">
      <c r="A85" s="238" t="s">
        <v>262</v>
      </c>
      <c r="B85" s="239" t="s">
        <v>271</v>
      </c>
      <c r="C85" s="233" t="s">
        <v>272</v>
      </c>
      <c r="D85" s="234" t="s">
        <v>172</v>
      </c>
      <c r="E85" s="297">
        <v>116</v>
      </c>
      <c r="F85" s="297">
        <v>81646</v>
      </c>
      <c r="G85" s="297">
        <v>0</v>
      </c>
      <c r="H85" s="297">
        <v>0</v>
      </c>
      <c r="I85" s="298">
        <v>134</v>
      </c>
      <c r="J85" s="299">
        <v>84258</v>
      </c>
      <c r="K85" s="299">
        <v>0</v>
      </c>
      <c r="L85" s="300">
        <f>VLOOKUP(B85,[1]ЛП!$B$8:$I$408,8,0)+VLOOKUP(B85,[1]ЛП!$B$8:$J$408,9,0)+VLOOKUP(B85,[1]ЛП!$B$8:$K$408,10,0)</f>
        <v>0</v>
      </c>
      <c r="M85" s="240" t="s">
        <v>262</v>
      </c>
      <c r="N85" s="240" t="s">
        <v>271</v>
      </c>
      <c r="O85" s="237" t="s">
        <v>272</v>
      </c>
      <c r="P85" s="237" t="s">
        <v>172</v>
      </c>
      <c r="Q85" s="303">
        <v>141</v>
      </c>
      <c r="R85" s="304">
        <v>83413.2</v>
      </c>
      <c r="S85" s="304">
        <v>0</v>
      </c>
      <c r="T85" s="305">
        <v>0</v>
      </c>
      <c r="U85" s="303">
        <f t="shared" si="15"/>
        <v>7</v>
      </c>
      <c r="V85" s="304">
        <f t="shared" si="12"/>
        <v>-844.80000000000291</v>
      </c>
      <c r="W85" s="304">
        <f t="shared" si="13"/>
        <v>0</v>
      </c>
      <c r="X85" s="305">
        <f t="shared" si="14"/>
        <v>0</v>
      </c>
    </row>
    <row r="86" spans="1:24" s="274" customFormat="1" x14ac:dyDescent="0.2">
      <c r="A86" s="238" t="s">
        <v>262</v>
      </c>
      <c r="B86" s="239" t="s">
        <v>273</v>
      </c>
      <c r="C86" s="233" t="s">
        <v>274</v>
      </c>
      <c r="D86" s="234" t="s">
        <v>175</v>
      </c>
      <c r="E86" s="297">
        <v>857</v>
      </c>
      <c r="F86" s="297">
        <v>1103969</v>
      </c>
      <c r="G86" s="297">
        <v>1305</v>
      </c>
      <c r="H86" s="297">
        <v>1736353.1199999996</v>
      </c>
      <c r="I86" s="298">
        <v>963</v>
      </c>
      <c r="J86" s="299">
        <v>1175840</v>
      </c>
      <c r="K86" s="299">
        <v>1035</v>
      </c>
      <c r="L86" s="300">
        <f>VLOOKUP(B86,[1]ЛП!$B$8:$I$408,8,0)+VLOOKUP(B86,[1]ЛП!$B$8:$J$408,9,0)+VLOOKUP(B86,[1]ЛП!$B$8:$K$408,10,0)</f>
        <v>1633912.6400000001</v>
      </c>
      <c r="M86" s="240" t="s">
        <v>262</v>
      </c>
      <c r="N86" s="240" t="s">
        <v>273</v>
      </c>
      <c r="O86" s="237" t="s">
        <v>274</v>
      </c>
      <c r="P86" s="237" t="s">
        <v>175</v>
      </c>
      <c r="Q86" s="303">
        <v>1113</v>
      </c>
      <c r="R86" s="304">
        <v>1287890</v>
      </c>
      <c r="S86" s="304">
        <v>210</v>
      </c>
      <c r="T86" s="305">
        <v>1924055.1799999997</v>
      </c>
      <c r="U86" s="303">
        <f t="shared" si="15"/>
        <v>150</v>
      </c>
      <c r="V86" s="304">
        <f t="shared" si="12"/>
        <v>112050</v>
      </c>
      <c r="W86" s="304">
        <f t="shared" si="13"/>
        <v>-825</v>
      </c>
      <c r="X86" s="305">
        <f t="shared" si="14"/>
        <v>290142.53999999957</v>
      </c>
    </row>
    <row r="87" spans="1:24" s="274" customFormat="1" x14ac:dyDescent="0.2">
      <c r="A87" s="238" t="s">
        <v>262</v>
      </c>
      <c r="B87" s="239" t="s">
        <v>275</v>
      </c>
      <c r="C87" s="233" t="s">
        <v>276</v>
      </c>
      <c r="D87" s="234" t="s">
        <v>188</v>
      </c>
      <c r="E87" s="297"/>
      <c r="F87" s="297">
        <v>315396</v>
      </c>
      <c r="G87" s="297">
        <v>0</v>
      </c>
      <c r="H87" s="297">
        <v>0</v>
      </c>
      <c r="I87" s="298"/>
      <c r="J87" s="299">
        <v>326413</v>
      </c>
      <c r="K87" s="299">
        <v>0</v>
      </c>
      <c r="L87" s="300">
        <f>VLOOKUP(B87,[1]ЛП!$B$8:$I$408,8,0)+VLOOKUP(B87,[1]ЛП!$B$8:$J$408,9,0)+VLOOKUP(B87,[1]ЛП!$B$8:$K$408,10,0)</f>
        <v>0</v>
      </c>
      <c r="M87" s="240" t="s">
        <v>262</v>
      </c>
      <c r="N87" s="240" t="s">
        <v>275</v>
      </c>
      <c r="O87" s="237" t="s">
        <v>276</v>
      </c>
      <c r="P87" s="237" t="s">
        <v>188</v>
      </c>
      <c r="Q87" s="303">
        <v>0</v>
      </c>
      <c r="R87" s="304">
        <v>321490</v>
      </c>
      <c r="S87" s="304">
        <v>0</v>
      </c>
      <c r="T87" s="305">
        <v>0</v>
      </c>
      <c r="U87" s="303">
        <f t="shared" si="15"/>
        <v>0</v>
      </c>
      <c r="V87" s="304">
        <f t="shared" si="12"/>
        <v>-4923</v>
      </c>
      <c r="W87" s="304">
        <f t="shared" si="13"/>
        <v>0</v>
      </c>
      <c r="X87" s="305">
        <f t="shared" si="14"/>
        <v>0</v>
      </c>
    </row>
    <row r="88" spans="1:24" s="274" customFormat="1" x14ac:dyDescent="0.2">
      <c r="A88" s="238" t="s">
        <v>262</v>
      </c>
      <c r="B88" s="239" t="s">
        <v>277</v>
      </c>
      <c r="C88" s="233" t="s">
        <v>278</v>
      </c>
      <c r="D88" s="234" t="s">
        <v>134</v>
      </c>
      <c r="E88" s="297"/>
      <c r="F88" s="297">
        <v>49300</v>
      </c>
      <c r="G88" s="297">
        <v>0</v>
      </c>
      <c r="H88" s="297">
        <v>0</v>
      </c>
      <c r="I88" s="298"/>
      <c r="J88" s="299">
        <v>63640</v>
      </c>
      <c r="K88" s="299">
        <v>0</v>
      </c>
      <c r="L88" s="300">
        <f>VLOOKUP(B88,[1]ЛП!$B$8:$I$408,8,0)+VLOOKUP(B88,[1]ЛП!$B$8:$J$408,9,0)+VLOOKUP(B88,[1]ЛП!$B$8:$K$408,10,0)</f>
        <v>0</v>
      </c>
      <c r="M88" s="240" t="s">
        <v>262</v>
      </c>
      <c r="N88" s="240" t="s">
        <v>277</v>
      </c>
      <c r="O88" s="237" t="s">
        <v>278</v>
      </c>
      <c r="P88" s="237" t="s">
        <v>134</v>
      </c>
      <c r="Q88" s="303">
        <v>0</v>
      </c>
      <c r="R88" s="304">
        <v>47330</v>
      </c>
      <c r="S88" s="304">
        <v>0</v>
      </c>
      <c r="T88" s="305">
        <v>0</v>
      </c>
      <c r="U88" s="303">
        <f t="shared" si="15"/>
        <v>0</v>
      </c>
      <c r="V88" s="304">
        <f t="shared" si="12"/>
        <v>-16310</v>
      </c>
      <c r="W88" s="304">
        <f t="shared" si="13"/>
        <v>0</v>
      </c>
      <c r="X88" s="305">
        <f t="shared" si="14"/>
        <v>0</v>
      </c>
    </row>
    <row r="89" spans="1:24" s="274" customFormat="1" x14ac:dyDescent="0.2">
      <c r="A89" s="238" t="s">
        <v>262</v>
      </c>
      <c r="B89" s="239" t="s">
        <v>279</v>
      </c>
      <c r="C89" s="233" t="s">
        <v>280</v>
      </c>
      <c r="D89" s="234" t="s">
        <v>113</v>
      </c>
      <c r="E89" s="297">
        <v>2256</v>
      </c>
      <c r="F89" s="297">
        <v>1367636</v>
      </c>
      <c r="G89" s="297">
        <v>0</v>
      </c>
      <c r="H89" s="297">
        <v>0</v>
      </c>
      <c r="I89" s="298">
        <v>2134</v>
      </c>
      <c r="J89" s="299">
        <v>1280210</v>
      </c>
      <c r="K89" s="299">
        <v>0</v>
      </c>
      <c r="L89" s="300">
        <f>VLOOKUP(B89,[1]ЛП!$B$8:$I$408,8,0)+VLOOKUP(B89,[1]ЛП!$B$8:$J$408,9,0)+VLOOKUP(B89,[1]ЛП!$B$8:$K$408,10,0)</f>
        <v>0</v>
      </c>
      <c r="M89" s="240" t="s">
        <v>262</v>
      </c>
      <c r="N89" s="240" t="s">
        <v>279</v>
      </c>
      <c r="O89" s="237" t="s">
        <v>280</v>
      </c>
      <c r="P89" s="237" t="s">
        <v>113</v>
      </c>
      <c r="Q89" s="303">
        <v>2085</v>
      </c>
      <c r="R89" s="304">
        <v>1324373.8</v>
      </c>
      <c r="S89" s="304">
        <v>0</v>
      </c>
      <c r="T89" s="305">
        <v>0</v>
      </c>
      <c r="U89" s="303">
        <f t="shared" si="15"/>
        <v>-49</v>
      </c>
      <c r="V89" s="304">
        <f t="shared" si="12"/>
        <v>44163.800000000047</v>
      </c>
      <c r="W89" s="304">
        <f t="shared" si="13"/>
        <v>0</v>
      </c>
      <c r="X89" s="305">
        <f t="shared" si="14"/>
        <v>0</v>
      </c>
    </row>
    <row r="90" spans="1:24" s="274" customFormat="1" x14ac:dyDescent="0.2">
      <c r="A90" s="238" t="s">
        <v>262</v>
      </c>
      <c r="B90" s="239" t="s">
        <v>281</v>
      </c>
      <c r="C90" s="233" t="s">
        <v>282</v>
      </c>
      <c r="D90" s="234" t="s">
        <v>113</v>
      </c>
      <c r="E90" s="297">
        <v>1192</v>
      </c>
      <c r="F90" s="297">
        <v>671770</v>
      </c>
      <c r="G90" s="297">
        <v>0</v>
      </c>
      <c r="H90" s="297">
        <v>0</v>
      </c>
      <c r="I90" s="298">
        <v>1052</v>
      </c>
      <c r="J90" s="299">
        <v>601935</v>
      </c>
      <c r="K90" s="299">
        <v>0</v>
      </c>
      <c r="L90" s="300">
        <f>VLOOKUP(B90,[1]ЛП!$B$8:$I$408,8,0)+VLOOKUP(B90,[1]ЛП!$B$8:$J$408,9,0)+VLOOKUP(B90,[1]ЛП!$B$8:$K$408,10,0)</f>
        <v>0</v>
      </c>
      <c r="M90" s="240" t="s">
        <v>262</v>
      </c>
      <c r="N90" s="240" t="s">
        <v>281</v>
      </c>
      <c r="O90" s="237" t="s">
        <v>282</v>
      </c>
      <c r="P90" s="237" t="s">
        <v>113</v>
      </c>
      <c r="Q90" s="303">
        <v>1008</v>
      </c>
      <c r="R90" s="304">
        <v>595557.4</v>
      </c>
      <c r="S90" s="304">
        <v>0</v>
      </c>
      <c r="T90" s="305">
        <v>0</v>
      </c>
      <c r="U90" s="303">
        <f t="shared" si="15"/>
        <v>-44</v>
      </c>
      <c r="V90" s="304">
        <f t="shared" si="12"/>
        <v>-6377.5999999999767</v>
      </c>
      <c r="W90" s="304">
        <f t="shared" si="13"/>
        <v>0</v>
      </c>
      <c r="X90" s="305">
        <f t="shared" si="14"/>
        <v>0</v>
      </c>
    </row>
    <row r="91" spans="1:24" s="274" customFormat="1" x14ac:dyDescent="0.2">
      <c r="A91" s="238" t="s">
        <v>262</v>
      </c>
      <c r="B91" s="239" t="s">
        <v>283</v>
      </c>
      <c r="C91" s="233" t="s">
        <v>284</v>
      </c>
      <c r="D91" s="234" t="s">
        <v>285</v>
      </c>
      <c r="E91" s="297">
        <v>465</v>
      </c>
      <c r="F91" s="297">
        <v>143902</v>
      </c>
      <c r="G91" s="297">
        <v>0</v>
      </c>
      <c r="H91" s="297">
        <v>0</v>
      </c>
      <c r="I91" s="298">
        <v>568</v>
      </c>
      <c r="J91" s="299">
        <v>177276</v>
      </c>
      <c r="K91" s="299">
        <v>0</v>
      </c>
      <c r="L91" s="300">
        <f>VLOOKUP(B91,[1]ЛП!$B$8:$I$408,8,0)+VLOOKUP(B91,[1]ЛП!$B$8:$J$408,9,0)+VLOOKUP(B91,[1]ЛП!$B$8:$K$408,10,0)</f>
        <v>0</v>
      </c>
      <c r="M91" s="240" t="s">
        <v>262</v>
      </c>
      <c r="N91" s="240" t="s">
        <v>283</v>
      </c>
      <c r="O91" s="237" t="s">
        <v>284</v>
      </c>
      <c r="P91" s="237" t="s">
        <v>285</v>
      </c>
      <c r="Q91" s="303">
        <v>526</v>
      </c>
      <c r="R91" s="304">
        <v>155532</v>
      </c>
      <c r="S91" s="304">
        <v>0</v>
      </c>
      <c r="T91" s="305">
        <v>0</v>
      </c>
      <c r="U91" s="303">
        <f t="shared" si="15"/>
        <v>-42</v>
      </c>
      <c r="V91" s="304">
        <f t="shared" si="12"/>
        <v>-21744</v>
      </c>
      <c r="W91" s="304">
        <f t="shared" si="13"/>
        <v>0</v>
      </c>
      <c r="X91" s="305">
        <f t="shared" si="14"/>
        <v>0</v>
      </c>
    </row>
    <row r="92" spans="1:24" s="274" customFormat="1" x14ac:dyDescent="0.2">
      <c r="A92" s="238" t="s">
        <v>262</v>
      </c>
      <c r="B92" s="239" t="s">
        <v>286</v>
      </c>
      <c r="C92" s="233" t="s">
        <v>287</v>
      </c>
      <c r="D92" s="234" t="s">
        <v>113</v>
      </c>
      <c r="E92" s="297">
        <v>899</v>
      </c>
      <c r="F92" s="297">
        <v>621555</v>
      </c>
      <c r="G92" s="297">
        <v>0</v>
      </c>
      <c r="H92" s="297">
        <v>0</v>
      </c>
      <c r="I92" s="298">
        <v>750</v>
      </c>
      <c r="J92" s="299">
        <v>543611</v>
      </c>
      <c r="K92" s="299">
        <v>0</v>
      </c>
      <c r="L92" s="300">
        <f>VLOOKUP(B92,[1]ЛП!$B$8:$I$408,8,0)+VLOOKUP(B92,[1]ЛП!$B$8:$J$408,9,0)+VLOOKUP(B92,[1]ЛП!$B$8:$K$408,10,0)</f>
        <v>0</v>
      </c>
      <c r="M92" s="240" t="s">
        <v>262</v>
      </c>
      <c r="N92" s="240" t="s">
        <v>286</v>
      </c>
      <c r="O92" s="237" t="s">
        <v>287</v>
      </c>
      <c r="P92" s="237" t="s">
        <v>113</v>
      </c>
      <c r="Q92" s="303">
        <v>751</v>
      </c>
      <c r="R92" s="304">
        <v>554591</v>
      </c>
      <c r="S92" s="304">
        <v>0</v>
      </c>
      <c r="T92" s="305">
        <v>0</v>
      </c>
      <c r="U92" s="303">
        <f t="shared" si="15"/>
        <v>1</v>
      </c>
      <c r="V92" s="304">
        <f t="shared" si="12"/>
        <v>10980</v>
      </c>
      <c r="W92" s="304">
        <f t="shared" si="13"/>
        <v>0</v>
      </c>
      <c r="X92" s="305">
        <f t="shared" si="14"/>
        <v>0</v>
      </c>
    </row>
    <row r="93" spans="1:24" s="274" customFormat="1" x14ac:dyDescent="0.2">
      <c r="A93" s="238" t="s">
        <v>262</v>
      </c>
      <c r="B93" s="239" t="s">
        <v>288</v>
      </c>
      <c r="C93" s="233" t="s">
        <v>289</v>
      </c>
      <c r="D93" s="234" t="s">
        <v>129</v>
      </c>
      <c r="E93" s="297">
        <v>405</v>
      </c>
      <c r="F93" s="297">
        <v>133650</v>
      </c>
      <c r="G93" s="297">
        <v>0</v>
      </c>
      <c r="H93" s="297">
        <v>0</v>
      </c>
      <c r="I93" s="298">
        <v>462</v>
      </c>
      <c r="J93" s="299">
        <v>152460</v>
      </c>
      <c r="K93" s="299">
        <v>0</v>
      </c>
      <c r="L93" s="300">
        <f>VLOOKUP(B93,[1]ЛП!$B$8:$I$408,8,0)+VLOOKUP(B93,[1]ЛП!$B$8:$J$408,9,0)+VLOOKUP(B93,[1]ЛП!$B$8:$K$408,10,0)</f>
        <v>0</v>
      </c>
      <c r="M93" s="240" t="s">
        <v>262</v>
      </c>
      <c r="N93" s="240" t="s">
        <v>288</v>
      </c>
      <c r="O93" s="237" t="s">
        <v>289</v>
      </c>
      <c r="P93" s="237" t="s">
        <v>129</v>
      </c>
      <c r="Q93" s="303">
        <v>394</v>
      </c>
      <c r="R93" s="304">
        <v>130020</v>
      </c>
      <c r="S93" s="304">
        <v>0</v>
      </c>
      <c r="T93" s="305">
        <v>0</v>
      </c>
      <c r="U93" s="303">
        <f t="shared" si="15"/>
        <v>-68</v>
      </c>
      <c r="V93" s="304">
        <f t="shared" si="12"/>
        <v>-22440</v>
      </c>
      <c r="W93" s="304">
        <f t="shared" si="13"/>
        <v>0</v>
      </c>
      <c r="X93" s="305">
        <f t="shared" si="14"/>
        <v>0</v>
      </c>
    </row>
    <row r="94" spans="1:24" s="274" customFormat="1" x14ac:dyDescent="0.2">
      <c r="A94" s="227"/>
      <c r="B94" s="228"/>
      <c r="C94" s="228" t="s">
        <v>290</v>
      </c>
      <c r="D94" s="229"/>
      <c r="E94" s="282">
        <f t="shared" ref="E94:L94" si="18">SUM(E95:E96)</f>
        <v>3295</v>
      </c>
      <c r="F94" s="282">
        <f t="shared" si="18"/>
        <v>2201874</v>
      </c>
      <c r="G94" s="282">
        <f t="shared" si="18"/>
        <v>66256.189999999988</v>
      </c>
      <c r="H94" s="282">
        <f t="shared" si="18"/>
        <v>0</v>
      </c>
      <c r="I94" s="283">
        <f t="shared" si="18"/>
        <v>3114</v>
      </c>
      <c r="J94" s="284">
        <f t="shared" si="18"/>
        <v>2244223</v>
      </c>
      <c r="K94" s="284">
        <f t="shared" si="18"/>
        <v>69386.820000000007</v>
      </c>
      <c r="L94" s="285">
        <f t="shared" si="18"/>
        <v>0</v>
      </c>
      <c r="M94" s="230"/>
      <c r="N94" s="230"/>
      <c r="O94" s="230" t="s">
        <v>290</v>
      </c>
      <c r="P94" s="230"/>
      <c r="Q94" s="288">
        <f t="shared" ref="Q94:T94" si="19">SUM(Q95:Q96)</f>
        <v>2997</v>
      </c>
      <c r="R94" s="289">
        <f t="shared" si="19"/>
        <v>2270163.6</v>
      </c>
      <c r="S94" s="289">
        <f t="shared" si="19"/>
        <v>58558.789999999986</v>
      </c>
      <c r="T94" s="290">
        <f t="shared" si="19"/>
        <v>0</v>
      </c>
      <c r="U94" s="288">
        <f t="shared" si="15"/>
        <v>-117</v>
      </c>
      <c r="V94" s="289">
        <f t="shared" si="12"/>
        <v>25940.600000000093</v>
      </c>
      <c r="W94" s="289">
        <f t="shared" si="13"/>
        <v>-10828.030000000021</v>
      </c>
      <c r="X94" s="290">
        <f t="shared" si="14"/>
        <v>0</v>
      </c>
    </row>
    <row r="95" spans="1:24" s="274" customFormat="1" x14ac:dyDescent="0.2">
      <c r="A95" s="238" t="s">
        <v>291</v>
      </c>
      <c r="B95" s="239" t="s">
        <v>292</v>
      </c>
      <c r="C95" s="233" t="s">
        <v>293</v>
      </c>
      <c r="D95" s="234" t="s">
        <v>113</v>
      </c>
      <c r="E95" s="297">
        <v>2981</v>
      </c>
      <c r="F95" s="297">
        <v>2021474</v>
      </c>
      <c r="G95" s="297">
        <v>66256.189999999988</v>
      </c>
      <c r="H95" s="297">
        <v>0</v>
      </c>
      <c r="I95" s="298">
        <v>2839</v>
      </c>
      <c r="J95" s="299">
        <v>2089838</v>
      </c>
      <c r="K95" s="299">
        <v>69386.820000000007</v>
      </c>
      <c r="L95" s="300">
        <f>VLOOKUP(B95,[1]ЛП!$B$8:$I$408,8,0)+VLOOKUP(B95,[1]ЛП!$B$8:$J$408,9,0)+VLOOKUP(B95,[1]ЛП!$B$8:$K$408,10,0)</f>
        <v>0</v>
      </c>
      <c r="M95" s="240" t="s">
        <v>291</v>
      </c>
      <c r="N95" s="240" t="s">
        <v>292</v>
      </c>
      <c r="O95" s="237" t="s">
        <v>293</v>
      </c>
      <c r="P95" s="237" t="s">
        <v>113</v>
      </c>
      <c r="Q95" s="303">
        <v>2726</v>
      </c>
      <c r="R95" s="304">
        <v>2114338.6</v>
      </c>
      <c r="S95" s="304">
        <v>58558.789999999986</v>
      </c>
      <c r="T95" s="305">
        <v>0</v>
      </c>
      <c r="U95" s="303">
        <f t="shared" si="15"/>
        <v>-113</v>
      </c>
      <c r="V95" s="304">
        <f t="shared" si="12"/>
        <v>24500.600000000093</v>
      </c>
      <c r="W95" s="304">
        <f t="shared" si="13"/>
        <v>-10828.030000000021</v>
      </c>
      <c r="X95" s="305">
        <f t="shared" si="14"/>
        <v>0</v>
      </c>
    </row>
    <row r="96" spans="1:24" s="274" customFormat="1" x14ac:dyDescent="0.2">
      <c r="A96" s="238" t="s">
        <v>291</v>
      </c>
      <c r="B96" s="239" t="s">
        <v>294</v>
      </c>
      <c r="C96" s="233" t="s">
        <v>295</v>
      </c>
      <c r="D96" s="234" t="s">
        <v>113</v>
      </c>
      <c r="E96" s="297">
        <v>314</v>
      </c>
      <c r="F96" s="297">
        <v>180400</v>
      </c>
      <c r="G96" s="297">
        <v>0</v>
      </c>
      <c r="H96" s="297">
        <v>0</v>
      </c>
      <c r="I96" s="298">
        <v>275</v>
      </c>
      <c r="J96" s="299">
        <v>154385</v>
      </c>
      <c r="K96" s="299">
        <v>0</v>
      </c>
      <c r="L96" s="300">
        <f>VLOOKUP(B96,[1]ЛП!$B$8:$I$408,8,0)+VLOOKUP(B96,[1]ЛП!$B$8:$J$408,9,0)+VLOOKUP(B96,[1]ЛП!$B$8:$K$408,10,0)</f>
        <v>0</v>
      </c>
      <c r="M96" s="240" t="s">
        <v>291</v>
      </c>
      <c r="N96" s="240" t="s">
        <v>294</v>
      </c>
      <c r="O96" s="237" t="s">
        <v>295</v>
      </c>
      <c r="P96" s="237" t="s">
        <v>113</v>
      </c>
      <c r="Q96" s="303">
        <v>271</v>
      </c>
      <c r="R96" s="304">
        <v>155825</v>
      </c>
      <c r="S96" s="304">
        <v>0</v>
      </c>
      <c r="T96" s="305">
        <v>0</v>
      </c>
      <c r="U96" s="303">
        <f t="shared" si="15"/>
        <v>-4</v>
      </c>
      <c r="V96" s="304">
        <f t="shared" si="12"/>
        <v>1440</v>
      </c>
      <c r="W96" s="304">
        <f t="shared" si="13"/>
        <v>0</v>
      </c>
      <c r="X96" s="305">
        <f t="shared" si="14"/>
        <v>0</v>
      </c>
    </row>
    <row r="97" spans="1:50" s="274" customFormat="1" x14ac:dyDescent="0.2">
      <c r="A97" s="227"/>
      <c r="B97" s="228"/>
      <c r="C97" s="228" t="s">
        <v>296</v>
      </c>
      <c r="D97" s="229"/>
      <c r="E97" s="282">
        <f t="shared" ref="E97:L97" si="20">SUM(E98:E109)</f>
        <v>12373</v>
      </c>
      <c r="F97" s="282">
        <f t="shared" si="20"/>
        <v>7783084</v>
      </c>
      <c r="G97" s="282">
        <f t="shared" si="20"/>
        <v>79496</v>
      </c>
      <c r="H97" s="282">
        <f t="shared" si="20"/>
        <v>1792957.32</v>
      </c>
      <c r="I97" s="283">
        <f t="shared" si="20"/>
        <v>12047</v>
      </c>
      <c r="J97" s="284">
        <f t="shared" si="20"/>
        <v>7206766</v>
      </c>
      <c r="K97" s="284">
        <f t="shared" si="20"/>
        <v>70170</v>
      </c>
      <c r="L97" s="285">
        <f t="shared" si="20"/>
        <v>1819315.8100000003</v>
      </c>
      <c r="M97" s="230"/>
      <c r="N97" s="230"/>
      <c r="O97" s="230" t="s">
        <v>296</v>
      </c>
      <c r="P97" s="230"/>
      <c r="Q97" s="288">
        <f t="shared" ref="Q97:T97" si="21">SUM(Q98:Q109)</f>
        <v>11879</v>
      </c>
      <c r="R97" s="289">
        <f t="shared" si="21"/>
        <v>8702849</v>
      </c>
      <c r="S97" s="289">
        <f t="shared" si="21"/>
        <v>103160</v>
      </c>
      <c r="T97" s="290">
        <f t="shared" si="21"/>
        <v>2064332.44</v>
      </c>
      <c r="U97" s="288">
        <f t="shared" si="15"/>
        <v>-168</v>
      </c>
      <c r="V97" s="289">
        <f t="shared" si="12"/>
        <v>1496083</v>
      </c>
      <c r="W97" s="289">
        <f t="shared" si="13"/>
        <v>32990</v>
      </c>
      <c r="X97" s="290">
        <f t="shared" si="14"/>
        <v>245016.62999999966</v>
      </c>
    </row>
    <row r="98" spans="1:50" s="274" customFormat="1" x14ac:dyDescent="0.2">
      <c r="A98" s="238" t="s">
        <v>297</v>
      </c>
      <c r="B98" s="239" t="s">
        <v>298</v>
      </c>
      <c r="C98" s="233" t="s">
        <v>299</v>
      </c>
      <c r="D98" s="234" t="s">
        <v>113</v>
      </c>
      <c r="E98" s="297">
        <v>986</v>
      </c>
      <c r="F98" s="297">
        <v>676667</v>
      </c>
      <c r="G98" s="297">
        <v>0</v>
      </c>
      <c r="H98" s="297">
        <v>0</v>
      </c>
      <c r="I98" s="298">
        <v>960</v>
      </c>
      <c r="J98" s="299">
        <v>680925</v>
      </c>
      <c r="K98" s="299">
        <v>0</v>
      </c>
      <c r="L98" s="300">
        <f>VLOOKUP(B98,[1]ЛП!$B$8:$I$408,8,0)+VLOOKUP(B98,[1]ЛП!$B$8:$J$408,9,0)+VLOOKUP(B98,[1]ЛП!$B$8:$K$408,10,0)</f>
        <v>0</v>
      </c>
      <c r="M98" s="240" t="s">
        <v>297</v>
      </c>
      <c r="N98" s="240" t="s">
        <v>298</v>
      </c>
      <c r="O98" s="237" t="s">
        <v>299</v>
      </c>
      <c r="P98" s="237" t="s">
        <v>113</v>
      </c>
      <c r="Q98" s="303">
        <v>959</v>
      </c>
      <c r="R98" s="304">
        <v>709556</v>
      </c>
      <c r="S98" s="304">
        <v>0</v>
      </c>
      <c r="T98" s="305">
        <v>0</v>
      </c>
      <c r="U98" s="303">
        <f t="shared" si="15"/>
        <v>-1</v>
      </c>
      <c r="V98" s="304">
        <f t="shared" si="12"/>
        <v>28631</v>
      </c>
      <c r="W98" s="304">
        <f t="shared" si="13"/>
        <v>0</v>
      </c>
      <c r="X98" s="305">
        <f t="shared" si="14"/>
        <v>0</v>
      </c>
    </row>
    <row r="99" spans="1:50" s="274" customFormat="1" x14ac:dyDescent="0.2">
      <c r="A99" s="238" t="s">
        <v>297</v>
      </c>
      <c r="B99" s="239" t="s">
        <v>300</v>
      </c>
      <c r="C99" s="233" t="s">
        <v>301</v>
      </c>
      <c r="D99" s="234" t="s">
        <v>113</v>
      </c>
      <c r="E99" s="297">
        <v>4074</v>
      </c>
      <c r="F99" s="297">
        <v>2491851</v>
      </c>
      <c r="G99" s="297">
        <v>14880</v>
      </c>
      <c r="H99" s="297">
        <v>13512.46</v>
      </c>
      <c r="I99" s="298">
        <v>3875</v>
      </c>
      <c r="J99" s="299">
        <v>1656376</v>
      </c>
      <c r="K99" s="299">
        <v>14520</v>
      </c>
      <c r="L99" s="300">
        <f>VLOOKUP(B99,[1]ЛП!$B$8:$I$408,8,0)+VLOOKUP(B99,[1]ЛП!$B$8:$J$408,9,0)+VLOOKUP(B99,[1]ЛП!$B$8:$K$408,10,0)</f>
        <v>7970.99</v>
      </c>
      <c r="M99" s="240" t="s">
        <v>297</v>
      </c>
      <c r="N99" s="240" t="s">
        <v>300</v>
      </c>
      <c r="O99" s="237" t="s">
        <v>301</v>
      </c>
      <c r="P99" s="237" t="s">
        <v>113</v>
      </c>
      <c r="Q99" s="303">
        <v>3704</v>
      </c>
      <c r="R99" s="304">
        <v>3193764.1999999997</v>
      </c>
      <c r="S99" s="304">
        <v>21112.400000000001</v>
      </c>
      <c r="T99" s="305">
        <v>14575.16</v>
      </c>
      <c r="U99" s="303">
        <f t="shared" si="15"/>
        <v>-171</v>
      </c>
      <c r="V99" s="304">
        <f t="shared" si="12"/>
        <v>1537388.1999999997</v>
      </c>
      <c r="W99" s="304">
        <f t="shared" si="13"/>
        <v>6592.4000000000015</v>
      </c>
      <c r="X99" s="305">
        <f t="shared" si="14"/>
        <v>6604.17</v>
      </c>
    </row>
    <row r="100" spans="1:50" s="274" customFormat="1" x14ac:dyDescent="0.2">
      <c r="A100" s="238" t="s">
        <v>297</v>
      </c>
      <c r="B100" s="239" t="s">
        <v>302</v>
      </c>
      <c r="C100" s="233" t="s">
        <v>303</v>
      </c>
      <c r="D100" s="234" t="s">
        <v>113</v>
      </c>
      <c r="E100" s="297">
        <v>1525</v>
      </c>
      <c r="F100" s="297">
        <v>821533</v>
      </c>
      <c r="G100" s="297">
        <v>64616</v>
      </c>
      <c r="H100" s="297">
        <v>0</v>
      </c>
      <c r="I100" s="298">
        <v>1648</v>
      </c>
      <c r="J100" s="299">
        <v>979151</v>
      </c>
      <c r="K100" s="299">
        <v>55650</v>
      </c>
      <c r="L100" s="300">
        <f>VLOOKUP(B100,[1]ЛП!$B$8:$I$408,8,0)+VLOOKUP(B100,[1]ЛП!$B$8:$J$408,9,0)+VLOOKUP(B100,[1]ЛП!$B$8:$K$408,10,0)</f>
        <v>0</v>
      </c>
      <c r="M100" s="240" t="s">
        <v>297</v>
      </c>
      <c r="N100" s="240" t="s">
        <v>302</v>
      </c>
      <c r="O100" s="237" t="s">
        <v>303</v>
      </c>
      <c r="P100" s="237" t="s">
        <v>113</v>
      </c>
      <c r="Q100" s="303">
        <v>1480</v>
      </c>
      <c r="R100" s="304">
        <v>902608</v>
      </c>
      <c r="S100" s="304">
        <v>82047.600000000006</v>
      </c>
      <c r="T100" s="305">
        <v>0</v>
      </c>
      <c r="U100" s="303">
        <f t="shared" si="15"/>
        <v>-168</v>
      </c>
      <c r="V100" s="304">
        <f t="shared" si="12"/>
        <v>-76543</v>
      </c>
      <c r="W100" s="304">
        <f t="shared" si="13"/>
        <v>26397.600000000006</v>
      </c>
      <c r="X100" s="305">
        <f t="shared" si="14"/>
        <v>0</v>
      </c>
    </row>
    <row r="101" spans="1:50" s="274" customFormat="1" x14ac:dyDescent="0.2">
      <c r="A101" s="238" t="s">
        <v>297</v>
      </c>
      <c r="B101" s="239" t="s">
        <v>304</v>
      </c>
      <c r="C101" s="233" t="s">
        <v>305</v>
      </c>
      <c r="D101" s="234" t="s">
        <v>113</v>
      </c>
      <c r="E101" s="297">
        <v>1</v>
      </c>
      <c r="F101" s="297">
        <v>600</v>
      </c>
      <c r="G101" s="297">
        <v>0</v>
      </c>
      <c r="H101" s="297">
        <v>0</v>
      </c>
      <c r="I101" s="298">
        <v>2</v>
      </c>
      <c r="J101" s="299">
        <v>1200</v>
      </c>
      <c r="K101" s="299">
        <v>0</v>
      </c>
      <c r="L101" s="300">
        <f>VLOOKUP(B101,[1]ЛП!$B$8:$I$408,8,0)+VLOOKUP(B101,[1]ЛП!$B$8:$J$408,9,0)+VLOOKUP(B101,[1]ЛП!$B$8:$K$408,10,0)</f>
        <v>0</v>
      </c>
      <c r="M101" s="240" t="s">
        <v>297</v>
      </c>
      <c r="N101" s="240" t="s">
        <v>304</v>
      </c>
      <c r="O101" s="237" t="s">
        <v>305</v>
      </c>
      <c r="P101" s="237" t="s">
        <v>113</v>
      </c>
      <c r="Q101" s="303">
        <v>2</v>
      </c>
      <c r="R101" s="304">
        <v>1200</v>
      </c>
      <c r="S101" s="304">
        <v>0</v>
      </c>
      <c r="T101" s="305">
        <v>0</v>
      </c>
      <c r="U101" s="303">
        <f t="shared" si="15"/>
        <v>0</v>
      </c>
      <c r="V101" s="304">
        <f t="shared" si="12"/>
        <v>0</v>
      </c>
      <c r="W101" s="304">
        <f t="shared" si="13"/>
        <v>0</v>
      </c>
      <c r="X101" s="305">
        <f t="shared" si="14"/>
        <v>0</v>
      </c>
    </row>
    <row r="102" spans="1:50" s="274" customFormat="1" x14ac:dyDescent="0.2">
      <c r="A102" s="238" t="s">
        <v>297</v>
      </c>
      <c r="B102" s="239" t="s">
        <v>306</v>
      </c>
      <c r="C102" s="233" t="s">
        <v>307</v>
      </c>
      <c r="D102" s="234" t="s">
        <v>124</v>
      </c>
      <c r="E102" s="297">
        <v>2</v>
      </c>
      <c r="F102" s="297">
        <v>95202</v>
      </c>
      <c r="G102" s="297">
        <v>0</v>
      </c>
      <c r="H102" s="297">
        <v>0</v>
      </c>
      <c r="I102" s="298">
        <v>1</v>
      </c>
      <c r="J102" s="299">
        <v>100350</v>
      </c>
      <c r="K102" s="299">
        <v>0</v>
      </c>
      <c r="L102" s="300">
        <f>VLOOKUP(B102,[1]ЛП!$B$8:$I$408,8,0)+VLOOKUP(B102,[1]ЛП!$B$8:$J$408,9,0)+VLOOKUP(B102,[1]ЛП!$B$8:$K$408,10,0)</f>
        <v>0</v>
      </c>
      <c r="M102" s="240" t="s">
        <v>297</v>
      </c>
      <c r="N102" s="240" t="s">
        <v>306</v>
      </c>
      <c r="O102" s="237" t="s">
        <v>307</v>
      </c>
      <c r="P102" s="237" t="s">
        <v>124</v>
      </c>
      <c r="Q102" s="303">
        <v>4</v>
      </c>
      <c r="R102" s="304">
        <v>110236</v>
      </c>
      <c r="S102" s="304">
        <v>0</v>
      </c>
      <c r="T102" s="305">
        <v>0</v>
      </c>
      <c r="U102" s="303">
        <f t="shared" si="15"/>
        <v>3</v>
      </c>
      <c r="V102" s="304">
        <f t="shared" si="12"/>
        <v>9886</v>
      </c>
      <c r="W102" s="304">
        <f t="shared" si="13"/>
        <v>0</v>
      </c>
      <c r="X102" s="305">
        <f t="shared" si="14"/>
        <v>0</v>
      </c>
    </row>
    <row r="103" spans="1:50" x14ac:dyDescent="0.2">
      <c r="A103" s="238" t="s">
        <v>297</v>
      </c>
      <c r="B103" s="239" t="s">
        <v>308</v>
      </c>
      <c r="C103" s="233" t="s">
        <v>309</v>
      </c>
      <c r="D103" s="234" t="s">
        <v>124</v>
      </c>
      <c r="E103" s="297">
        <v>784</v>
      </c>
      <c r="F103" s="297">
        <v>493104</v>
      </c>
      <c r="G103" s="297">
        <v>0</v>
      </c>
      <c r="H103" s="297">
        <v>0</v>
      </c>
      <c r="I103" s="298">
        <v>744</v>
      </c>
      <c r="J103" s="299">
        <v>470500</v>
      </c>
      <c r="K103" s="299">
        <v>0</v>
      </c>
      <c r="L103" s="300">
        <f>VLOOKUP(B103,[1]ЛП!$B$8:$I$408,8,0)+VLOOKUP(B103,[1]ЛП!$B$8:$J$408,9,0)+VLOOKUP(B103,[1]ЛП!$B$8:$K$408,10,0)</f>
        <v>0</v>
      </c>
      <c r="M103" s="240" t="s">
        <v>297</v>
      </c>
      <c r="N103" s="240" t="s">
        <v>308</v>
      </c>
      <c r="O103" s="237" t="s">
        <v>309</v>
      </c>
      <c r="P103" s="237" t="s">
        <v>124</v>
      </c>
      <c r="Q103" s="303">
        <v>660</v>
      </c>
      <c r="R103" s="304">
        <v>446607.80000000005</v>
      </c>
      <c r="S103" s="304">
        <v>0</v>
      </c>
      <c r="T103" s="305">
        <v>0</v>
      </c>
      <c r="U103" s="303">
        <f t="shared" si="15"/>
        <v>-84</v>
      </c>
      <c r="V103" s="304">
        <f t="shared" si="12"/>
        <v>-23892.199999999953</v>
      </c>
      <c r="W103" s="304">
        <f t="shared" si="13"/>
        <v>0</v>
      </c>
      <c r="X103" s="305">
        <f t="shared" si="14"/>
        <v>0</v>
      </c>
    </row>
    <row r="104" spans="1:50" x14ac:dyDescent="0.2">
      <c r="A104" s="238" t="s">
        <v>297</v>
      </c>
      <c r="B104" s="239" t="s">
        <v>310</v>
      </c>
      <c r="C104" s="233" t="s">
        <v>311</v>
      </c>
      <c r="D104" s="234" t="s">
        <v>172</v>
      </c>
      <c r="E104" s="297">
        <v>81</v>
      </c>
      <c r="F104" s="297">
        <v>43750</v>
      </c>
      <c r="G104" s="297">
        <v>0</v>
      </c>
      <c r="H104" s="297">
        <v>0</v>
      </c>
      <c r="I104" s="298">
        <v>58</v>
      </c>
      <c r="J104" s="299">
        <v>33920</v>
      </c>
      <c r="K104" s="299">
        <v>0</v>
      </c>
      <c r="L104" s="300">
        <f>VLOOKUP(B104,[1]ЛП!$B$8:$I$408,8,0)+VLOOKUP(B104,[1]ЛП!$B$8:$J$408,9,0)+VLOOKUP(B104,[1]ЛП!$B$8:$K$408,10,0)</f>
        <v>0</v>
      </c>
      <c r="M104" s="240" t="s">
        <v>297</v>
      </c>
      <c r="N104" s="240" t="s">
        <v>310</v>
      </c>
      <c r="O104" s="237" t="s">
        <v>311</v>
      </c>
      <c r="P104" s="237" t="s">
        <v>172</v>
      </c>
      <c r="Q104" s="303">
        <v>89</v>
      </c>
      <c r="R104" s="304">
        <v>50296</v>
      </c>
      <c r="S104" s="304">
        <v>0</v>
      </c>
      <c r="T104" s="305">
        <v>0</v>
      </c>
      <c r="U104" s="303">
        <f t="shared" si="15"/>
        <v>31</v>
      </c>
      <c r="V104" s="304">
        <f t="shared" si="12"/>
        <v>16376</v>
      </c>
      <c r="W104" s="304">
        <f t="shared" si="13"/>
        <v>0</v>
      </c>
      <c r="X104" s="305">
        <f t="shared" si="14"/>
        <v>0</v>
      </c>
    </row>
    <row r="105" spans="1:50" x14ac:dyDescent="0.2">
      <c r="A105" s="238" t="s">
        <v>297</v>
      </c>
      <c r="B105" s="239" t="s">
        <v>312</v>
      </c>
      <c r="C105" s="233" t="s">
        <v>313</v>
      </c>
      <c r="D105" s="234" t="s">
        <v>175</v>
      </c>
      <c r="E105" s="297">
        <v>2393</v>
      </c>
      <c r="F105" s="297">
        <v>1897640</v>
      </c>
      <c r="G105" s="297">
        <v>0</v>
      </c>
      <c r="H105" s="297">
        <v>1779444.86</v>
      </c>
      <c r="I105" s="298">
        <v>2285</v>
      </c>
      <c r="J105" s="299">
        <v>2038719</v>
      </c>
      <c r="K105" s="299">
        <v>0</v>
      </c>
      <c r="L105" s="300">
        <f>VLOOKUP(B105,[1]ЛП!$B$8:$I$408,8,0)+VLOOKUP(B105,[1]ЛП!$B$8:$J$408,9,0)+VLOOKUP(B105,[1]ЛП!$B$8:$K$408,10,0)</f>
        <v>1811344.8200000003</v>
      </c>
      <c r="M105" s="240" t="s">
        <v>297</v>
      </c>
      <c r="N105" s="240" t="s">
        <v>312</v>
      </c>
      <c r="O105" s="237" t="s">
        <v>313</v>
      </c>
      <c r="P105" s="237" t="s">
        <v>175</v>
      </c>
      <c r="Q105" s="303">
        <v>2429</v>
      </c>
      <c r="R105" s="304">
        <v>2044194</v>
      </c>
      <c r="S105" s="304">
        <v>0</v>
      </c>
      <c r="T105" s="305">
        <v>2049757.28</v>
      </c>
      <c r="U105" s="303">
        <f t="shared" si="15"/>
        <v>144</v>
      </c>
      <c r="V105" s="304">
        <f t="shared" si="12"/>
        <v>5475</v>
      </c>
      <c r="W105" s="304">
        <f t="shared" si="13"/>
        <v>0</v>
      </c>
      <c r="X105" s="305">
        <f t="shared" si="14"/>
        <v>238412.45999999973</v>
      </c>
    </row>
    <row r="106" spans="1:50" x14ac:dyDescent="0.2">
      <c r="A106" s="238" t="s">
        <v>297</v>
      </c>
      <c r="B106" s="239" t="s">
        <v>314</v>
      </c>
      <c r="C106" s="233" t="s">
        <v>315</v>
      </c>
      <c r="D106" s="234" t="s">
        <v>113</v>
      </c>
      <c r="E106" s="297">
        <v>875</v>
      </c>
      <c r="F106" s="297">
        <v>525322</v>
      </c>
      <c r="G106" s="297">
        <v>0</v>
      </c>
      <c r="H106" s="297">
        <v>0</v>
      </c>
      <c r="I106" s="298">
        <v>895</v>
      </c>
      <c r="J106" s="299">
        <v>521339</v>
      </c>
      <c r="K106" s="299">
        <v>0</v>
      </c>
      <c r="L106" s="300">
        <f>VLOOKUP(B106,[1]ЛП!$B$8:$I$408,8,0)+VLOOKUP(B106,[1]ЛП!$B$8:$J$408,9,0)+VLOOKUP(B106,[1]ЛП!$B$8:$K$408,10,0)</f>
        <v>0</v>
      </c>
      <c r="M106" s="240" t="s">
        <v>297</v>
      </c>
      <c r="N106" s="240" t="s">
        <v>314</v>
      </c>
      <c r="O106" s="237" t="s">
        <v>315</v>
      </c>
      <c r="P106" s="237" t="s">
        <v>113</v>
      </c>
      <c r="Q106" s="303">
        <v>858</v>
      </c>
      <c r="R106" s="304">
        <v>482558</v>
      </c>
      <c r="S106" s="304">
        <v>0</v>
      </c>
      <c r="T106" s="305">
        <v>0</v>
      </c>
      <c r="U106" s="303">
        <f t="shared" si="15"/>
        <v>-37</v>
      </c>
      <c r="V106" s="304">
        <f t="shared" si="12"/>
        <v>-38781</v>
      </c>
      <c r="W106" s="304">
        <f t="shared" si="13"/>
        <v>0</v>
      </c>
      <c r="X106" s="305">
        <f t="shared" si="14"/>
        <v>0</v>
      </c>
    </row>
    <row r="107" spans="1:50" x14ac:dyDescent="0.2">
      <c r="A107" s="238" t="s">
        <v>297</v>
      </c>
      <c r="B107" s="239" t="s">
        <v>316</v>
      </c>
      <c r="C107" s="233" t="s">
        <v>317</v>
      </c>
      <c r="D107" s="234" t="s">
        <v>113</v>
      </c>
      <c r="E107" s="297">
        <v>1040</v>
      </c>
      <c r="F107" s="297">
        <v>573055</v>
      </c>
      <c r="G107" s="297">
        <v>0</v>
      </c>
      <c r="H107" s="297">
        <v>0</v>
      </c>
      <c r="I107" s="298">
        <v>996</v>
      </c>
      <c r="J107" s="299">
        <v>549940</v>
      </c>
      <c r="K107" s="299">
        <v>0</v>
      </c>
      <c r="L107" s="300">
        <f>VLOOKUP(B107,[1]ЛП!$B$8:$I$408,8,0)+VLOOKUP(B107,[1]ЛП!$B$8:$J$408,9,0)+VLOOKUP(B107,[1]ЛП!$B$8:$K$408,10,0)</f>
        <v>0</v>
      </c>
      <c r="M107" s="240" t="s">
        <v>297</v>
      </c>
      <c r="N107" s="240" t="s">
        <v>316</v>
      </c>
      <c r="O107" s="237" t="s">
        <v>317</v>
      </c>
      <c r="P107" s="237" t="s">
        <v>113</v>
      </c>
      <c r="Q107" s="303">
        <v>1050</v>
      </c>
      <c r="R107" s="304">
        <v>592565</v>
      </c>
      <c r="S107" s="304">
        <v>0</v>
      </c>
      <c r="T107" s="305">
        <v>0</v>
      </c>
      <c r="U107" s="303">
        <f t="shared" si="15"/>
        <v>54</v>
      </c>
      <c r="V107" s="304">
        <f t="shared" si="12"/>
        <v>42625</v>
      </c>
      <c r="W107" s="304">
        <f t="shared" si="13"/>
        <v>0</v>
      </c>
      <c r="X107" s="305">
        <f t="shared" si="14"/>
        <v>0</v>
      </c>
    </row>
    <row r="108" spans="1:50" x14ac:dyDescent="0.2">
      <c r="A108" s="238" t="s">
        <v>297</v>
      </c>
      <c r="B108" s="239" t="s">
        <v>318</v>
      </c>
      <c r="C108" s="233" t="s">
        <v>319</v>
      </c>
      <c r="D108" s="234" t="s">
        <v>285</v>
      </c>
      <c r="E108" s="297">
        <v>562</v>
      </c>
      <c r="F108" s="297">
        <v>147556</v>
      </c>
      <c r="G108" s="297">
        <v>0</v>
      </c>
      <c r="H108" s="297">
        <v>0</v>
      </c>
      <c r="I108" s="298">
        <v>524</v>
      </c>
      <c r="J108" s="299">
        <v>154572</v>
      </c>
      <c r="K108" s="299">
        <v>0</v>
      </c>
      <c r="L108" s="300">
        <f>VLOOKUP(B108,[1]ЛП!$B$8:$I$408,8,0)+VLOOKUP(B108,[1]ЛП!$B$8:$J$408,9,0)+VLOOKUP(B108,[1]ЛП!$B$8:$K$408,10,0)</f>
        <v>0</v>
      </c>
      <c r="M108" s="240" t="s">
        <v>297</v>
      </c>
      <c r="N108" s="240" t="s">
        <v>318</v>
      </c>
      <c r="O108" s="237" t="s">
        <v>319</v>
      </c>
      <c r="P108" s="237" t="s">
        <v>285</v>
      </c>
      <c r="Q108" s="303">
        <v>588</v>
      </c>
      <c r="R108" s="304">
        <v>150784</v>
      </c>
      <c r="S108" s="304">
        <v>0</v>
      </c>
      <c r="T108" s="305">
        <v>0</v>
      </c>
      <c r="U108" s="303">
        <f t="shared" si="15"/>
        <v>64</v>
      </c>
      <c r="V108" s="304">
        <f t="shared" si="12"/>
        <v>-3788</v>
      </c>
      <c r="W108" s="304">
        <f t="shared" si="13"/>
        <v>0</v>
      </c>
      <c r="X108" s="305">
        <f t="shared" si="14"/>
        <v>0</v>
      </c>
    </row>
    <row r="109" spans="1:50" x14ac:dyDescent="0.2">
      <c r="A109" s="238" t="s">
        <v>297</v>
      </c>
      <c r="B109" s="239" t="s">
        <v>320</v>
      </c>
      <c r="C109" s="233" t="s">
        <v>321</v>
      </c>
      <c r="D109" s="234" t="s">
        <v>285</v>
      </c>
      <c r="E109" s="297">
        <v>50</v>
      </c>
      <c r="F109" s="297">
        <v>16804</v>
      </c>
      <c r="G109" s="297">
        <v>0</v>
      </c>
      <c r="H109" s="297">
        <v>0</v>
      </c>
      <c r="I109" s="298">
        <v>59</v>
      </c>
      <c r="J109" s="299">
        <v>19774</v>
      </c>
      <c r="K109" s="299">
        <v>0</v>
      </c>
      <c r="L109" s="300">
        <f>VLOOKUP(B109,[1]ЛП!$B$8:$I$408,8,0)+VLOOKUP(B109,[1]ЛП!$B$8:$J$408,9,0)+VLOOKUP(B109,[1]ЛП!$B$8:$K$408,10,0)</f>
        <v>0</v>
      </c>
      <c r="M109" s="240" t="s">
        <v>297</v>
      </c>
      <c r="N109" s="240" t="s">
        <v>320</v>
      </c>
      <c r="O109" s="237" t="s">
        <v>321</v>
      </c>
      <c r="P109" s="237" t="s">
        <v>285</v>
      </c>
      <c r="Q109" s="303">
        <v>56</v>
      </c>
      <c r="R109" s="304">
        <v>18480</v>
      </c>
      <c r="S109" s="304">
        <v>0</v>
      </c>
      <c r="T109" s="305">
        <v>0</v>
      </c>
      <c r="U109" s="303">
        <f t="shared" si="15"/>
        <v>-3</v>
      </c>
      <c r="V109" s="304">
        <f t="shared" si="12"/>
        <v>-1294</v>
      </c>
      <c r="W109" s="304">
        <f t="shared" si="13"/>
        <v>0</v>
      </c>
      <c r="X109" s="305">
        <f t="shared" si="14"/>
        <v>0</v>
      </c>
    </row>
    <row r="110" spans="1:50" s="308" customFormat="1" x14ac:dyDescent="0.2">
      <c r="A110" s="227"/>
      <c r="B110" s="228"/>
      <c r="C110" s="228" t="s">
        <v>322</v>
      </c>
      <c r="D110" s="229"/>
      <c r="E110" s="282">
        <f t="shared" ref="E110:L110" si="22">SUM(E111:E114)</f>
        <v>6682</v>
      </c>
      <c r="F110" s="282">
        <f t="shared" si="22"/>
        <v>4868973.5999999996</v>
      </c>
      <c r="G110" s="282">
        <f t="shared" si="22"/>
        <v>200451.38999999996</v>
      </c>
      <c r="H110" s="282">
        <f t="shared" si="22"/>
        <v>597925.25</v>
      </c>
      <c r="I110" s="283">
        <f t="shared" si="22"/>
        <v>6399</v>
      </c>
      <c r="J110" s="284">
        <f t="shared" si="22"/>
        <v>4898047.5999999996</v>
      </c>
      <c r="K110" s="284">
        <f t="shared" si="22"/>
        <v>256175.60999999993</v>
      </c>
      <c r="L110" s="285">
        <f t="shared" si="22"/>
        <v>542186.19999999995</v>
      </c>
      <c r="M110" s="230"/>
      <c r="N110" s="230"/>
      <c r="O110" s="230" t="s">
        <v>322</v>
      </c>
      <c r="P110" s="230"/>
      <c r="Q110" s="288">
        <f t="shared" ref="Q110:T110" si="23">SUM(Q111:Q114)</f>
        <v>6304</v>
      </c>
      <c r="R110" s="289">
        <f t="shared" si="23"/>
        <v>4898984.1999999993</v>
      </c>
      <c r="S110" s="289">
        <f t="shared" si="23"/>
        <v>83767.079999999973</v>
      </c>
      <c r="T110" s="290">
        <f t="shared" si="23"/>
        <v>670159.72</v>
      </c>
      <c r="U110" s="288">
        <f t="shared" si="15"/>
        <v>-95</v>
      </c>
      <c r="V110" s="289">
        <f t="shared" si="12"/>
        <v>936.59999999962747</v>
      </c>
      <c r="W110" s="289">
        <f t="shared" si="13"/>
        <v>-172408.52999999997</v>
      </c>
      <c r="X110" s="290">
        <f t="shared" si="14"/>
        <v>127973.52000000002</v>
      </c>
      <c r="Y110" s="306"/>
      <c r="Z110" s="306"/>
      <c r="AA110" s="306"/>
      <c r="AB110" s="306"/>
      <c r="AC110" s="306"/>
      <c r="AD110" s="306"/>
      <c r="AE110" s="306"/>
      <c r="AF110" s="306"/>
      <c r="AG110" s="306"/>
      <c r="AH110" s="306"/>
      <c r="AI110" s="306"/>
      <c r="AJ110" s="306"/>
      <c r="AK110" s="306"/>
      <c r="AL110" s="306"/>
      <c r="AM110" s="306"/>
      <c r="AN110" s="306"/>
      <c r="AO110" s="306"/>
      <c r="AP110" s="306"/>
      <c r="AQ110" s="306"/>
      <c r="AR110" s="306"/>
      <c r="AS110" s="306"/>
      <c r="AT110" s="306"/>
      <c r="AU110" s="306"/>
      <c r="AV110" s="306"/>
      <c r="AW110" s="306"/>
      <c r="AX110" s="306"/>
    </row>
    <row r="111" spans="1:50" x14ac:dyDescent="0.2">
      <c r="A111" s="238" t="s">
        <v>323</v>
      </c>
      <c r="B111" s="239" t="s">
        <v>324</v>
      </c>
      <c r="C111" s="233" t="s">
        <v>325</v>
      </c>
      <c r="D111" s="234" t="s">
        <v>113</v>
      </c>
      <c r="E111" s="297">
        <v>3935</v>
      </c>
      <c r="F111" s="297">
        <v>3072041.6</v>
      </c>
      <c r="G111" s="297">
        <v>140241.38999999996</v>
      </c>
      <c r="H111" s="297">
        <v>597925.25</v>
      </c>
      <c r="I111" s="298">
        <v>3875</v>
      </c>
      <c r="J111" s="299">
        <v>3188242.6</v>
      </c>
      <c r="K111" s="299">
        <v>137765.60999999993</v>
      </c>
      <c r="L111" s="300">
        <f>VLOOKUP(B111,[1]ЛП!$B$8:$I$408,8,0)+VLOOKUP(B111,[1]ЛП!$B$8:$J$408,9,0)+VLOOKUP(B111,[1]ЛП!$B$8:$K$408,10,0)</f>
        <v>542186.19999999995</v>
      </c>
      <c r="M111" s="240" t="s">
        <v>323</v>
      </c>
      <c r="N111" s="240" t="s">
        <v>324</v>
      </c>
      <c r="O111" s="237" t="s">
        <v>325</v>
      </c>
      <c r="P111" s="237" t="s">
        <v>113</v>
      </c>
      <c r="Q111" s="303">
        <v>3792</v>
      </c>
      <c r="R111" s="304">
        <v>3210414.6</v>
      </c>
      <c r="S111" s="304">
        <v>79447.079999999973</v>
      </c>
      <c r="T111" s="305">
        <v>670159.72</v>
      </c>
      <c r="U111" s="303">
        <f t="shared" si="15"/>
        <v>-83</v>
      </c>
      <c r="V111" s="304">
        <f t="shared" si="12"/>
        <v>22172</v>
      </c>
      <c r="W111" s="304">
        <f t="shared" si="13"/>
        <v>-58318.529999999955</v>
      </c>
      <c r="X111" s="305">
        <f t="shared" si="14"/>
        <v>127973.52000000002</v>
      </c>
    </row>
    <row r="112" spans="1:50" x14ac:dyDescent="0.2">
      <c r="A112" s="238" t="s">
        <v>323</v>
      </c>
      <c r="B112" s="239" t="s">
        <v>326</v>
      </c>
      <c r="C112" s="233" t="s">
        <v>327</v>
      </c>
      <c r="D112" s="234" t="s">
        <v>124</v>
      </c>
      <c r="E112" s="297">
        <v>400</v>
      </c>
      <c r="F112" s="297">
        <v>234510</v>
      </c>
      <c r="G112" s="297">
        <v>0</v>
      </c>
      <c r="H112" s="297">
        <v>0</v>
      </c>
      <c r="I112" s="298">
        <v>369</v>
      </c>
      <c r="J112" s="299">
        <v>218020</v>
      </c>
      <c r="K112" s="299">
        <v>0</v>
      </c>
      <c r="L112" s="300">
        <f>VLOOKUP(B112,[1]ЛП!$B$8:$I$408,8,0)+VLOOKUP(B112,[1]ЛП!$B$8:$J$408,9,0)+VLOOKUP(B112,[1]ЛП!$B$8:$K$408,10,0)</f>
        <v>0</v>
      </c>
      <c r="M112" s="240" t="s">
        <v>323</v>
      </c>
      <c r="N112" s="240" t="s">
        <v>326</v>
      </c>
      <c r="O112" s="237" t="s">
        <v>327</v>
      </c>
      <c r="P112" s="237" t="s">
        <v>124</v>
      </c>
      <c r="Q112" s="303">
        <v>395</v>
      </c>
      <c r="R112" s="304">
        <v>251084</v>
      </c>
      <c r="S112" s="304">
        <v>0</v>
      </c>
      <c r="T112" s="305">
        <v>0</v>
      </c>
      <c r="U112" s="303">
        <f t="shared" si="15"/>
        <v>26</v>
      </c>
      <c r="V112" s="304">
        <f t="shared" si="12"/>
        <v>33064</v>
      </c>
      <c r="W112" s="304">
        <f t="shared" si="13"/>
        <v>0</v>
      </c>
      <c r="X112" s="305">
        <f t="shared" si="14"/>
        <v>0</v>
      </c>
    </row>
    <row r="113" spans="1:50" x14ac:dyDescent="0.2">
      <c r="A113" s="238" t="s">
        <v>323</v>
      </c>
      <c r="B113" s="239" t="s">
        <v>328</v>
      </c>
      <c r="C113" s="233" t="s">
        <v>329</v>
      </c>
      <c r="D113" s="234" t="s">
        <v>113</v>
      </c>
      <c r="E113" s="297">
        <v>1684</v>
      </c>
      <c r="F113" s="297">
        <v>1206125</v>
      </c>
      <c r="G113" s="297">
        <v>60210</v>
      </c>
      <c r="H113" s="297">
        <v>0</v>
      </c>
      <c r="I113" s="298">
        <v>1603</v>
      </c>
      <c r="J113" s="299">
        <v>1191742</v>
      </c>
      <c r="K113" s="299">
        <v>118410</v>
      </c>
      <c r="L113" s="300">
        <f>VLOOKUP(B113,[1]ЛП!$B$8:$I$408,8,0)+VLOOKUP(B113,[1]ЛП!$B$8:$J$408,9,0)+VLOOKUP(B113,[1]ЛП!$B$8:$K$408,10,0)</f>
        <v>0</v>
      </c>
      <c r="M113" s="240" t="s">
        <v>323</v>
      </c>
      <c r="N113" s="240" t="s">
        <v>328</v>
      </c>
      <c r="O113" s="237" t="s">
        <v>329</v>
      </c>
      <c r="P113" s="237" t="s">
        <v>113</v>
      </c>
      <c r="Q113" s="303">
        <v>1574</v>
      </c>
      <c r="R113" s="304">
        <v>1127168</v>
      </c>
      <c r="S113" s="304">
        <v>4320</v>
      </c>
      <c r="T113" s="305">
        <v>0</v>
      </c>
      <c r="U113" s="303">
        <f t="shared" si="15"/>
        <v>-29</v>
      </c>
      <c r="V113" s="304">
        <f t="shared" si="12"/>
        <v>-64574</v>
      </c>
      <c r="W113" s="304">
        <f t="shared" si="13"/>
        <v>-114090</v>
      </c>
      <c r="X113" s="305">
        <f t="shared" si="14"/>
        <v>0</v>
      </c>
    </row>
    <row r="114" spans="1:50" x14ac:dyDescent="0.2">
      <c r="A114" s="238" t="s">
        <v>323</v>
      </c>
      <c r="B114" s="239" t="s">
        <v>330</v>
      </c>
      <c r="C114" s="233" t="s">
        <v>331</v>
      </c>
      <c r="D114" s="234" t="s">
        <v>113</v>
      </c>
      <c r="E114" s="297">
        <v>663</v>
      </c>
      <c r="F114" s="297">
        <v>356297</v>
      </c>
      <c r="G114" s="297">
        <v>0</v>
      </c>
      <c r="H114" s="297">
        <v>0</v>
      </c>
      <c r="I114" s="298">
        <v>552</v>
      </c>
      <c r="J114" s="299">
        <v>300043</v>
      </c>
      <c r="K114" s="299">
        <v>0</v>
      </c>
      <c r="L114" s="300">
        <f>VLOOKUP(B114,[1]ЛП!$B$8:$I$408,8,0)+VLOOKUP(B114,[1]ЛП!$B$8:$J$408,9,0)+VLOOKUP(B114,[1]ЛП!$B$8:$K$408,10,0)</f>
        <v>0</v>
      </c>
      <c r="M114" s="240" t="s">
        <v>323</v>
      </c>
      <c r="N114" s="240" t="s">
        <v>330</v>
      </c>
      <c r="O114" s="237" t="s">
        <v>331</v>
      </c>
      <c r="P114" s="237" t="s">
        <v>113</v>
      </c>
      <c r="Q114" s="303">
        <v>543</v>
      </c>
      <c r="R114" s="304">
        <v>310317.59999999998</v>
      </c>
      <c r="S114" s="304">
        <v>0</v>
      </c>
      <c r="T114" s="305">
        <v>0</v>
      </c>
      <c r="U114" s="303">
        <f t="shared" si="15"/>
        <v>-9</v>
      </c>
      <c r="V114" s="304">
        <f t="shared" si="12"/>
        <v>10274.599999999977</v>
      </c>
      <c r="W114" s="304">
        <f t="shared" si="13"/>
        <v>0</v>
      </c>
      <c r="X114" s="305">
        <f t="shared" si="14"/>
        <v>0</v>
      </c>
    </row>
    <row r="115" spans="1:50" s="308" customFormat="1" x14ac:dyDescent="0.2">
      <c r="A115" s="227"/>
      <c r="B115" s="228"/>
      <c r="C115" s="228" t="s">
        <v>332</v>
      </c>
      <c r="D115" s="229"/>
      <c r="E115" s="282">
        <f t="shared" ref="E115:L115" si="24">SUM(E116:E122)</f>
        <v>5327</v>
      </c>
      <c r="F115" s="282">
        <f t="shared" si="24"/>
        <v>3814917</v>
      </c>
      <c r="G115" s="282">
        <f t="shared" si="24"/>
        <v>165991.46999999997</v>
      </c>
      <c r="H115" s="282">
        <f t="shared" si="24"/>
        <v>463219.36</v>
      </c>
      <c r="I115" s="283">
        <f t="shared" si="24"/>
        <v>5408</v>
      </c>
      <c r="J115" s="284">
        <f t="shared" si="24"/>
        <v>4111643.6</v>
      </c>
      <c r="K115" s="284">
        <f t="shared" si="24"/>
        <v>180163.72999999995</v>
      </c>
      <c r="L115" s="285">
        <f t="shared" si="24"/>
        <v>492693.12000000011</v>
      </c>
      <c r="M115" s="230"/>
      <c r="N115" s="230"/>
      <c r="O115" s="230" t="s">
        <v>332</v>
      </c>
      <c r="P115" s="230"/>
      <c r="Q115" s="288">
        <f t="shared" ref="Q115:T115" si="25">SUM(Q116:Q122)</f>
        <v>5442</v>
      </c>
      <c r="R115" s="289">
        <f t="shared" si="25"/>
        <v>4150818</v>
      </c>
      <c r="S115" s="289">
        <f t="shared" si="25"/>
        <v>141334.70999999996</v>
      </c>
      <c r="T115" s="290">
        <f t="shared" si="25"/>
        <v>420197.18000000005</v>
      </c>
      <c r="U115" s="288">
        <f t="shared" si="15"/>
        <v>34</v>
      </c>
      <c r="V115" s="289">
        <f t="shared" si="12"/>
        <v>39174.399999999907</v>
      </c>
      <c r="W115" s="289">
        <f t="shared" si="13"/>
        <v>-38829.01999999999</v>
      </c>
      <c r="X115" s="290">
        <f t="shared" si="14"/>
        <v>-72495.940000000061</v>
      </c>
      <c r="Y115" s="306"/>
      <c r="Z115" s="306"/>
      <c r="AA115" s="306"/>
      <c r="AB115" s="306"/>
      <c r="AC115" s="306"/>
      <c r="AD115" s="306"/>
      <c r="AE115" s="306"/>
      <c r="AF115" s="306"/>
      <c r="AG115" s="306"/>
      <c r="AH115" s="306"/>
      <c r="AI115" s="306"/>
      <c r="AJ115" s="306"/>
      <c r="AK115" s="306"/>
      <c r="AL115" s="306"/>
      <c r="AM115" s="306"/>
      <c r="AN115" s="306"/>
      <c r="AO115" s="306"/>
      <c r="AP115" s="306"/>
      <c r="AQ115" s="306"/>
      <c r="AR115" s="306"/>
      <c r="AS115" s="306"/>
      <c r="AT115" s="306"/>
      <c r="AU115" s="306"/>
      <c r="AV115" s="306"/>
      <c r="AW115" s="306"/>
      <c r="AX115" s="306"/>
    </row>
    <row r="116" spans="1:50" x14ac:dyDescent="0.2">
      <c r="A116" s="238" t="s">
        <v>333</v>
      </c>
      <c r="B116" s="239" t="s">
        <v>334</v>
      </c>
      <c r="C116" s="233" t="s">
        <v>335</v>
      </c>
      <c r="D116" s="234" t="s">
        <v>113</v>
      </c>
      <c r="E116" s="297">
        <v>3956</v>
      </c>
      <c r="F116" s="297">
        <v>3069584</v>
      </c>
      <c r="G116" s="297">
        <v>165991.46999999997</v>
      </c>
      <c r="H116" s="297">
        <v>463219.36</v>
      </c>
      <c r="I116" s="298">
        <v>3982</v>
      </c>
      <c r="J116" s="299">
        <v>3341234</v>
      </c>
      <c r="K116" s="299">
        <v>180163.72999999995</v>
      </c>
      <c r="L116" s="300">
        <f>VLOOKUP(B116,[1]ЛП!$B$8:$I$408,8,0)+VLOOKUP(B116,[1]ЛП!$B$8:$J$408,9,0)+VLOOKUP(B116,[1]ЛП!$B$8:$K$408,10,0)</f>
        <v>492693.12000000011</v>
      </c>
      <c r="M116" s="240" t="s">
        <v>333</v>
      </c>
      <c r="N116" s="240" t="s">
        <v>334</v>
      </c>
      <c r="O116" s="237" t="s">
        <v>335</v>
      </c>
      <c r="P116" s="237" t="s">
        <v>113</v>
      </c>
      <c r="Q116" s="303">
        <v>3946</v>
      </c>
      <c r="R116" s="304">
        <v>3415272</v>
      </c>
      <c r="S116" s="304">
        <v>141334.70999999996</v>
      </c>
      <c r="T116" s="305">
        <v>420197.18000000005</v>
      </c>
      <c r="U116" s="303">
        <f t="shared" si="15"/>
        <v>-36</v>
      </c>
      <c r="V116" s="304">
        <f t="shared" si="12"/>
        <v>74038</v>
      </c>
      <c r="W116" s="304">
        <f t="shared" si="13"/>
        <v>-38829.01999999999</v>
      </c>
      <c r="X116" s="305">
        <f t="shared" si="14"/>
        <v>-72495.940000000061</v>
      </c>
    </row>
    <row r="117" spans="1:50" x14ac:dyDescent="0.2">
      <c r="A117" s="238" t="s">
        <v>333</v>
      </c>
      <c r="B117" s="239" t="s">
        <v>336</v>
      </c>
      <c r="C117" s="233" t="s">
        <v>337</v>
      </c>
      <c r="D117" s="234" t="s">
        <v>113</v>
      </c>
      <c r="E117" s="297">
        <v>516</v>
      </c>
      <c r="F117" s="297">
        <v>289569</v>
      </c>
      <c r="G117" s="297">
        <v>0</v>
      </c>
      <c r="H117" s="297">
        <v>0</v>
      </c>
      <c r="I117" s="298">
        <v>486</v>
      </c>
      <c r="J117" s="299">
        <v>277678</v>
      </c>
      <c r="K117" s="299">
        <v>0</v>
      </c>
      <c r="L117" s="300">
        <f>VLOOKUP(B117,[1]ЛП!$B$8:$I$408,8,0)+VLOOKUP(B117,[1]ЛП!$B$8:$J$408,9,0)+VLOOKUP(B117,[1]ЛП!$B$8:$K$408,10,0)</f>
        <v>0</v>
      </c>
      <c r="M117" s="240" t="s">
        <v>333</v>
      </c>
      <c r="N117" s="240" t="s">
        <v>336</v>
      </c>
      <c r="O117" s="237" t="s">
        <v>337</v>
      </c>
      <c r="P117" s="237" t="s">
        <v>113</v>
      </c>
      <c r="Q117" s="303">
        <v>441</v>
      </c>
      <c r="R117" s="304">
        <v>263488</v>
      </c>
      <c r="S117" s="304">
        <v>0</v>
      </c>
      <c r="T117" s="305">
        <v>0</v>
      </c>
      <c r="U117" s="303">
        <f t="shared" si="15"/>
        <v>-45</v>
      </c>
      <c r="V117" s="304">
        <f t="shared" si="12"/>
        <v>-14190</v>
      </c>
      <c r="W117" s="304">
        <f t="shared" si="13"/>
        <v>0</v>
      </c>
      <c r="X117" s="305">
        <f t="shared" si="14"/>
        <v>0</v>
      </c>
    </row>
    <row r="118" spans="1:50" x14ac:dyDescent="0.2">
      <c r="A118" s="238" t="s">
        <v>333</v>
      </c>
      <c r="B118" s="239" t="s">
        <v>338</v>
      </c>
      <c r="C118" s="233" t="s">
        <v>339</v>
      </c>
      <c r="D118" s="234" t="s">
        <v>113</v>
      </c>
      <c r="E118" s="297">
        <v>501</v>
      </c>
      <c r="F118" s="297">
        <v>190960</v>
      </c>
      <c r="G118" s="297">
        <v>0</v>
      </c>
      <c r="H118" s="297">
        <v>0</v>
      </c>
      <c r="I118" s="298">
        <v>420</v>
      </c>
      <c r="J118" s="299">
        <v>168770</v>
      </c>
      <c r="K118" s="299">
        <v>0</v>
      </c>
      <c r="L118" s="300">
        <f>VLOOKUP(B118,[1]ЛП!$B$8:$I$408,8,0)+VLOOKUP(B118,[1]ЛП!$B$8:$J$408,9,0)+VLOOKUP(B118,[1]ЛП!$B$8:$K$408,10,0)</f>
        <v>0</v>
      </c>
      <c r="M118" s="240" t="s">
        <v>333</v>
      </c>
      <c r="N118" s="240" t="s">
        <v>338</v>
      </c>
      <c r="O118" s="237" t="s">
        <v>339</v>
      </c>
      <c r="P118" s="237" t="s">
        <v>113</v>
      </c>
      <c r="Q118" s="303">
        <v>496</v>
      </c>
      <c r="R118" s="304">
        <v>178276</v>
      </c>
      <c r="S118" s="304">
        <v>0</v>
      </c>
      <c r="T118" s="305">
        <v>0</v>
      </c>
      <c r="U118" s="303">
        <f t="shared" si="15"/>
        <v>76</v>
      </c>
      <c r="V118" s="304">
        <f t="shared" si="12"/>
        <v>9506</v>
      </c>
      <c r="W118" s="304">
        <f t="shared" si="13"/>
        <v>0</v>
      </c>
      <c r="X118" s="305">
        <f t="shared" si="14"/>
        <v>0</v>
      </c>
    </row>
    <row r="119" spans="1:50" x14ac:dyDescent="0.2">
      <c r="A119" s="238" t="s">
        <v>333</v>
      </c>
      <c r="B119" s="239" t="s">
        <v>340</v>
      </c>
      <c r="C119" s="233" t="s">
        <v>341</v>
      </c>
      <c r="D119" s="234" t="s">
        <v>129</v>
      </c>
      <c r="E119" s="297">
        <v>354</v>
      </c>
      <c r="F119" s="297">
        <v>112132</v>
      </c>
      <c r="G119" s="297">
        <v>0</v>
      </c>
      <c r="H119" s="297">
        <v>0</v>
      </c>
      <c r="I119" s="298">
        <v>520</v>
      </c>
      <c r="J119" s="299">
        <v>156471.6</v>
      </c>
      <c r="K119" s="299">
        <v>0</v>
      </c>
      <c r="L119" s="300">
        <f>VLOOKUP(B119,[1]ЛП!$B$8:$I$408,8,0)+VLOOKUP(B119,[1]ЛП!$B$8:$J$408,9,0)+VLOOKUP(B119,[1]ЛП!$B$8:$K$408,10,0)</f>
        <v>0</v>
      </c>
      <c r="M119" s="240" t="s">
        <v>333</v>
      </c>
      <c r="N119" s="240" t="s">
        <v>340</v>
      </c>
      <c r="O119" s="237" t="s">
        <v>341</v>
      </c>
      <c r="P119" s="237" t="s">
        <v>129</v>
      </c>
      <c r="Q119" s="303">
        <v>559</v>
      </c>
      <c r="R119" s="304">
        <v>136896</v>
      </c>
      <c r="S119" s="304">
        <v>0</v>
      </c>
      <c r="T119" s="305">
        <v>0</v>
      </c>
      <c r="U119" s="303">
        <f t="shared" si="15"/>
        <v>39</v>
      </c>
      <c r="V119" s="304">
        <f t="shared" si="12"/>
        <v>-19575.600000000006</v>
      </c>
      <c r="W119" s="304">
        <f t="shared" si="13"/>
        <v>0</v>
      </c>
      <c r="X119" s="305">
        <f t="shared" si="14"/>
        <v>0</v>
      </c>
    </row>
    <row r="120" spans="1:50" x14ac:dyDescent="0.2">
      <c r="A120" s="238" t="s">
        <v>333</v>
      </c>
      <c r="B120" s="239" t="s">
        <v>342</v>
      </c>
      <c r="C120" s="233" t="s">
        <v>343</v>
      </c>
      <c r="D120" s="234" t="s">
        <v>199</v>
      </c>
      <c r="E120" s="297"/>
      <c r="F120" s="297">
        <v>20710</v>
      </c>
      <c r="G120" s="297">
        <v>0</v>
      </c>
      <c r="H120" s="297">
        <v>0</v>
      </c>
      <c r="I120" s="298"/>
      <c r="J120" s="299">
        <v>22800</v>
      </c>
      <c r="K120" s="299">
        <v>0</v>
      </c>
      <c r="L120" s="300">
        <f>VLOOKUP(B120,[1]ЛП!$B$8:$I$408,8,0)+VLOOKUP(B120,[1]ЛП!$B$8:$J$408,9,0)+VLOOKUP(B120,[1]ЛП!$B$8:$K$408,10,0)</f>
        <v>0</v>
      </c>
      <c r="M120" s="240" t="s">
        <v>333</v>
      </c>
      <c r="N120" s="240" t="s">
        <v>342</v>
      </c>
      <c r="O120" s="237" t="s">
        <v>343</v>
      </c>
      <c r="P120" s="237" t="s">
        <v>199</v>
      </c>
      <c r="Q120" s="303">
        <v>0</v>
      </c>
      <c r="R120" s="304">
        <v>20410</v>
      </c>
      <c r="S120" s="304">
        <v>0</v>
      </c>
      <c r="T120" s="305">
        <v>0</v>
      </c>
      <c r="U120" s="303">
        <f t="shared" si="15"/>
        <v>0</v>
      </c>
      <c r="V120" s="304">
        <f t="shared" si="12"/>
        <v>-2390</v>
      </c>
      <c r="W120" s="304">
        <f t="shared" si="13"/>
        <v>0</v>
      </c>
      <c r="X120" s="305">
        <f t="shared" si="14"/>
        <v>0</v>
      </c>
    </row>
    <row r="121" spans="1:50" x14ac:dyDescent="0.2">
      <c r="A121" s="238" t="s">
        <v>333</v>
      </c>
      <c r="B121" s="239" t="s">
        <v>344</v>
      </c>
      <c r="C121" s="233" t="s">
        <v>345</v>
      </c>
      <c r="D121" s="234" t="s">
        <v>199</v>
      </c>
      <c r="E121" s="297"/>
      <c r="F121" s="297">
        <v>13450</v>
      </c>
      <c r="G121" s="297">
        <v>0</v>
      </c>
      <c r="H121" s="297">
        <v>0</v>
      </c>
      <c r="I121" s="298"/>
      <c r="J121" s="299">
        <v>13650</v>
      </c>
      <c r="K121" s="299">
        <v>0</v>
      </c>
      <c r="L121" s="300">
        <f>VLOOKUP(B121,[1]ЛП!$B$8:$I$408,8,0)+VLOOKUP(B121,[1]ЛП!$B$8:$J$408,9,0)+VLOOKUP(B121,[1]ЛП!$B$8:$K$408,10,0)</f>
        <v>0</v>
      </c>
      <c r="M121" s="240" t="s">
        <v>333</v>
      </c>
      <c r="N121" s="240" t="s">
        <v>344</v>
      </c>
      <c r="O121" s="237" t="s">
        <v>345</v>
      </c>
      <c r="P121" s="237" t="s">
        <v>199</v>
      </c>
      <c r="Q121" s="303">
        <v>0</v>
      </c>
      <c r="R121" s="304">
        <v>13500</v>
      </c>
      <c r="S121" s="304">
        <v>0</v>
      </c>
      <c r="T121" s="305">
        <v>0</v>
      </c>
      <c r="U121" s="303">
        <f t="shared" si="15"/>
        <v>0</v>
      </c>
      <c r="V121" s="304">
        <f t="shared" si="12"/>
        <v>-150</v>
      </c>
      <c r="W121" s="304">
        <f t="shared" si="13"/>
        <v>0</v>
      </c>
      <c r="X121" s="305">
        <f t="shared" si="14"/>
        <v>0</v>
      </c>
    </row>
    <row r="122" spans="1:50" x14ac:dyDescent="0.2">
      <c r="A122" s="238" t="s">
        <v>333</v>
      </c>
      <c r="B122" s="239" t="s">
        <v>346</v>
      </c>
      <c r="C122" s="233" t="s">
        <v>347</v>
      </c>
      <c r="D122" s="234" t="s">
        <v>188</v>
      </c>
      <c r="E122" s="297"/>
      <c r="F122" s="297">
        <v>118512</v>
      </c>
      <c r="G122" s="297">
        <v>0</v>
      </c>
      <c r="H122" s="297">
        <v>0</v>
      </c>
      <c r="I122" s="298"/>
      <c r="J122" s="299">
        <v>131040</v>
      </c>
      <c r="K122" s="299">
        <v>0</v>
      </c>
      <c r="L122" s="300">
        <f>VLOOKUP(B122,[1]ЛП!$B$8:$I$408,8,0)+VLOOKUP(B122,[1]ЛП!$B$8:$J$408,9,0)+VLOOKUP(B122,[1]ЛП!$B$8:$K$408,10,0)</f>
        <v>0</v>
      </c>
      <c r="M122" s="240" t="s">
        <v>333</v>
      </c>
      <c r="N122" s="240" t="s">
        <v>346</v>
      </c>
      <c r="O122" s="237" t="s">
        <v>347</v>
      </c>
      <c r="P122" s="237" t="s">
        <v>188</v>
      </c>
      <c r="Q122" s="303">
        <v>0</v>
      </c>
      <c r="R122" s="304">
        <v>122976</v>
      </c>
      <c r="S122" s="304">
        <v>0</v>
      </c>
      <c r="T122" s="305">
        <v>0</v>
      </c>
      <c r="U122" s="303">
        <f t="shared" si="15"/>
        <v>0</v>
      </c>
      <c r="V122" s="304">
        <f t="shared" si="12"/>
        <v>-8064</v>
      </c>
      <c r="W122" s="304">
        <f t="shared" si="13"/>
        <v>0</v>
      </c>
      <c r="X122" s="305">
        <f t="shared" si="14"/>
        <v>0</v>
      </c>
    </row>
    <row r="123" spans="1:50" s="308" customFormat="1" x14ac:dyDescent="0.2">
      <c r="A123" s="227"/>
      <c r="B123" s="228"/>
      <c r="C123" s="228" t="s">
        <v>348</v>
      </c>
      <c r="D123" s="229"/>
      <c r="E123" s="282">
        <f t="shared" ref="E123:L123" si="26">SUM(E124:E128)</f>
        <v>6275</v>
      </c>
      <c r="F123" s="282">
        <f t="shared" si="26"/>
        <v>4587097</v>
      </c>
      <c r="G123" s="282">
        <f t="shared" si="26"/>
        <v>158847.81999999989</v>
      </c>
      <c r="H123" s="282">
        <f t="shared" si="26"/>
        <v>0</v>
      </c>
      <c r="I123" s="283">
        <f t="shared" si="26"/>
        <v>6347</v>
      </c>
      <c r="J123" s="284">
        <f t="shared" si="26"/>
        <v>4650704.8</v>
      </c>
      <c r="K123" s="284">
        <f t="shared" si="26"/>
        <v>141654.17999999993</v>
      </c>
      <c r="L123" s="285">
        <f t="shared" si="26"/>
        <v>0</v>
      </c>
      <c r="M123" s="230"/>
      <c r="N123" s="230"/>
      <c r="O123" s="230" t="s">
        <v>348</v>
      </c>
      <c r="P123" s="230"/>
      <c r="Q123" s="288">
        <f t="shared" ref="Q123:T123" si="27">SUM(Q124:Q128)</f>
        <v>6699</v>
      </c>
      <c r="R123" s="289">
        <f t="shared" si="27"/>
        <v>5226077.2</v>
      </c>
      <c r="S123" s="289">
        <f t="shared" si="27"/>
        <v>64077.119999999959</v>
      </c>
      <c r="T123" s="290">
        <f t="shared" si="27"/>
        <v>0</v>
      </c>
      <c r="U123" s="288">
        <f t="shared" si="15"/>
        <v>352</v>
      </c>
      <c r="V123" s="289">
        <f t="shared" si="12"/>
        <v>575372.40000000037</v>
      </c>
      <c r="W123" s="289">
        <f t="shared" si="13"/>
        <v>-77577.059999999969</v>
      </c>
      <c r="X123" s="290">
        <f t="shared" si="14"/>
        <v>0</v>
      </c>
      <c r="Y123" s="306"/>
      <c r="Z123" s="306"/>
      <c r="AA123" s="306"/>
      <c r="AB123" s="306"/>
      <c r="AC123" s="306"/>
      <c r="AD123" s="306"/>
      <c r="AE123" s="306"/>
      <c r="AF123" s="306"/>
      <c r="AG123" s="306"/>
      <c r="AH123" s="306"/>
      <c r="AI123" s="306"/>
      <c r="AJ123" s="306"/>
      <c r="AK123" s="306"/>
      <c r="AL123" s="306"/>
      <c r="AM123" s="306"/>
      <c r="AN123" s="306"/>
      <c r="AO123" s="306"/>
      <c r="AP123" s="306"/>
      <c r="AQ123" s="306"/>
      <c r="AR123" s="306"/>
      <c r="AS123" s="306"/>
      <c r="AT123" s="306"/>
      <c r="AU123" s="306"/>
      <c r="AV123" s="306"/>
      <c r="AW123" s="306"/>
      <c r="AX123" s="306"/>
    </row>
    <row r="124" spans="1:50" x14ac:dyDescent="0.2">
      <c r="A124" s="241" t="s">
        <v>349</v>
      </c>
      <c r="B124" s="242" t="s">
        <v>350</v>
      </c>
      <c r="C124" s="233" t="s">
        <v>351</v>
      </c>
      <c r="D124" s="234" t="s">
        <v>113</v>
      </c>
      <c r="E124" s="297">
        <v>465</v>
      </c>
      <c r="F124" s="297">
        <v>246480</v>
      </c>
      <c r="G124" s="297">
        <v>0</v>
      </c>
      <c r="H124" s="297">
        <v>0</v>
      </c>
      <c r="I124" s="298">
        <v>496</v>
      </c>
      <c r="J124" s="299">
        <v>267305</v>
      </c>
      <c r="K124" s="299">
        <v>0</v>
      </c>
      <c r="L124" s="300">
        <f>VLOOKUP(B124,[1]ЛП!$B$8:$I$408,8,0)+VLOOKUP(B124,[1]ЛП!$B$8:$J$408,9,0)+VLOOKUP(B124,[1]ЛП!$B$8:$K$408,10,0)</f>
        <v>0</v>
      </c>
      <c r="M124" s="236" t="s">
        <v>349</v>
      </c>
      <c r="N124" s="235" t="s">
        <v>350</v>
      </c>
      <c r="O124" s="237" t="s">
        <v>351</v>
      </c>
      <c r="P124" s="237" t="s">
        <v>113</v>
      </c>
      <c r="Q124" s="303">
        <v>494</v>
      </c>
      <c r="R124" s="304">
        <v>277043</v>
      </c>
      <c r="S124" s="304">
        <v>0</v>
      </c>
      <c r="T124" s="305">
        <v>0</v>
      </c>
      <c r="U124" s="303">
        <f t="shared" si="15"/>
        <v>-2</v>
      </c>
      <c r="V124" s="304">
        <f t="shared" si="12"/>
        <v>9738</v>
      </c>
      <c r="W124" s="304">
        <f t="shared" si="13"/>
        <v>0</v>
      </c>
      <c r="X124" s="305">
        <f t="shared" si="14"/>
        <v>0</v>
      </c>
    </row>
    <row r="125" spans="1:50" x14ac:dyDescent="0.2">
      <c r="A125" s="241" t="s">
        <v>349</v>
      </c>
      <c r="B125" s="239" t="s">
        <v>352</v>
      </c>
      <c r="C125" s="233" t="s">
        <v>353</v>
      </c>
      <c r="D125" s="234" t="s">
        <v>113</v>
      </c>
      <c r="E125" s="297">
        <v>433</v>
      </c>
      <c r="F125" s="297">
        <v>351134</v>
      </c>
      <c r="G125" s="297">
        <v>0</v>
      </c>
      <c r="H125" s="297">
        <v>0</v>
      </c>
      <c r="I125" s="298">
        <v>440</v>
      </c>
      <c r="J125" s="299">
        <v>344594</v>
      </c>
      <c r="K125" s="299">
        <v>0</v>
      </c>
      <c r="L125" s="300">
        <f>VLOOKUP(B125,[1]ЛП!$B$8:$I$408,8,0)+VLOOKUP(B125,[1]ЛП!$B$8:$J$408,9,0)+VLOOKUP(B125,[1]ЛП!$B$8:$K$408,10,0)</f>
        <v>0</v>
      </c>
      <c r="M125" s="236" t="s">
        <v>349</v>
      </c>
      <c r="N125" s="240" t="s">
        <v>352</v>
      </c>
      <c r="O125" s="237" t="s">
        <v>353</v>
      </c>
      <c r="P125" s="237" t="s">
        <v>113</v>
      </c>
      <c r="Q125" s="303">
        <v>446</v>
      </c>
      <c r="R125" s="304">
        <v>384116</v>
      </c>
      <c r="S125" s="304">
        <v>0</v>
      </c>
      <c r="T125" s="305">
        <v>0</v>
      </c>
      <c r="U125" s="303">
        <f t="shared" si="15"/>
        <v>6</v>
      </c>
      <c r="V125" s="304">
        <f t="shared" si="12"/>
        <v>39522</v>
      </c>
      <c r="W125" s="304">
        <f t="shared" si="13"/>
        <v>0</v>
      </c>
      <c r="X125" s="305">
        <f t="shared" si="14"/>
        <v>0</v>
      </c>
    </row>
    <row r="126" spans="1:50" x14ac:dyDescent="0.2">
      <c r="A126" s="241" t="s">
        <v>349</v>
      </c>
      <c r="B126" s="239" t="s">
        <v>354</v>
      </c>
      <c r="C126" s="233" t="s">
        <v>355</v>
      </c>
      <c r="D126" s="234" t="s">
        <v>113</v>
      </c>
      <c r="E126" s="297">
        <v>302</v>
      </c>
      <c r="F126" s="297">
        <v>172820</v>
      </c>
      <c r="G126" s="297">
        <v>0</v>
      </c>
      <c r="H126" s="297">
        <v>0</v>
      </c>
      <c r="I126" s="298">
        <v>287</v>
      </c>
      <c r="J126" s="299">
        <v>162820</v>
      </c>
      <c r="K126" s="299">
        <v>0</v>
      </c>
      <c r="L126" s="300">
        <f>VLOOKUP(B126,[1]ЛП!$B$8:$I$408,8,0)+VLOOKUP(B126,[1]ЛП!$B$8:$J$408,9,0)+VLOOKUP(B126,[1]ЛП!$B$8:$K$408,10,0)</f>
        <v>0</v>
      </c>
      <c r="M126" s="236" t="s">
        <v>349</v>
      </c>
      <c r="N126" s="240" t="s">
        <v>354</v>
      </c>
      <c r="O126" s="237" t="s">
        <v>355</v>
      </c>
      <c r="P126" s="237" t="s">
        <v>113</v>
      </c>
      <c r="Q126" s="303">
        <v>320</v>
      </c>
      <c r="R126" s="304">
        <v>190824</v>
      </c>
      <c r="S126" s="304">
        <v>0</v>
      </c>
      <c r="T126" s="305">
        <v>0</v>
      </c>
      <c r="U126" s="303">
        <f t="shared" si="15"/>
        <v>33</v>
      </c>
      <c r="V126" s="304">
        <f t="shared" si="12"/>
        <v>28004</v>
      </c>
      <c r="W126" s="304">
        <f t="shared" si="13"/>
        <v>0</v>
      </c>
      <c r="X126" s="305">
        <f t="shared" si="14"/>
        <v>0</v>
      </c>
    </row>
    <row r="127" spans="1:50" x14ac:dyDescent="0.2">
      <c r="A127" s="241" t="s">
        <v>349</v>
      </c>
      <c r="B127" s="239" t="s">
        <v>356</v>
      </c>
      <c r="C127" s="233" t="s">
        <v>357</v>
      </c>
      <c r="D127" s="234" t="s">
        <v>113</v>
      </c>
      <c r="E127" s="297">
        <v>333</v>
      </c>
      <c r="F127" s="297">
        <v>183430</v>
      </c>
      <c r="G127" s="297">
        <v>0</v>
      </c>
      <c r="H127" s="297">
        <v>0</v>
      </c>
      <c r="I127" s="298">
        <v>278</v>
      </c>
      <c r="J127" s="299">
        <v>151790</v>
      </c>
      <c r="K127" s="299">
        <v>0</v>
      </c>
      <c r="L127" s="300">
        <f>VLOOKUP(B127,[1]ЛП!$B$8:$I$408,8,0)+VLOOKUP(B127,[1]ЛП!$B$8:$J$408,9,0)+VLOOKUP(B127,[1]ЛП!$B$8:$K$408,10,0)</f>
        <v>0</v>
      </c>
      <c r="M127" s="236" t="s">
        <v>349</v>
      </c>
      <c r="N127" s="240" t="s">
        <v>356</v>
      </c>
      <c r="O127" s="237" t="s">
        <v>357</v>
      </c>
      <c r="P127" s="237" t="s">
        <v>113</v>
      </c>
      <c r="Q127" s="303">
        <v>284</v>
      </c>
      <c r="R127" s="304">
        <v>166822</v>
      </c>
      <c r="S127" s="304">
        <v>0</v>
      </c>
      <c r="T127" s="305">
        <v>0</v>
      </c>
      <c r="U127" s="303">
        <f t="shared" si="15"/>
        <v>6</v>
      </c>
      <c r="V127" s="304">
        <f t="shared" si="12"/>
        <v>15032</v>
      </c>
      <c r="W127" s="304">
        <f t="shared" si="13"/>
        <v>0</v>
      </c>
      <c r="X127" s="305">
        <f t="shared" si="14"/>
        <v>0</v>
      </c>
    </row>
    <row r="128" spans="1:50" x14ac:dyDescent="0.2">
      <c r="A128" s="241" t="s">
        <v>349</v>
      </c>
      <c r="B128" s="239" t="s">
        <v>358</v>
      </c>
      <c r="C128" s="233" t="s">
        <v>359</v>
      </c>
      <c r="D128" s="234" t="s">
        <v>113</v>
      </c>
      <c r="E128" s="297">
        <v>4742</v>
      </c>
      <c r="F128" s="297">
        <v>3633233</v>
      </c>
      <c r="G128" s="297">
        <v>158847.81999999989</v>
      </c>
      <c r="H128" s="297">
        <v>0</v>
      </c>
      <c r="I128" s="298">
        <v>4846</v>
      </c>
      <c r="J128" s="299">
        <v>3724195.8</v>
      </c>
      <c r="K128" s="299">
        <v>141654.17999999993</v>
      </c>
      <c r="L128" s="300">
        <f>VLOOKUP(B128,[1]ЛП!$B$8:$I$408,8,0)+VLOOKUP(B128,[1]ЛП!$B$8:$J$408,9,0)+VLOOKUP(B128,[1]ЛП!$B$8:$K$408,10,0)</f>
        <v>0</v>
      </c>
      <c r="M128" s="236" t="s">
        <v>349</v>
      </c>
      <c r="N128" s="240" t="s">
        <v>358</v>
      </c>
      <c r="O128" s="237" t="s">
        <v>359</v>
      </c>
      <c r="P128" s="237" t="s">
        <v>113</v>
      </c>
      <c r="Q128" s="303">
        <v>5155</v>
      </c>
      <c r="R128" s="304">
        <v>4207272.2</v>
      </c>
      <c r="S128" s="304">
        <v>64077.119999999959</v>
      </c>
      <c r="T128" s="305">
        <v>0</v>
      </c>
      <c r="U128" s="303">
        <f t="shared" si="15"/>
        <v>309</v>
      </c>
      <c r="V128" s="304">
        <f t="shared" si="12"/>
        <v>483076.40000000037</v>
      </c>
      <c r="W128" s="304">
        <f t="shared" si="13"/>
        <v>-77577.059999999969</v>
      </c>
      <c r="X128" s="305">
        <f t="shared" si="14"/>
        <v>0</v>
      </c>
    </row>
    <row r="129" spans="1:50" s="308" customFormat="1" x14ac:dyDescent="0.2">
      <c r="A129" s="227"/>
      <c r="B129" s="228"/>
      <c r="C129" s="228" t="s">
        <v>360</v>
      </c>
      <c r="D129" s="229"/>
      <c r="E129" s="282">
        <f t="shared" ref="E129:L129" si="28">SUM(E130:E136)</f>
        <v>8118</v>
      </c>
      <c r="F129" s="282">
        <f t="shared" si="28"/>
        <v>5230558</v>
      </c>
      <c r="G129" s="282">
        <f t="shared" si="28"/>
        <v>75140.320000000007</v>
      </c>
      <c r="H129" s="282">
        <f t="shared" si="28"/>
        <v>0</v>
      </c>
      <c r="I129" s="283">
        <f t="shared" si="28"/>
        <v>8285</v>
      </c>
      <c r="J129" s="284">
        <f t="shared" si="28"/>
        <v>5303054</v>
      </c>
      <c r="K129" s="284">
        <f t="shared" si="28"/>
        <v>75136.989999999991</v>
      </c>
      <c r="L129" s="285">
        <f t="shared" si="28"/>
        <v>0</v>
      </c>
      <c r="M129" s="230"/>
      <c r="N129" s="230"/>
      <c r="O129" s="230" t="s">
        <v>360</v>
      </c>
      <c r="P129" s="230"/>
      <c r="Q129" s="288">
        <f t="shared" ref="Q129:T129" si="29">SUM(Q130:Q136)</f>
        <v>8271</v>
      </c>
      <c r="R129" s="289">
        <f t="shared" si="29"/>
        <v>5418011.4000000004</v>
      </c>
      <c r="S129" s="289">
        <f t="shared" si="29"/>
        <v>40640.17</v>
      </c>
      <c r="T129" s="290">
        <f t="shared" si="29"/>
        <v>0</v>
      </c>
      <c r="U129" s="288">
        <f t="shared" si="15"/>
        <v>-14</v>
      </c>
      <c r="V129" s="289">
        <f t="shared" si="12"/>
        <v>114957.40000000037</v>
      </c>
      <c r="W129" s="289">
        <f t="shared" si="13"/>
        <v>-34496.819999999992</v>
      </c>
      <c r="X129" s="290">
        <f t="shared" si="14"/>
        <v>0</v>
      </c>
      <c r="Y129" s="306"/>
      <c r="Z129" s="306"/>
      <c r="AA129" s="306"/>
      <c r="AB129" s="306"/>
      <c r="AC129" s="306"/>
      <c r="AD129" s="306"/>
      <c r="AE129" s="306"/>
      <c r="AF129" s="306"/>
      <c r="AG129" s="306"/>
      <c r="AH129" s="306"/>
      <c r="AI129" s="306"/>
      <c r="AJ129" s="306"/>
      <c r="AK129" s="306"/>
      <c r="AL129" s="306"/>
      <c r="AM129" s="306"/>
      <c r="AN129" s="306"/>
      <c r="AO129" s="306"/>
      <c r="AP129" s="306"/>
      <c r="AQ129" s="306"/>
      <c r="AR129" s="306"/>
      <c r="AS129" s="306"/>
      <c r="AT129" s="306"/>
      <c r="AU129" s="306"/>
      <c r="AV129" s="306"/>
      <c r="AW129" s="306"/>
      <c r="AX129" s="306"/>
    </row>
    <row r="130" spans="1:50" x14ac:dyDescent="0.2">
      <c r="A130" s="238" t="s">
        <v>361</v>
      </c>
      <c r="B130" s="239" t="s">
        <v>362</v>
      </c>
      <c r="C130" s="233" t="s">
        <v>363</v>
      </c>
      <c r="D130" s="234" t="s">
        <v>113</v>
      </c>
      <c r="E130" s="297">
        <v>2747</v>
      </c>
      <c r="F130" s="297">
        <v>2039855</v>
      </c>
      <c r="G130" s="297">
        <v>32200.14</v>
      </c>
      <c r="H130" s="297">
        <v>0</v>
      </c>
      <c r="I130" s="298">
        <v>2617</v>
      </c>
      <c r="J130" s="299">
        <v>1950297</v>
      </c>
      <c r="K130" s="299">
        <v>36033.49</v>
      </c>
      <c r="L130" s="300">
        <f>VLOOKUP(B130,[1]ЛП!$B$8:$I$408,8,0)+VLOOKUP(B130,[1]ЛП!$B$8:$J$408,9,0)+VLOOKUP(B130,[1]ЛП!$B$8:$K$408,10,0)</f>
        <v>0</v>
      </c>
      <c r="M130" s="240" t="s">
        <v>361</v>
      </c>
      <c r="N130" s="240" t="s">
        <v>362</v>
      </c>
      <c r="O130" s="237" t="s">
        <v>363</v>
      </c>
      <c r="P130" s="237" t="s">
        <v>113</v>
      </c>
      <c r="Q130" s="303">
        <v>2758</v>
      </c>
      <c r="R130" s="304">
        <v>2028006.2000000002</v>
      </c>
      <c r="S130" s="304">
        <v>19166.75</v>
      </c>
      <c r="T130" s="305">
        <v>0</v>
      </c>
      <c r="U130" s="303">
        <f t="shared" si="15"/>
        <v>141</v>
      </c>
      <c r="V130" s="304">
        <f t="shared" si="12"/>
        <v>77709.200000000186</v>
      </c>
      <c r="W130" s="304">
        <f t="shared" si="13"/>
        <v>-16866.739999999998</v>
      </c>
      <c r="X130" s="305">
        <f t="shared" si="14"/>
        <v>0</v>
      </c>
    </row>
    <row r="131" spans="1:50" x14ac:dyDescent="0.2">
      <c r="A131" s="238" t="s">
        <v>361</v>
      </c>
      <c r="B131" s="239" t="s">
        <v>364</v>
      </c>
      <c r="C131" s="233" t="s">
        <v>365</v>
      </c>
      <c r="D131" s="234" t="s">
        <v>129</v>
      </c>
      <c r="E131" s="297">
        <v>617</v>
      </c>
      <c r="F131" s="297">
        <v>195908</v>
      </c>
      <c r="G131" s="297">
        <v>0</v>
      </c>
      <c r="H131" s="297">
        <v>0</v>
      </c>
      <c r="I131" s="298">
        <v>904</v>
      </c>
      <c r="J131" s="299">
        <v>291542</v>
      </c>
      <c r="K131" s="299">
        <v>0</v>
      </c>
      <c r="L131" s="300">
        <f>VLOOKUP(B131,[1]ЛП!$B$8:$I$408,8,0)+VLOOKUP(B131,[1]ЛП!$B$8:$J$408,9,0)+VLOOKUP(B131,[1]ЛП!$B$8:$K$408,10,0)</f>
        <v>0</v>
      </c>
      <c r="M131" s="240" t="s">
        <v>361</v>
      </c>
      <c r="N131" s="240" t="s">
        <v>364</v>
      </c>
      <c r="O131" s="237" t="s">
        <v>365</v>
      </c>
      <c r="P131" s="237" t="s">
        <v>129</v>
      </c>
      <c r="Q131" s="303">
        <v>764</v>
      </c>
      <c r="R131" s="304">
        <v>238294</v>
      </c>
      <c r="S131" s="304">
        <v>0</v>
      </c>
      <c r="T131" s="305">
        <v>0</v>
      </c>
      <c r="U131" s="303">
        <f t="shared" si="15"/>
        <v>-140</v>
      </c>
      <c r="V131" s="304">
        <f t="shared" si="12"/>
        <v>-53248</v>
      </c>
      <c r="W131" s="304">
        <f t="shared" si="13"/>
        <v>0</v>
      </c>
      <c r="X131" s="305">
        <f t="shared" si="14"/>
        <v>0</v>
      </c>
    </row>
    <row r="132" spans="1:50" x14ac:dyDescent="0.2">
      <c r="A132" s="238" t="s">
        <v>361</v>
      </c>
      <c r="B132" s="239" t="s">
        <v>366</v>
      </c>
      <c r="C132" s="233" t="s">
        <v>367</v>
      </c>
      <c r="D132" s="234" t="s">
        <v>134</v>
      </c>
      <c r="E132" s="297"/>
      <c r="F132" s="297">
        <v>44920</v>
      </c>
      <c r="G132" s="297">
        <v>0</v>
      </c>
      <c r="H132" s="297">
        <v>0</v>
      </c>
      <c r="I132" s="298"/>
      <c r="J132" s="299">
        <v>45890</v>
      </c>
      <c r="K132" s="299">
        <v>0</v>
      </c>
      <c r="L132" s="300">
        <f>VLOOKUP(B132,[1]ЛП!$B$8:$I$408,8,0)+VLOOKUP(B132,[1]ЛП!$B$8:$J$408,9,0)+VLOOKUP(B132,[1]ЛП!$B$8:$K$408,10,0)</f>
        <v>0</v>
      </c>
      <c r="M132" s="240" t="s">
        <v>361</v>
      </c>
      <c r="N132" s="240" t="s">
        <v>366</v>
      </c>
      <c r="O132" s="237" t="s">
        <v>367</v>
      </c>
      <c r="P132" s="237" t="s">
        <v>134</v>
      </c>
      <c r="Q132" s="303">
        <v>0</v>
      </c>
      <c r="R132" s="304">
        <v>42480</v>
      </c>
      <c r="S132" s="304">
        <v>0</v>
      </c>
      <c r="T132" s="305">
        <v>0</v>
      </c>
      <c r="U132" s="303">
        <f t="shared" si="15"/>
        <v>0</v>
      </c>
      <c r="V132" s="304">
        <f t="shared" si="12"/>
        <v>-3410</v>
      </c>
      <c r="W132" s="304">
        <f t="shared" si="13"/>
        <v>0</v>
      </c>
      <c r="X132" s="305">
        <f t="shared" si="14"/>
        <v>0</v>
      </c>
    </row>
    <row r="133" spans="1:50" x14ac:dyDescent="0.2">
      <c r="A133" s="238" t="s">
        <v>361</v>
      </c>
      <c r="B133" s="239" t="s">
        <v>368</v>
      </c>
      <c r="C133" s="233" t="s">
        <v>369</v>
      </c>
      <c r="D133" s="234" t="s">
        <v>113</v>
      </c>
      <c r="E133" s="297">
        <v>1517</v>
      </c>
      <c r="F133" s="297">
        <v>900117</v>
      </c>
      <c r="G133" s="297">
        <v>0</v>
      </c>
      <c r="H133" s="297">
        <v>0</v>
      </c>
      <c r="I133" s="298">
        <v>1593</v>
      </c>
      <c r="J133" s="299">
        <v>962559</v>
      </c>
      <c r="K133" s="299">
        <v>0</v>
      </c>
      <c r="L133" s="300">
        <f>VLOOKUP(B133,[1]ЛП!$B$8:$I$408,8,0)+VLOOKUP(B133,[1]ЛП!$B$8:$J$408,9,0)+VLOOKUP(B133,[1]ЛП!$B$8:$K$408,10,0)</f>
        <v>0</v>
      </c>
      <c r="M133" s="240" t="s">
        <v>361</v>
      </c>
      <c r="N133" s="240" t="s">
        <v>368</v>
      </c>
      <c r="O133" s="237" t="s">
        <v>369</v>
      </c>
      <c r="P133" s="237" t="s">
        <v>113</v>
      </c>
      <c r="Q133" s="303">
        <v>1579</v>
      </c>
      <c r="R133" s="304">
        <v>1009833</v>
      </c>
      <c r="S133" s="304">
        <v>0</v>
      </c>
      <c r="T133" s="305">
        <v>0</v>
      </c>
      <c r="U133" s="303">
        <f t="shared" si="15"/>
        <v>-14</v>
      </c>
      <c r="V133" s="304">
        <f t="shared" si="12"/>
        <v>47274</v>
      </c>
      <c r="W133" s="304">
        <f t="shared" si="13"/>
        <v>0</v>
      </c>
      <c r="X133" s="305">
        <f t="shared" si="14"/>
        <v>0</v>
      </c>
    </row>
    <row r="134" spans="1:50" x14ac:dyDescent="0.2">
      <c r="A134" s="238" t="s">
        <v>361</v>
      </c>
      <c r="B134" s="239" t="s">
        <v>370</v>
      </c>
      <c r="C134" s="233" t="s">
        <v>371</v>
      </c>
      <c r="D134" s="234" t="s">
        <v>113</v>
      </c>
      <c r="E134" s="297">
        <v>1966</v>
      </c>
      <c r="F134" s="297">
        <v>1612612</v>
      </c>
      <c r="G134" s="297">
        <v>42940.18</v>
      </c>
      <c r="H134" s="297">
        <v>0</v>
      </c>
      <c r="I134" s="298">
        <v>1865</v>
      </c>
      <c r="J134" s="299">
        <v>1603526</v>
      </c>
      <c r="K134" s="299">
        <v>39103.5</v>
      </c>
      <c r="L134" s="300">
        <f>VLOOKUP(B134,[1]ЛП!$B$8:$I$408,8,0)+VLOOKUP(B134,[1]ЛП!$B$8:$J$408,9,0)+VLOOKUP(B134,[1]ЛП!$B$8:$K$408,10,0)</f>
        <v>0</v>
      </c>
      <c r="M134" s="240" t="s">
        <v>361</v>
      </c>
      <c r="N134" s="240" t="s">
        <v>370</v>
      </c>
      <c r="O134" s="237" t="s">
        <v>371</v>
      </c>
      <c r="P134" s="237" t="s">
        <v>113</v>
      </c>
      <c r="Q134" s="303">
        <v>1881</v>
      </c>
      <c r="R134" s="304">
        <v>1654606.2</v>
      </c>
      <c r="S134" s="304">
        <v>21473.42</v>
      </c>
      <c r="T134" s="305">
        <v>0</v>
      </c>
      <c r="U134" s="303">
        <f t="shared" si="15"/>
        <v>16</v>
      </c>
      <c r="V134" s="304">
        <f t="shared" si="12"/>
        <v>51080.199999999953</v>
      </c>
      <c r="W134" s="304">
        <f t="shared" si="13"/>
        <v>-17630.080000000002</v>
      </c>
      <c r="X134" s="305">
        <f t="shared" si="14"/>
        <v>0</v>
      </c>
    </row>
    <row r="135" spans="1:50" x14ac:dyDescent="0.2">
      <c r="A135" s="238" t="s">
        <v>361</v>
      </c>
      <c r="B135" s="239" t="s">
        <v>372</v>
      </c>
      <c r="C135" s="233" t="s">
        <v>373</v>
      </c>
      <c r="D135" s="234" t="s">
        <v>129</v>
      </c>
      <c r="E135" s="297">
        <v>1271</v>
      </c>
      <c r="F135" s="297">
        <v>420646</v>
      </c>
      <c r="G135" s="297">
        <v>0</v>
      </c>
      <c r="H135" s="297">
        <v>0</v>
      </c>
      <c r="I135" s="298">
        <v>1306</v>
      </c>
      <c r="J135" s="299">
        <v>431740</v>
      </c>
      <c r="K135" s="299">
        <v>0</v>
      </c>
      <c r="L135" s="300">
        <f>VLOOKUP(B135,[1]ЛП!$B$8:$I$408,8,0)+VLOOKUP(B135,[1]ЛП!$B$8:$J$408,9,0)+VLOOKUP(B135,[1]ЛП!$B$8:$K$408,10,0)</f>
        <v>0</v>
      </c>
      <c r="M135" s="240" t="s">
        <v>361</v>
      </c>
      <c r="N135" s="240" t="s">
        <v>372</v>
      </c>
      <c r="O135" s="237" t="s">
        <v>373</v>
      </c>
      <c r="P135" s="237" t="s">
        <v>129</v>
      </c>
      <c r="Q135" s="303">
        <v>1289</v>
      </c>
      <c r="R135" s="304">
        <v>427042</v>
      </c>
      <c r="S135" s="304">
        <v>0</v>
      </c>
      <c r="T135" s="305">
        <v>0</v>
      </c>
      <c r="U135" s="303">
        <f t="shared" si="15"/>
        <v>-17</v>
      </c>
      <c r="V135" s="304">
        <f t="shared" si="12"/>
        <v>-4698</v>
      </c>
      <c r="W135" s="304">
        <f t="shared" si="13"/>
        <v>0</v>
      </c>
      <c r="X135" s="305">
        <f t="shared" si="14"/>
        <v>0</v>
      </c>
    </row>
    <row r="136" spans="1:50" x14ac:dyDescent="0.2">
      <c r="A136" s="238" t="s">
        <v>361</v>
      </c>
      <c r="B136" s="239" t="s">
        <v>374</v>
      </c>
      <c r="C136" s="233" t="s">
        <v>375</v>
      </c>
      <c r="D136" s="234" t="s">
        <v>134</v>
      </c>
      <c r="E136" s="297"/>
      <c r="F136" s="297">
        <v>16500</v>
      </c>
      <c r="G136" s="297">
        <v>0</v>
      </c>
      <c r="H136" s="297">
        <v>0</v>
      </c>
      <c r="I136" s="298"/>
      <c r="J136" s="299">
        <v>17500</v>
      </c>
      <c r="K136" s="299">
        <v>0</v>
      </c>
      <c r="L136" s="300">
        <f>VLOOKUP(B136,[1]ЛП!$B$8:$I$408,8,0)+VLOOKUP(B136,[1]ЛП!$B$8:$J$408,9,0)+VLOOKUP(B136,[1]ЛП!$B$8:$K$408,10,0)</f>
        <v>0</v>
      </c>
      <c r="M136" s="240" t="s">
        <v>361</v>
      </c>
      <c r="N136" s="240" t="s">
        <v>374</v>
      </c>
      <c r="O136" s="237" t="s">
        <v>375</v>
      </c>
      <c r="P136" s="237" t="s">
        <v>134</v>
      </c>
      <c r="Q136" s="303">
        <v>0</v>
      </c>
      <c r="R136" s="304">
        <v>17750</v>
      </c>
      <c r="S136" s="304">
        <v>0</v>
      </c>
      <c r="T136" s="305">
        <v>0</v>
      </c>
      <c r="U136" s="303">
        <f t="shared" si="15"/>
        <v>0</v>
      </c>
      <c r="V136" s="304">
        <f t="shared" ref="V136:V199" si="30">R136-J136</f>
        <v>250</v>
      </c>
      <c r="W136" s="304">
        <f t="shared" ref="W136:W199" si="31">S136-K136</f>
        <v>0</v>
      </c>
      <c r="X136" s="305">
        <f t="shared" ref="X136:X199" si="32">T136-L136</f>
        <v>0</v>
      </c>
    </row>
    <row r="137" spans="1:50" s="308" customFormat="1" x14ac:dyDescent="0.2">
      <c r="A137" s="227"/>
      <c r="B137" s="228"/>
      <c r="C137" s="228" t="s">
        <v>376</v>
      </c>
      <c r="D137" s="229"/>
      <c r="E137" s="282">
        <f t="shared" ref="E137:L137" si="33">SUM(E138:E143)</f>
        <v>5795</v>
      </c>
      <c r="F137" s="282">
        <f t="shared" si="33"/>
        <v>4384099</v>
      </c>
      <c r="G137" s="282">
        <f t="shared" si="33"/>
        <v>195791.60999999969</v>
      </c>
      <c r="H137" s="282">
        <f t="shared" si="33"/>
        <v>0</v>
      </c>
      <c r="I137" s="283">
        <f t="shared" si="33"/>
        <v>5688</v>
      </c>
      <c r="J137" s="284">
        <f t="shared" si="33"/>
        <v>4245293</v>
      </c>
      <c r="K137" s="284">
        <f t="shared" si="33"/>
        <v>191654.11999999976</v>
      </c>
      <c r="L137" s="285">
        <f t="shared" si="33"/>
        <v>0</v>
      </c>
      <c r="M137" s="230"/>
      <c r="N137" s="230"/>
      <c r="O137" s="230" t="s">
        <v>376</v>
      </c>
      <c r="P137" s="230"/>
      <c r="Q137" s="288">
        <f t="shared" ref="Q137:T137" si="34">SUM(Q138:Q143)</f>
        <v>5581</v>
      </c>
      <c r="R137" s="289">
        <f t="shared" si="34"/>
        <v>4306023.4000000004</v>
      </c>
      <c r="S137" s="289">
        <f t="shared" si="34"/>
        <v>55687.149999999951</v>
      </c>
      <c r="T137" s="290">
        <f t="shared" si="34"/>
        <v>0</v>
      </c>
      <c r="U137" s="288">
        <f t="shared" ref="U137:U200" si="35">Q137-I137</f>
        <v>-107</v>
      </c>
      <c r="V137" s="289">
        <f t="shared" si="30"/>
        <v>60730.400000000373</v>
      </c>
      <c r="W137" s="289">
        <f t="shared" si="31"/>
        <v>-135966.9699999998</v>
      </c>
      <c r="X137" s="290">
        <f t="shared" si="32"/>
        <v>0</v>
      </c>
      <c r="Y137" s="306"/>
      <c r="Z137" s="306"/>
      <c r="AA137" s="306"/>
      <c r="AB137" s="306"/>
      <c r="AC137" s="306"/>
      <c r="AD137" s="306"/>
      <c r="AE137" s="306"/>
      <c r="AF137" s="306"/>
      <c r="AG137" s="306"/>
      <c r="AH137" s="306"/>
      <c r="AI137" s="306"/>
      <c r="AJ137" s="306"/>
      <c r="AK137" s="306"/>
      <c r="AL137" s="306"/>
      <c r="AM137" s="306"/>
      <c r="AN137" s="306"/>
      <c r="AO137" s="306"/>
      <c r="AP137" s="306"/>
      <c r="AQ137" s="306"/>
      <c r="AR137" s="306"/>
      <c r="AS137" s="306"/>
      <c r="AT137" s="306"/>
      <c r="AU137" s="306"/>
      <c r="AV137" s="306"/>
      <c r="AW137" s="306"/>
      <c r="AX137" s="306"/>
    </row>
    <row r="138" spans="1:50" x14ac:dyDescent="0.2">
      <c r="A138" s="238" t="s">
        <v>377</v>
      </c>
      <c r="B138" s="239" t="s">
        <v>378</v>
      </c>
      <c r="C138" s="233" t="s">
        <v>379</v>
      </c>
      <c r="D138" s="234" t="s">
        <v>113</v>
      </c>
      <c r="E138" s="297">
        <v>1804</v>
      </c>
      <c r="F138" s="297">
        <v>1376819</v>
      </c>
      <c r="G138" s="297">
        <v>15060</v>
      </c>
      <c r="H138" s="297">
        <v>0</v>
      </c>
      <c r="I138" s="298">
        <v>1776</v>
      </c>
      <c r="J138" s="299">
        <v>1309863</v>
      </c>
      <c r="K138" s="299">
        <v>9180</v>
      </c>
      <c r="L138" s="300">
        <f>VLOOKUP(B138,[1]ЛП!$B$8:$I$408,8,0)+VLOOKUP(B138,[1]ЛП!$B$8:$J$408,9,0)+VLOOKUP(B138,[1]ЛП!$B$8:$K$408,10,0)</f>
        <v>0</v>
      </c>
      <c r="M138" s="240" t="s">
        <v>377</v>
      </c>
      <c r="N138" s="240" t="s">
        <v>378</v>
      </c>
      <c r="O138" s="237" t="s">
        <v>379</v>
      </c>
      <c r="P138" s="237" t="s">
        <v>113</v>
      </c>
      <c r="Q138" s="303">
        <v>1811</v>
      </c>
      <c r="R138" s="304">
        <v>1404103.4</v>
      </c>
      <c r="S138" s="304">
        <v>5853.6</v>
      </c>
      <c r="T138" s="305">
        <v>0</v>
      </c>
      <c r="U138" s="303">
        <f t="shared" si="35"/>
        <v>35</v>
      </c>
      <c r="V138" s="304">
        <f t="shared" si="30"/>
        <v>94240.399999999907</v>
      </c>
      <c r="W138" s="304">
        <f t="shared" si="31"/>
        <v>-3326.3999999999996</v>
      </c>
      <c r="X138" s="305">
        <f t="shared" si="32"/>
        <v>0</v>
      </c>
    </row>
    <row r="139" spans="1:50" x14ac:dyDescent="0.2">
      <c r="A139" s="238" t="s">
        <v>377</v>
      </c>
      <c r="B139" s="239" t="s">
        <v>380</v>
      </c>
      <c r="C139" s="233" t="s">
        <v>381</v>
      </c>
      <c r="D139" s="234" t="s">
        <v>113</v>
      </c>
      <c r="E139" s="297">
        <v>1290</v>
      </c>
      <c r="F139" s="297">
        <v>872157</v>
      </c>
      <c r="G139" s="297">
        <v>0</v>
      </c>
      <c r="H139" s="297">
        <v>0</v>
      </c>
      <c r="I139" s="298">
        <v>1272</v>
      </c>
      <c r="J139" s="299">
        <v>864261</v>
      </c>
      <c r="K139" s="299">
        <v>0</v>
      </c>
      <c r="L139" s="300">
        <f>VLOOKUP(B139,[1]ЛП!$B$8:$I$408,8,0)+VLOOKUP(B139,[1]ЛП!$B$8:$J$408,9,0)+VLOOKUP(B139,[1]ЛП!$B$8:$K$408,10,0)</f>
        <v>0</v>
      </c>
      <c r="M139" s="240" t="s">
        <v>377</v>
      </c>
      <c r="N139" s="240" t="s">
        <v>380</v>
      </c>
      <c r="O139" s="237" t="s">
        <v>381</v>
      </c>
      <c r="P139" s="237" t="s">
        <v>113</v>
      </c>
      <c r="Q139" s="303">
        <v>1257</v>
      </c>
      <c r="R139" s="304">
        <v>863279</v>
      </c>
      <c r="S139" s="304">
        <v>0</v>
      </c>
      <c r="T139" s="305">
        <v>0</v>
      </c>
      <c r="U139" s="303">
        <f t="shared" si="35"/>
        <v>-15</v>
      </c>
      <c r="V139" s="304">
        <f t="shared" si="30"/>
        <v>-982</v>
      </c>
      <c r="W139" s="304">
        <f t="shared" si="31"/>
        <v>0</v>
      </c>
      <c r="X139" s="305">
        <f t="shared" si="32"/>
        <v>0</v>
      </c>
    </row>
    <row r="140" spans="1:50" x14ac:dyDescent="0.2">
      <c r="A140" s="238" t="s">
        <v>377</v>
      </c>
      <c r="B140" s="239" t="s">
        <v>382</v>
      </c>
      <c r="C140" s="233" t="s">
        <v>383</v>
      </c>
      <c r="D140" s="234" t="s">
        <v>113</v>
      </c>
      <c r="E140" s="297">
        <v>874</v>
      </c>
      <c r="F140" s="297">
        <v>544339</v>
      </c>
      <c r="G140" s="297">
        <v>0</v>
      </c>
      <c r="H140" s="297">
        <v>0</v>
      </c>
      <c r="I140" s="298">
        <v>832</v>
      </c>
      <c r="J140" s="299">
        <v>512403</v>
      </c>
      <c r="K140" s="299">
        <v>0</v>
      </c>
      <c r="L140" s="300">
        <f>VLOOKUP(B140,[1]ЛП!$B$8:$I$408,8,0)+VLOOKUP(B140,[1]ЛП!$B$8:$J$408,9,0)+VLOOKUP(B140,[1]ЛП!$B$8:$K$408,10,0)</f>
        <v>0</v>
      </c>
      <c r="M140" s="240" t="s">
        <v>377</v>
      </c>
      <c r="N140" s="240" t="s">
        <v>382</v>
      </c>
      <c r="O140" s="237" t="s">
        <v>383</v>
      </c>
      <c r="P140" s="237" t="s">
        <v>113</v>
      </c>
      <c r="Q140" s="303">
        <v>787</v>
      </c>
      <c r="R140" s="304">
        <v>499825</v>
      </c>
      <c r="S140" s="304">
        <v>0</v>
      </c>
      <c r="T140" s="305">
        <v>0</v>
      </c>
      <c r="U140" s="303">
        <f t="shared" si="35"/>
        <v>-45</v>
      </c>
      <c r="V140" s="304">
        <f t="shared" si="30"/>
        <v>-12578</v>
      </c>
      <c r="W140" s="304">
        <f t="shared" si="31"/>
        <v>0</v>
      </c>
      <c r="X140" s="305">
        <f t="shared" si="32"/>
        <v>0</v>
      </c>
    </row>
    <row r="141" spans="1:50" x14ac:dyDescent="0.2">
      <c r="A141" s="238" t="s">
        <v>377</v>
      </c>
      <c r="B141" s="239" t="s">
        <v>384</v>
      </c>
      <c r="C141" s="233" t="s">
        <v>385</v>
      </c>
      <c r="D141" s="234" t="s">
        <v>113</v>
      </c>
      <c r="E141" s="297">
        <v>927</v>
      </c>
      <c r="F141" s="297">
        <v>518492</v>
      </c>
      <c r="G141" s="297">
        <v>0</v>
      </c>
      <c r="H141" s="297">
        <v>0</v>
      </c>
      <c r="I141" s="298">
        <v>858</v>
      </c>
      <c r="J141" s="299">
        <v>473070</v>
      </c>
      <c r="K141" s="299">
        <v>0</v>
      </c>
      <c r="L141" s="300">
        <f>VLOOKUP(B141,[1]ЛП!$B$8:$I$408,8,0)+VLOOKUP(B141,[1]ЛП!$B$8:$J$408,9,0)+VLOOKUP(B141,[1]ЛП!$B$8:$K$408,10,0)</f>
        <v>0</v>
      </c>
      <c r="M141" s="240" t="s">
        <v>377</v>
      </c>
      <c r="N141" s="240" t="s">
        <v>384</v>
      </c>
      <c r="O141" s="237" t="s">
        <v>385</v>
      </c>
      <c r="P141" s="237" t="s">
        <v>113</v>
      </c>
      <c r="Q141" s="303">
        <v>857</v>
      </c>
      <c r="R141" s="304">
        <v>504298</v>
      </c>
      <c r="S141" s="304">
        <v>0</v>
      </c>
      <c r="T141" s="305">
        <v>0</v>
      </c>
      <c r="U141" s="303">
        <f t="shared" si="35"/>
        <v>-1</v>
      </c>
      <c r="V141" s="304">
        <f t="shared" si="30"/>
        <v>31228</v>
      </c>
      <c r="W141" s="304">
        <f t="shared" si="31"/>
        <v>0</v>
      </c>
      <c r="X141" s="305">
        <f t="shared" si="32"/>
        <v>0</v>
      </c>
    </row>
    <row r="142" spans="1:50" x14ac:dyDescent="0.2">
      <c r="A142" s="238" t="s">
        <v>377</v>
      </c>
      <c r="B142" s="239" t="s">
        <v>386</v>
      </c>
      <c r="C142" s="233" t="s">
        <v>387</v>
      </c>
      <c r="D142" s="234" t="s">
        <v>124</v>
      </c>
      <c r="E142" s="297">
        <v>527</v>
      </c>
      <c r="F142" s="297">
        <v>317820</v>
      </c>
      <c r="G142" s="297">
        <v>0</v>
      </c>
      <c r="H142" s="297">
        <v>0</v>
      </c>
      <c r="I142" s="298">
        <v>550</v>
      </c>
      <c r="J142" s="299">
        <v>329210</v>
      </c>
      <c r="K142" s="299">
        <v>0</v>
      </c>
      <c r="L142" s="300">
        <f>VLOOKUP(B142,[1]ЛП!$B$8:$I$408,8,0)+VLOOKUP(B142,[1]ЛП!$B$8:$J$408,9,0)+VLOOKUP(B142,[1]ЛП!$B$8:$K$408,10,0)</f>
        <v>0</v>
      </c>
      <c r="M142" s="240" t="s">
        <v>377</v>
      </c>
      <c r="N142" s="240" t="s">
        <v>386</v>
      </c>
      <c r="O142" s="237" t="s">
        <v>387</v>
      </c>
      <c r="P142" s="237" t="s">
        <v>124</v>
      </c>
      <c r="Q142" s="303">
        <v>535</v>
      </c>
      <c r="R142" s="304">
        <v>350777</v>
      </c>
      <c r="S142" s="304">
        <v>0</v>
      </c>
      <c r="T142" s="305">
        <v>0</v>
      </c>
      <c r="U142" s="303">
        <f t="shared" si="35"/>
        <v>-15</v>
      </c>
      <c r="V142" s="304">
        <f t="shared" si="30"/>
        <v>21567</v>
      </c>
      <c r="W142" s="304">
        <f t="shared" si="31"/>
        <v>0</v>
      </c>
      <c r="X142" s="305">
        <f t="shared" si="32"/>
        <v>0</v>
      </c>
    </row>
    <row r="143" spans="1:50" x14ac:dyDescent="0.2">
      <c r="A143" s="238" t="s">
        <v>377</v>
      </c>
      <c r="B143" s="239" t="s">
        <v>388</v>
      </c>
      <c r="C143" s="233" t="s">
        <v>389</v>
      </c>
      <c r="D143" s="234" t="s">
        <v>113</v>
      </c>
      <c r="E143" s="297">
        <v>373</v>
      </c>
      <c r="F143" s="297">
        <v>754472</v>
      </c>
      <c r="G143" s="297">
        <v>180731.60999999969</v>
      </c>
      <c r="H143" s="297">
        <v>0</v>
      </c>
      <c r="I143" s="298">
        <v>400</v>
      </c>
      <c r="J143" s="299">
        <v>756486</v>
      </c>
      <c r="K143" s="299">
        <v>182474.11999999976</v>
      </c>
      <c r="L143" s="300">
        <f>VLOOKUP(B143,[1]ЛП!$B$8:$I$408,8,0)+VLOOKUP(B143,[1]ЛП!$B$8:$J$408,9,0)+VLOOKUP(B143,[1]ЛП!$B$8:$K$408,10,0)</f>
        <v>0</v>
      </c>
      <c r="M143" s="240" t="s">
        <v>377</v>
      </c>
      <c r="N143" s="240" t="s">
        <v>388</v>
      </c>
      <c r="O143" s="237" t="s">
        <v>389</v>
      </c>
      <c r="P143" s="237" t="s">
        <v>113</v>
      </c>
      <c r="Q143" s="303">
        <v>334</v>
      </c>
      <c r="R143" s="304">
        <v>683741</v>
      </c>
      <c r="S143" s="304">
        <v>49833.549999999952</v>
      </c>
      <c r="T143" s="305">
        <v>0</v>
      </c>
      <c r="U143" s="303">
        <f t="shared" si="35"/>
        <v>-66</v>
      </c>
      <c r="V143" s="304">
        <f t="shared" si="30"/>
        <v>-72745</v>
      </c>
      <c r="W143" s="304">
        <f t="shared" si="31"/>
        <v>-132640.5699999998</v>
      </c>
      <c r="X143" s="305">
        <f t="shared" si="32"/>
        <v>0</v>
      </c>
    </row>
    <row r="144" spans="1:50" s="308" customFormat="1" x14ac:dyDescent="0.2">
      <c r="A144" s="227"/>
      <c r="B144" s="228"/>
      <c r="C144" s="228" t="s">
        <v>390</v>
      </c>
      <c r="D144" s="229"/>
      <c r="E144" s="282">
        <f t="shared" ref="E144:L144" si="36">SUM(E145:E150)</f>
        <v>9995</v>
      </c>
      <c r="F144" s="282">
        <f t="shared" si="36"/>
        <v>7870592</v>
      </c>
      <c r="G144" s="282">
        <f t="shared" si="36"/>
        <v>160295.51999999987</v>
      </c>
      <c r="H144" s="282">
        <f t="shared" si="36"/>
        <v>0</v>
      </c>
      <c r="I144" s="283">
        <f t="shared" si="36"/>
        <v>10525</v>
      </c>
      <c r="J144" s="284">
        <f t="shared" si="36"/>
        <v>8367225.5999999996</v>
      </c>
      <c r="K144" s="284">
        <f t="shared" si="36"/>
        <v>194228.27999999982</v>
      </c>
      <c r="L144" s="285">
        <f t="shared" si="36"/>
        <v>0</v>
      </c>
      <c r="M144" s="230"/>
      <c r="N144" s="230"/>
      <c r="O144" s="230" t="s">
        <v>390</v>
      </c>
      <c r="P144" s="230"/>
      <c r="Q144" s="288">
        <f t="shared" ref="Q144:T144" si="37">SUM(Q145:Q150)</f>
        <v>9961</v>
      </c>
      <c r="R144" s="289">
        <f t="shared" si="37"/>
        <v>8262394.5999999996</v>
      </c>
      <c r="S144" s="289">
        <f t="shared" si="37"/>
        <v>101739.28999999995</v>
      </c>
      <c r="T144" s="290">
        <f t="shared" si="37"/>
        <v>0</v>
      </c>
      <c r="U144" s="288">
        <f t="shared" si="35"/>
        <v>-564</v>
      </c>
      <c r="V144" s="289">
        <f t="shared" si="30"/>
        <v>-104831</v>
      </c>
      <c r="W144" s="289">
        <f t="shared" si="31"/>
        <v>-92488.989999999874</v>
      </c>
      <c r="X144" s="290">
        <f t="shared" si="32"/>
        <v>0</v>
      </c>
      <c r="Y144" s="306"/>
      <c r="Z144" s="306"/>
      <c r="AA144" s="306"/>
      <c r="AB144" s="306"/>
      <c r="AC144" s="306"/>
      <c r="AD144" s="306"/>
      <c r="AE144" s="306"/>
      <c r="AF144" s="306"/>
      <c r="AG144" s="306"/>
      <c r="AH144" s="306"/>
      <c r="AI144" s="306"/>
      <c r="AJ144" s="306"/>
      <c r="AK144" s="306"/>
      <c r="AL144" s="306"/>
      <c r="AM144" s="306"/>
      <c r="AN144" s="306"/>
      <c r="AO144" s="306"/>
      <c r="AP144" s="306"/>
      <c r="AQ144" s="306"/>
      <c r="AR144" s="306"/>
      <c r="AS144" s="306"/>
      <c r="AT144" s="306"/>
      <c r="AU144" s="306"/>
      <c r="AV144" s="306"/>
      <c r="AW144" s="306"/>
      <c r="AX144" s="306"/>
    </row>
    <row r="145" spans="1:50" x14ac:dyDescent="0.2">
      <c r="A145" s="238" t="s">
        <v>391</v>
      </c>
      <c r="B145" s="239" t="s">
        <v>392</v>
      </c>
      <c r="C145" s="233" t="s">
        <v>393</v>
      </c>
      <c r="D145" s="234" t="s">
        <v>113</v>
      </c>
      <c r="E145" s="297">
        <v>551</v>
      </c>
      <c r="F145" s="297">
        <v>290564</v>
      </c>
      <c r="G145" s="297">
        <v>0</v>
      </c>
      <c r="H145" s="297">
        <v>0</v>
      </c>
      <c r="I145" s="298">
        <v>528</v>
      </c>
      <c r="J145" s="299">
        <v>284257</v>
      </c>
      <c r="K145" s="299">
        <v>0</v>
      </c>
      <c r="L145" s="300">
        <f>VLOOKUP(B145,[1]ЛП!$B$8:$I$408,8,0)+VLOOKUP(B145,[1]ЛП!$B$8:$J$408,9,0)+VLOOKUP(B145,[1]ЛП!$B$8:$K$408,10,0)</f>
        <v>0</v>
      </c>
      <c r="M145" s="240" t="s">
        <v>391</v>
      </c>
      <c r="N145" s="240" t="s">
        <v>392</v>
      </c>
      <c r="O145" s="237" t="s">
        <v>393</v>
      </c>
      <c r="P145" s="237" t="s">
        <v>113</v>
      </c>
      <c r="Q145" s="303">
        <v>567</v>
      </c>
      <c r="R145" s="304">
        <v>309631</v>
      </c>
      <c r="S145" s="304">
        <v>0</v>
      </c>
      <c r="T145" s="305">
        <v>0</v>
      </c>
      <c r="U145" s="303">
        <f t="shared" si="35"/>
        <v>39</v>
      </c>
      <c r="V145" s="304">
        <f t="shared" si="30"/>
        <v>25374</v>
      </c>
      <c r="W145" s="304">
        <f t="shared" si="31"/>
        <v>0</v>
      </c>
      <c r="X145" s="305">
        <f t="shared" si="32"/>
        <v>0</v>
      </c>
    </row>
    <row r="146" spans="1:50" x14ac:dyDescent="0.2">
      <c r="A146" s="238" t="s">
        <v>391</v>
      </c>
      <c r="B146" s="239" t="s">
        <v>394</v>
      </c>
      <c r="C146" s="233" t="s">
        <v>395</v>
      </c>
      <c r="D146" s="234" t="s">
        <v>129</v>
      </c>
      <c r="E146" s="297">
        <v>992</v>
      </c>
      <c r="F146" s="297">
        <v>328532</v>
      </c>
      <c r="G146" s="297">
        <v>0</v>
      </c>
      <c r="H146" s="297">
        <v>0</v>
      </c>
      <c r="I146" s="298">
        <v>1087</v>
      </c>
      <c r="J146" s="299">
        <v>343646</v>
      </c>
      <c r="K146" s="299">
        <v>0</v>
      </c>
      <c r="L146" s="300">
        <f>VLOOKUP(B146,[1]ЛП!$B$8:$I$408,8,0)+VLOOKUP(B146,[1]ЛП!$B$8:$J$408,9,0)+VLOOKUP(B146,[1]ЛП!$B$8:$K$408,10,0)</f>
        <v>0</v>
      </c>
      <c r="M146" s="240" t="s">
        <v>391</v>
      </c>
      <c r="N146" s="240" t="s">
        <v>394</v>
      </c>
      <c r="O146" s="237" t="s">
        <v>395</v>
      </c>
      <c r="P146" s="237" t="s">
        <v>129</v>
      </c>
      <c r="Q146" s="303">
        <v>1076</v>
      </c>
      <c r="R146" s="304">
        <v>338684</v>
      </c>
      <c r="S146" s="304">
        <v>0</v>
      </c>
      <c r="T146" s="305">
        <v>0</v>
      </c>
      <c r="U146" s="303">
        <f t="shared" si="35"/>
        <v>-11</v>
      </c>
      <c r="V146" s="304">
        <f t="shared" si="30"/>
        <v>-4962</v>
      </c>
      <c r="W146" s="304">
        <f t="shared" si="31"/>
        <v>0</v>
      </c>
      <c r="X146" s="305">
        <f t="shared" si="32"/>
        <v>0</v>
      </c>
    </row>
    <row r="147" spans="1:50" x14ac:dyDescent="0.2">
      <c r="A147" s="238" t="s">
        <v>391</v>
      </c>
      <c r="B147" s="239" t="s">
        <v>396</v>
      </c>
      <c r="C147" s="233" t="s">
        <v>397</v>
      </c>
      <c r="D147" s="234" t="s">
        <v>113</v>
      </c>
      <c r="E147" s="297">
        <v>2329</v>
      </c>
      <c r="F147" s="297">
        <v>1550013</v>
      </c>
      <c r="G147" s="297">
        <v>13860</v>
      </c>
      <c r="H147" s="297">
        <v>0</v>
      </c>
      <c r="I147" s="298">
        <v>2471</v>
      </c>
      <c r="J147" s="299">
        <v>1696268.6</v>
      </c>
      <c r="K147" s="299">
        <v>15120</v>
      </c>
      <c r="L147" s="300">
        <f>VLOOKUP(B147,[1]ЛП!$B$8:$I$408,8,0)+VLOOKUP(B147,[1]ЛП!$B$8:$J$408,9,0)+VLOOKUP(B147,[1]ЛП!$B$8:$K$408,10,0)</f>
        <v>0</v>
      </c>
      <c r="M147" s="240" t="s">
        <v>391</v>
      </c>
      <c r="N147" s="240" t="s">
        <v>396</v>
      </c>
      <c r="O147" s="237" t="s">
        <v>397</v>
      </c>
      <c r="P147" s="237" t="s">
        <v>113</v>
      </c>
      <c r="Q147" s="303">
        <v>2180</v>
      </c>
      <c r="R147" s="304">
        <v>1497513.2</v>
      </c>
      <c r="S147" s="304">
        <v>18936.400000000001</v>
      </c>
      <c r="T147" s="305">
        <v>0</v>
      </c>
      <c r="U147" s="303">
        <f t="shared" si="35"/>
        <v>-291</v>
      </c>
      <c r="V147" s="304">
        <f t="shared" si="30"/>
        <v>-198755.40000000014</v>
      </c>
      <c r="W147" s="304">
        <f t="shared" si="31"/>
        <v>3816.4000000000015</v>
      </c>
      <c r="X147" s="305">
        <f t="shared" si="32"/>
        <v>0</v>
      </c>
    </row>
    <row r="148" spans="1:50" x14ac:dyDescent="0.2">
      <c r="A148" s="238" t="s">
        <v>391</v>
      </c>
      <c r="B148" s="239" t="s">
        <v>398</v>
      </c>
      <c r="C148" s="233" t="s">
        <v>399</v>
      </c>
      <c r="D148" s="234" t="s">
        <v>113</v>
      </c>
      <c r="E148" s="297">
        <v>4179</v>
      </c>
      <c r="F148" s="297">
        <v>3064302</v>
      </c>
      <c r="G148" s="297">
        <v>8040</v>
      </c>
      <c r="H148" s="297">
        <v>0</v>
      </c>
      <c r="I148" s="298">
        <v>4418</v>
      </c>
      <c r="J148" s="299">
        <v>3342410</v>
      </c>
      <c r="K148" s="299">
        <v>8940</v>
      </c>
      <c r="L148" s="300">
        <f>VLOOKUP(B148,[1]ЛП!$B$8:$I$408,8,0)+VLOOKUP(B148,[1]ЛП!$B$8:$J$408,9,0)+VLOOKUP(B148,[1]ЛП!$B$8:$K$408,10,0)</f>
        <v>0</v>
      </c>
      <c r="M148" s="240" t="s">
        <v>391</v>
      </c>
      <c r="N148" s="240" t="s">
        <v>398</v>
      </c>
      <c r="O148" s="237" t="s">
        <v>399</v>
      </c>
      <c r="P148" s="237" t="s">
        <v>113</v>
      </c>
      <c r="Q148" s="303">
        <v>4255</v>
      </c>
      <c r="R148" s="304">
        <v>3401640.8000000003</v>
      </c>
      <c r="S148" s="304">
        <v>3240</v>
      </c>
      <c r="T148" s="305">
        <v>0</v>
      </c>
      <c r="U148" s="303">
        <f t="shared" si="35"/>
        <v>-163</v>
      </c>
      <c r="V148" s="304">
        <f t="shared" si="30"/>
        <v>59230.800000000279</v>
      </c>
      <c r="W148" s="304">
        <f t="shared" si="31"/>
        <v>-5700</v>
      </c>
      <c r="X148" s="305">
        <f t="shared" si="32"/>
        <v>0</v>
      </c>
    </row>
    <row r="149" spans="1:50" x14ac:dyDescent="0.2">
      <c r="A149" s="238" t="s">
        <v>391</v>
      </c>
      <c r="B149" s="239" t="s">
        <v>400</v>
      </c>
      <c r="C149" s="233" t="s">
        <v>401</v>
      </c>
      <c r="D149" s="234" t="s">
        <v>113</v>
      </c>
      <c r="E149" s="297">
        <v>1944</v>
      </c>
      <c r="F149" s="297">
        <v>2070532</v>
      </c>
      <c r="G149" s="297">
        <v>138395.51999999987</v>
      </c>
      <c r="H149" s="297">
        <v>0</v>
      </c>
      <c r="I149" s="298">
        <v>2021</v>
      </c>
      <c r="J149" s="299">
        <v>2056451</v>
      </c>
      <c r="K149" s="299">
        <v>170168.27999999982</v>
      </c>
      <c r="L149" s="300">
        <f>VLOOKUP(B149,[1]ЛП!$B$8:$I$408,8,0)+VLOOKUP(B149,[1]ЛП!$B$8:$J$408,9,0)+VLOOKUP(B149,[1]ЛП!$B$8:$K$408,10,0)</f>
        <v>0</v>
      </c>
      <c r="M149" s="240" t="s">
        <v>391</v>
      </c>
      <c r="N149" s="240" t="s">
        <v>400</v>
      </c>
      <c r="O149" s="237" t="s">
        <v>401</v>
      </c>
      <c r="P149" s="237" t="s">
        <v>113</v>
      </c>
      <c r="Q149" s="303">
        <v>1883</v>
      </c>
      <c r="R149" s="304">
        <v>2050869.6</v>
      </c>
      <c r="S149" s="304">
        <v>79562.889999999941</v>
      </c>
      <c r="T149" s="305">
        <v>0</v>
      </c>
      <c r="U149" s="303">
        <f t="shared" si="35"/>
        <v>-138</v>
      </c>
      <c r="V149" s="304">
        <f t="shared" si="30"/>
        <v>-5581.3999999999069</v>
      </c>
      <c r="W149" s="304">
        <f t="shared" si="31"/>
        <v>-90605.389999999883</v>
      </c>
      <c r="X149" s="305">
        <f t="shared" si="32"/>
        <v>0</v>
      </c>
    </row>
    <row r="150" spans="1:50" x14ac:dyDescent="0.2">
      <c r="A150" s="238" t="s">
        <v>391</v>
      </c>
      <c r="B150" s="239" t="s">
        <v>402</v>
      </c>
      <c r="C150" s="233" t="s">
        <v>403</v>
      </c>
      <c r="D150" s="234" t="s">
        <v>188</v>
      </c>
      <c r="E150" s="297"/>
      <c r="F150" s="297">
        <v>566649</v>
      </c>
      <c r="G150" s="297">
        <v>0</v>
      </c>
      <c r="H150" s="297">
        <v>0</v>
      </c>
      <c r="I150" s="298"/>
      <c r="J150" s="299">
        <v>644193</v>
      </c>
      <c r="K150" s="299">
        <v>0</v>
      </c>
      <c r="L150" s="300">
        <f>VLOOKUP(B150,[1]ЛП!$B$8:$I$408,8,0)+VLOOKUP(B150,[1]ЛП!$B$8:$J$408,9,0)+VLOOKUP(B150,[1]ЛП!$B$8:$K$408,10,0)</f>
        <v>0</v>
      </c>
      <c r="M150" s="240" t="s">
        <v>391</v>
      </c>
      <c r="N150" s="240" t="s">
        <v>402</v>
      </c>
      <c r="O150" s="237" t="s">
        <v>403</v>
      </c>
      <c r="P150" s="237" t="s">
        <v>188</v>
      </c>
      <c r="Q150" s="303">
        <v>0</v>
      </c>
      <c r="R150" s="304">
        <v>664056</v>
      </c>
      <c r="S150" s="304">
        <v>0</v>
      </c>
      <c r="T150" s="305">
        <v>0</v>
      </c>
      <c r="U150" s="303">
        <f t="shared" si="35"/>
        <v>0</v>
      </c>
      <c r="V150" s="304">
        <f t="shared" si="30"/>
        <v>19863</v>
      </c>
      <c r="W150" s="304">
        <f t="shared" si="31"/>
        <v>0</v>
      </c>
      <c r="X150" s="305">
        <f t="shared" si="32"/>
        <v>0</v>
      </c>
    </row>
    <row r="151" spans="1:50" s="308" customFormat="1" x14ac:dyDescent="0.2">
      <c r="A151" s="227"/>
      <c r="B151" s="228"/>
      <c r="C151" s="228" t="s">
        <v>404</v>
      </c>
      <c r="D151" s="229"/>
      <c r="E151" s="282">
        <f t="shared" ref="E151:L151" si="38">SUM(E152:E165)</f>
        <v>20961</v>
      </c>
      <c r="F151" s="282">
        <f t="shared" si="38"/>
        <v>18547119</v>
      </c>
      <c r="G151" s="282">
        <f t="shared" si="38"/>
        <v>559102.63999999966</v>
      </c>
      <c r="H151" s="282">
        <f t="shared" si="38"/>
        <v>3547419.9200000013</v>
      </c>
      <c r="I151" s="283">
        <f t="shared" si="38"/>
        <v>21068</v>
      </c>
      <c r="J151" s="284">
        <f t="shared" si="38"/>
        <v>18713316</v>
      </c>
      <c r="K151" s="284">
        <f t="shared" si="38"/>
        <v>454844.17999999982</v>
      </c>
      <c r="L151" s="285">
        <f t="shared" si="38"/>
        <v>4082622.3100000005</v>
      </c>
      <c r="M151" s="230"/>
      <c r="N151" s="230"/>
      <c r="O151" s="230" t="s">
        <v>404</v>
      </c>
      <c r="P151" s="230"/>
      <c r="Q151" s="288">
        <f t="shared" ref="Q151:T151" si="39">SUM(Q152:Q165)</f>
        <v>20772</v>
      </c>
      <c r="R151" s="289">
        <f t="shared" si="39"/>
        <v>18785119.199999999</v>
      </c>
      <c r="S151" s="289">
        <f t="shared" si="39"/>
        <v>259578.31999999983</v>
      </c>
      <c r="T151" s="290">
        <f t="shared" si="39"/>
        <v>4838959.3500000015</v>
      </c>
      <c r="U151" s="288">
        <f t="shared" si="35"/>
        <v>-296</v>
      </c>
      <c r="V151" s="289">
        <f t="shared" si="30"/>
        <v>71803.199999999255</v>
      </c>
      <c r="W151" s="289">
        <f t="shared" si="31"/>
        <v>-195265.86</v>
      </c>
      <c r="X151" s="290">
        <f t="shared" si="32"/>
        <v>756337.04000000097</v>
      </c>
      <c r="Y151" s="306"/>
      <c r="Z151" s="306"/>
      <c r="AA151" s="306"/>
      <c r="AB151" s="306"/>
      <c r="AC151" s="306"/>
      <c r="AD151" s="306"/>
      <c r="AE151" s="306"/>
      <c r="AF151" s="306"/>
      <c r="AG151" s="306"/>
      <c r="AH151" s="306"/>
      <c r="AI151" s="306"/>
      <c r="AJ151" s="306"/>
      <c r="AK151" s="306"/>
      <c r="AL151" s="306"/>
      <c r="AM151" s="306"/>
      <c r="AN151" s="306"/>
      <c r="AO151" s="306"/>
      <c r="AP151" s="306"/>
      <c r="AQ151" s="306"/>
      <c r="AR151" s="306"/>
      <c r="AS151" s="306"/>
      <c r="AT151" s="306"/>
      <c r="AU151" s="306"/>
      <c r="AV151" s="306"/>
      <c r="AW151" s="306"/>
      <c r="AX151" s="306"/>
    </row>
    <row r="152" spans="1:50" x14ac:dyDescent="0.2">
      <c r="A152" s="238" t="s">
        <v>405</v>
      </c>
      <c r="B152" s="239" t="s">
        <v>406</v>
      </c>
      <c r="C152" s="233" t="s">
        <v>407</v>
      </c>
      <c r="D152" s="234" t="s">
        <v>113</v>
      </c>
      <c r="E152" s="297">
        <v>1501</v>
      </c>
      <c r="F152" s="297">
        <v>1024617</v>
      </c>
      <c r="G152" s="297">
        <v>4560</v>
      </c>
      <c r="H152" s="297">
        <v>0</v>
      </c>
      <c r="I152" s="298">
        <v>1474</v>
      </c>
      <c r="J152" s="299">
        <v>1001717</v>
      </c>
      <c r="K152" s="299">
        <v>0</v>
      </c>
      <c r="L152" s="300">
        <f>VLOOKUP(B152,[1]ЛП!$B$8:$I$408,8,0)+VLOOKUP(B152,[1]ЛП!$B$8:$J$408,9,0)+VLOOKUP(B152,[1]ЛП!$B$8:$K$408,10,0)</f>
        <v>0</v>
      </c>
      <c r="M152" s="240" t="s">
        <v>405</v>
      </c>
      <c r="N152" s="240" t="s">
        <v>406</v>
      </c>
      <c r="O152" s="237" t="s">
        <v>407</v>
      </c>
      <c r="P152" s="237" t="s">
        <v>113</v>
      </c>
      <c r="Q152" s="303">
        <v>1396</v>
      </c>
      <c r="R152" s="304">
        <v>1016007</v>
      </c>
      <c r="S152" s="304">
        <v>0</v>
      </c>
      <c r="T152" s="305">
        <v>0</v>
      </c>
      <c r="U152" s="303">
        <f t="shared" si="35"/>
        <v>-78</v>
      </c>
      <c r="V152" s="304">
        <f t="shared" si="30"/>
        <v>14290</v>
      </c>
      <c r="W152" s="304">
        <f t="shared" si="31"/>
        <v>0</v>
      </c>
      <c r="X152" s="305">
        <f t="shared" si="32"/>
        <v>0</v>
      </c>
    </row>
    <row r="153" spans="1:50" x14ac:dyDescent="0.2">
      <c r="A153" s="238" t="s">
        <v>405</v>
      </c>
      <c r="B153" s="239" t="s">
        <v>408</v>
      </c>
      <c r="C153" s="233" t="s">
        <v>409</v>
      </c>
      <c r="D153" s="234" t="s">
        <v>113</v>
      </c>
      <c r="E153" s="297">
        <v>1431</v>
      </c>
      <c r="F153" s="297">
        <v>941500</v>
      </c>
      <c r="G153" s="297">
        <v>0</v>
      </c>
      <c r="H153" s="297">
        <v>0</v>
      </c>
      <c r="I153" s="298">
        <v>1378</v>
      </c>
      <c r="J153" s="299">
        <v>892184</v>
      </c>
      <c r="K153" s="299">
        <v>0</v>
      </c>
      <c r="L153" s="300">
        <f>VLOOKUP(B153,[1]ЛП!$B$8:$I$408,8,0)+VLOOKUP(B153,[1]ЛП!$B$8:$J$408,9,0)+VLOOKUP(B153,[1]ЛП!$B$8:$K$408,10,0)</f>
        <v>0</v>
      </c>
      <c r="M153" s="240" t="s">
        <v>405</v>
      </c>
      <c r="N153" s="240" t="s">
        <v>408</v>
      </c>
      <c r="O153" s="237" t="s">
        <v>409</v>
      </c>
      <c r="P153" s="237" t="s">
        <v>113</v>
      </c>
      <c r="Q153" s="303">
        <v>1323</v>
      </c>
      <c r="R153" s="304">
        <v>882508</v>
      </c>
      <c r="S153" s="304">
        <v>0</v>
      </c>
      <c r="T153" s="305">
        <v>0</v>
      </c>
      <c r="U153" s="303">
        <f t="shared" si="35"/>
        <v>-55</v>
      </c>
      <c r="V153" s="304">
        <f t="shared" si="30"/>
        <v>-9676</v>
      </c>
      <c r="W153" s="304">
        <f t="shared" si="31"/>
        <v>0</v>
      </c>
      <c r="X153" s="305">
        <f t="shared" si="32"/>
        <v>0</v>
      </c>
    </row>
    <row r="154" spans="1:50" x14ac:dyDescent="0.2">
      <c r="A154" s="238" t="s">
        <v>405</v>
      </c>
      <c r="B154" s="239" t="s">
        <v>410</v>
      </c>
      <c r="C154" s="233" t="s">
        <v>411</v>
      </c>
      <c r="D154" s="234" t="s">
        <v>124</v>
      </c>
      <c r="E154" s="297">
        <v>71</v>
      </c>
      <c r="F154" s="297">
        <v>15510</v>
      </c>
      <c r="G154" s="297">
        <v>0</v>
      </c>
      <c r="H154" s="297">
        <v>0</v>
      </c>
      <c r="I154" s="298">
        <v>77</v>
      </c>
      <c r="J154" s="299">
        <v>33330</v>
      </c>
      <c r="K154" s="299">
        <v>0</v>
      </c>
      <c r="L154" s="300">
        <f>VLOOKUP(B154,[1]ЛП!$B$8:$I$408,8,0)+VLOOKUP(B154,[1]ЛП!$B$8:$J$408,9,0)+VLOOKUP(B154,[1]ЛП!$B$8:$K$408,10,0)</f>
        <v>0</v>
      </c>
      <c r="M154" s="240" t="s">
        <v>405</v>
      </c>
      <c r="N154" s="240" t="s">
        <v>410</v>
      </c>
      <c r="O154" s="237" t="s">
        <v>411</v>
      </c>
      <c r="P154" s="237" t="s">
        <v>124</v>
      </c>
      <c r="Q154" s="303">
        <v>85</v>
      </c>
      <c r="R154" s="304">
        <v>28050</v>
      </c>
      <c r="S154" s="304">
        <v>0</v>
      </c>
      <c r="T154" s="305">
        <v>0</v>
      </c>
      <c r="U154" s="303">
        <f t="shared" si="35"/>
        <v>8</v>
      </c>
      <c r="V154" s="304">
        <f t="shared" si="30"/>
        <v>-5280</v>
      </c>
      <c r="W154" s="304">
        <f t="shared" si="31"/>
        <v>0</v>
      </c>
      <c r="X154" s="305">
        <f t="shared" si="32"/>
        <v>0</v>
      </c>
    </row>
    <row r="155" spans="1:50" x14ac:dyDescent="0.2">
      <c r="A155" s="238" t="s">
        <v>405</v>
      </c>
      <c r="B155" s="239" t="s">
        <v>412</v>
      </c>
      <c r="C155" s="233" t="s">
        <v>413</v>
      </c>
      <c r="D155" s="234" t="s">
        <v>414</v>
      </c>
      <c r="E155" s="297">
        <v>845</v>
      </c>
      <c r="F155" s="297">
        <v>278850</v>
      </c>
      <c r="G155" s="297">
        <v>0</v>
      </c>
      <c r="H155" s="297">
        <v>0</v>
      </c>
      <c r="I155" s="298">
        <v>894</v>
      </c>
      <c r="J155" s="299">
        <v>295020</v>
      </c>
      <c r="K155" s="299">
        <v>0</v>
      </c>
      <c r="L155" s="300">
        <f>VLOOKUP(B155,[1]ЛП!$B$8:$I$408,8,0)+VLOOKUP(B155,[1]ЛП!$B$8:$J$408,9,0)+VLOOKUP(B155,[1]ЛП!$B$8:$K$408,10,0)</f>
        <v>0</v>
      </c>
      <c r="M155" s="240" t="s">
        <v>405</v>
      </c>
      <c r="N155" s="240" t="s">
        <v>412</v>
      </c>
      <c r="O155" s="237" t="s">
        <v>413</v>
      </c>
      <c r="P155" s="237" t="s">
        <v>414</v>
      </c>
      <c r="Q155" s="303">
        <v>904</v>
      </c>
      <c r="R155" s="304">
        <v>298320</v>
      </c>
      <c r="S155" s="304">
        <v>0</v>
      </c>
      <c r="T155" s="305">
        <v>0</v>
      </c>
      <c r="U155" s="303">
        <f t="shared" si="35"/>
        <v>10</v>
      </c>
      <c r="V155" s="304">
        <f t="shared" si="30"/>
        <v>3300</v>
      </c>
      <c r="W155" s="304">
        <f t="shared" si="31"/>
        <v>0</v>
      </c>
      <c r="X155" s="305">
        <f t="shared" si="32"/>
        <v>0</v>
      </c>
    </row>
    <row r="156" spans="1:50" x14ac:dyDescent="0.2">
      <c r="A156" s="238" t="s">
        <v>405</v>
      </c>
      <c r="B156" s="239" t="s">
        <v>415</v>
      </c>
      <c r="C156" s="233" t="s">
        <v>416</v>
      </c>
      <c r="D156" s="234" t="s">
        <v>129</v>
      </c>
      <c r="E156" s="297">
        <v>1093</v>
      </c>
      <c r="F156" s="297">
        <v>346302</v>
      </c>
      <c r="G156" s="297">
        <v>0</v>
      </c>
      <c r="H156" s="297">
        <v>0</v>
      </c>
      <c r="I156" s="298">
        <v>1206</v>
      </c>
      <c r="J156" s="299">
        <v>388572</v>
      </c>
      <c r="K156" s="299">
        <v>0</v>
      </c>
      <c r="L156" s="300">
        <f>VLOOKUP(B156,[1]ЛП!$B$8:$I$408,8,0)+VLOOKUP(B156,[1]ЛП!$B$8:$J$408,9,0)+VLOOKUP(B156,[1]ЛП!$B$8:$K$408,10,0)</f>
        <v>0</v>
      </c>
      <c r="M156" s="240" t="s">
        <v>405</v>
      </c>
      <c r="N156" s="240" t="s">
        <v>415</v>
      </c>
      <c r="O156" s="237" t="s">
        <v>416</v>
      </c>
      <c r="P156" s="237" t="s">
        <v>129</v>
      </c>
      <c r="Q156" s="303">
        <v>1172</v>
      </c>
      <c r="R156" s="304">
        <v>367698</v>
      </c>
      <c r="S156" s="304">
        <v>0</v>
      </c>
      <c r="T156" s="305">
        <v>0</v>
      </c>
      <c r="U156" s="303">
        <f t="shared" si="35"/>
        <v>-34</v>
      </c>
      <c r="V156" s="304">
        <f t="shared" si="30"/>
        <v>-20874</v>
      </c>
      <c r="W156" s="304">
        <f t="shared" si="31"/>
        <v>0</v>
      </c>
      <c r="X156" s="305">
        <f t="shared" si="32"/>
        <v>0</v>
      </c>
    </row>
    <row r="157" spans="1:50" x14ac:dyDescent="0.2">
      <c r="A157" s="238" t="s">
        <v>405</v>
      </c>
      <c r="B157" s="239" t="s">
        <v>417</v>
      </c>
      <c r="C157" s="233" t="s">
        <v>418</v>
      </c>
      <c r="D157" s="234" t="s">
        <v>113</v>
      </c>
      <c r="E157" s="297">
        <v>4895</v>
      </c>
      <c r="F157" s="297">
        <v>5246755.8</v>
      </c>
      <c r="G157" s="297">
        <v>269982.7899999998</v>
      </c>
      <c r="H157" s="297">
        <v>0</v>
      </c>
      <c r="I157" s="298">
        <v>5052</v>
      </c>
      <c r="J157" s="299">
        <v>5181511.2</v>
      </c>
      <c r="K157" s="299">
        <v>177778.34999999992</v>
      </c>
      <c r="L157" s="300">
        <f>VLOOKUP(B157,[1]ЛП!$B$8:$I$408,8,0)+VLOOKUP(B157,[1]ЛП!$B$8:$J$408,9,0)+VLOOKUP(B157,[1]ЛП!$B$8:$K$408,10,0)</f>
        <v>0</v>
      </c>
      <c r="M157" s="240" t="s">
        <v>405</v>
      </c>
      <c r="N157" s="240" t="s">
        <v>417</v>
      </c>
      <c r="O157" s="237" t="s">
        <v>418</v>
      </c>
      <c r="P157" s="237" t="s">
        <v>113</v>
      </c>
      <c r="Q157" s="303">
        <v>4842</v>
      </c>
      <c r="R157" s="304">
        <v>5091104.1999999993</v>
      </c>
      <c r="S157" s="304">
        <v>114647.72999999992</v>
      </c>
      <c r="T157" s="305">
        <v>0</v>
      </c>
      <c r="U157" s="303">
        <f t="shared" si="35"/>
        <v>-210</v>
      </c>
      <c r="V157" s="304">
        <f t="shared" si="30"/>
        <v>-90407.000000000931</v>
      </c>
      <c r="W157" s="304">
        <f t="shared" si="31"/>
        <v>-63130.619999999995</v>
      </c>
      <c r="X157" s="305">
        <f t="shared" si="32"/>
        <v>0</v>
      </c>
    </row>
    <row r="158" spans="1:50" x14ac:dyDescent="0.2">
      <c r="A158" s="238" t="s">
        <v>405</v>
      </c>
      <c r="B158" s="239" t="s">
        <v>419</v>
      </c>
      <c r="C158" s="233" t="s">
        <v>420</v>
      </c>
      <c r="D158" s="234" t="s">
        <v>113</v>
      </c>
      <c r="E158" s="297">
        <v>380</v>
      </c>
      <c r="F158" s="297">
        <v>209850</v>
      </c>
      <c r="G158" s="297">
        <v>0</v>
      </c>
      <c r="H158" s="297">
        <v>0</v>
      </c>
      <c r="I158" s="298">
        <v>231</v>
      </c>
      <c r="J158" s="299">
        <v>198760</v>
      </c>
      <c r="K158" s="299">
        <v>0</v>
      </c>
      <c r="L158" s="300">
        <f>VLOOKUP(B158,[1]ЛП!$B$8:$I$408,8,0)+VLOOKUP(B158,[1]ЛП!$B$8:$J$408,9,0)+VLOOKUP(B158,[1]ЛП!$B$8:$K$408,10,0)</f>
        <v>0</v>
      </c>
      <c r="M158" s="240" t="s">
        <v>405</v>
      </c>
      <c r="N158" s="240" t="s">
        <v>419</v>
      </c>
      <c r="O158" s="237" t="s">
        <v>420</v>
      </c>
      <c r="P158" s="237" t="s">
        <v>113</v>
      </c>
      <c r="Q158" s="303">
        <v>91</v>
      </c>
      <c r="R158" s="304">
        <v>51000</v>
      </c>
      <c r="S158" s="304">
        <v>0</v>
      </c>
      <c r="T158" s="305">
        <v>0</v>
      </c>
      <c r="U158" s="303">
        <f t="shared" si="35"/>
        <v>-140</v>
      </c>
      <c r="V158" s="304">
        <f t="shared" si="30"/>
        <v>-147760</v>
      </c>
      <c r="W158" s="304">
        <f t="shared" si="31"/>
        <v>0</v>
      </c>
      <c r="X158" s="305">
        <f t="shared" si="32"/>
        <v>0</v>
      </c>
    </row>
    <row r="159" spans="1:50" x14ac:dyDescent="0.2">
      <c r="A159" s="238" t="s">
        <v>405</v>
      </c>
      <c r="B159" s="239" t="s">
        <v>421</v>
      </c>
      <c r="C159" s="233" t="s">
        <v>422</v>
      </c>
      <c r="D159" s="234" t="s">
        <v>113</v>
      </c>
      <c r="E159" s="297">
        <v>1661</v>
      </c>
      <c r="F159" s="297">
        <v>1423729.2</v>
      </c>
      <c r="G159" s="297">
        <v>81563.629999999976</v>
      </c>
      <c r="H159" s="297">
        <v>0</v>
      </c>
      <c r="I159" s="298">
        <v>1746</v>
      </c>
      <c r="J159" s="299">
        <v>1401793.8</v>
      </c>
      <c r="K159" s="299">
        <v>79551.619999999981</v>
      </c>
      <c r="L159" s="300">
        <f>VLOOKUP(B159,[1]ЛП!$B$8:$I$408,8,0)+VLOOKUP(B159,[1]ЛП!$B$8:$J$408,9,0)+VLOOKUP(B159,[1]ЛП!$B$8:$K$408,10,0)</f>
        <v>0</v>
      </c>
      <c r="M159" s="240" t="s">
        <v>405</v>
      </c>
      <c r="N159" s="240" t="s">
        <v>421</v>
      </c>
      <c r="O159" s="237" t="s">
        <v>422</v>
      </c>
      <c r="P159" s="237" t="s">
        <v>113</v>
      </c>
      <c r="Q159" s="303">
        <v>1811</v>
      </c>
      <c r="R159" s="304">
        <v>1470001</v>
      </c>
      <c r="S159" s="304">
        <v>37585.789999999986</v>
      </c>
      <c r="T159" s="305">
        <v>0</v>
      </c>
      <c r="U159" s="303">
        <f t="shared" si="35"/>
        <v>65</v>
      </c>
      <c r="V159" s="304">
        <f t="shared" si="30"/>
        <v>68207.199999999953</v>
      </c>
      <c r="W159" s="304">
        <f t="shared" si="31"/>
        <v>-41965.829999999994</v>
      </c>
      <c r="X159" s="305">
        <f t="shared" si="32"/>
        <v>0</v>
      </c>
    </row>
    <row r="160" spans="1:50" x14ac:dyDescent="0.2">
      <c r="A160" s="238" t="s">
        <v>405</v>
      </c>
      <c r="B160" s="239" t="s">
        <v>423</v>
      </c>
      <c r="C160" s="233" t="s">
        <v>424</v>
      </c>
      <c r="D160" s="234" t="s">
        <v>113</v>
      </c>
      <c r="E160" s="297">
        <v>504</v>
      </c>
      <c r="F160" s="297">
        <v>326391</v>
      </c>
      <c r="G160" s="297">
        <v>0</v>
      </c>
      <c r="H160" s="297">
        <v>0</v>
      </c>
      <c r="I160" s="298">
        <v>487</v>
      </c>
      <c r="J160" s="299">
        <v>326184</v>
      </c>
      <c r="K160" s="299">
        <v>0</v>
      </c>
      <c r="L160" s="300">
        <f>VLOOKUP(B160,[1]ЛП!$B$8:$I$408,8,0)+VLOOKUP(B160,[1]ЛП!$B$8:$J$408,9,0)+VLOOKUP(B160,[1]ЛП!$B$8:$K$408,10,0)</f>
        <v>0</v>
      </c>
      <c r="M160" s="240" t="s">
        <v>405</v>
      </c>
      <c r="N160" s="240" t="s">
        <v>423</v>
      </c>
      <c r="O160" s="237" t="s">
        <v>424</v>
      </c>
      <c r="P160" s="237" t="s">
        <v>113</v>
      </c>
      <c r="Q160" s="303">
        <v>507</v>
      </c>
      <c r="R160" s="304">
        <v>333482</v>
      </c>
      <c r="S160" s="304">
        <v>0</v>
      </c>
      <c r="T160" s="305">
        <v>0</v>
      </c>
      <c r="U160" s="303">
        <f t="shared" si="35"/>
        <v>20</v>
      </c>
      <c r="V160" s="304">
        <f t="shared" si="30"/>
        <v>7298</v>
      </c>
      <c r="W160" s="304">
        <f t="shared" si="31"/>
        <v>0</v>
      </c>
      <c r="X160" s="305">
        <f t="shared" si="32"/>
        <v>0</v>
      </c>
    </row>
    <row r="161" spans="1:50" x14ac:dyDescent="0.2">
      <c r="A161" s="238" t="s">
        <v>405</v>
      </c>
      <c r="B161" s="239" t="s">
        <v>425</v>
      </c>
      <c r="C161" s="233" t="s">
        <v>426</v>
      </c>
      <c r="D161" s="234" t="s">
        <v>113</v>
      </c>
      <c r="E161" s="297">
        <v>3071</v>
      </c>
      <c r="F161" s="297">
        <v>2571168</v>
      </c>
      <c r="G161" s="297">
        <v>15120</v>
      </c>
      <c r="H161" s="297">
        <v>0</v>
      </c>
      <c r="I161" s="298">
        <v>3416</v>
      </c>
      <c r="J161" s="299">
        <v>2838199</v>
      </c>
      <c r="K161" s="299">
        <v>11580</v>
      </c>
      <c r="L161" s="300">
        <f>VLOOKUP(B161,[1]ЛП!$B$8:$I$408,8,0)+VLOOKUP(B161,[1]ЛП!$B$8:$J$408,9,0)+VLOOKUP(B161,[1]ЛП!$B$8:$K$408,10,0)</f>
        <v>0</v>
      </c>
      <c r="M161" s="240" t="s">
        <v>405</v>
      </c>
      <c r="N161" s="240" t="s">
        <v>425</v>
      </c>
      <c r="O161" s="237" t="s">
        <v>426</v>
      </c>
      <c r="P161" s="237" t="s">
        <v>113</v>
      </c>
      <c r="Q161" s="303">
        <v>3536</v>
      </c>
      <c r="R161" s="304">
        <v>3016270</v>
      </c>
      <c r="S161" s="304">
        <v>13782.4</v>
      </c>
      <c r="T161" s="305">
        <v>0</v>
      </c>
      <c r="U161" s="303">
        <f t="shared" si="35"/>
        <v>120</v>
      </c>
      <c r="V161" s="304">
        <f t="shared" si="30"/>
        <v>178071</v>
      </c>
      <c r="W161" s="304">
        <f t="shared" si="31"/>
        <v>2202.3999999999996</v>
      </c>
      <c r="X161" s="305">
        <f t="shared" si="32"/>
        <v>0</v>
      </c>
    </row>
    <row r="162" spans="1:50" x14ac:dyDescent="0.2">
      <c r="A162" s="238" t="s">
        <v>405</v>
      </c>
      <c r="B162" s="239" t="s">
        <v>427</v>
      </c>
      <c r="C162" s="233" t="s">
        <v>428</v>
      </c>
      <c r="D162" s="234" t="s">
        <v>124</v>
      </c>
      <c r="E162" s="297">
        <v>282</v>
      </c>
      <c r="F162" s="297">
        <v>170170</v>
      </c>
      <c r="G162" s="297">
        <v>0</v>
      </c>
      <c r="H162" s="297">
        <v>0</v>
      </c>
      <c r="I162" s="298">
        <v>281</v>
      </c>
      <c r="J162" s="299">
        <v>170070</v>
      </c>
      <c r="K162" s="299">
        <v>0</v>
      </c>
      <c r="L162" s="300">
        <f>VLOOKUP(B162,[1]ЛП!$B$8:$I$408,8,0)+VLOOKUP(B162,[1]ЛП!$B$8:$J$408,9,0)+VLOOKUP(B162,[1]ЛП!$B$8:$K$408,10,0)</f>
        <v>0</v>
      </c>
      <c r="M162" s="240" t="s">
        <v>405</v>
      </c>
      <c r="N162" s="240" t="s">
        <v>427</v>
      </c>
      <c r="O162" s="237" t="s">
        <v>428</v>
      </c>
      <c r="P162" s="237" t="s">
        <v>124</v>
      </c>
      <c r="Q162" s="303">
        <v>285</v>
      </c>
      <c r="R162" s="304">
        <v>190088</v>
      </c>
      <c r="S162" s="304">
        <v>0</v>
      </c>
      <c r="T162" s="305">
        <v>0</v>
      </c>
      <c r="U162" s="303">
        <f t="shared" si="35"/>
        <v>4</v>
      </c>
      <c r="V162" s="304">
        <f t="shared" si="30"/>
        <v>20018</v>
      </c>
      <c r="W162" s="304">
        <f t="shared" si="31"/>
        <v>0</v>
      </c>
      <c r="X162" s="305">
        <f t="shared" si="32"/>
        <v>0</v>
      </c>
    </row>
    <row r="163" spans="1:50" x14ac:dyDescent="0.2">
      <c r="A163" s="238" t="s">
        <v>405</v>
      </c>
      <c r="B163" s="239" t="s">
        <v>429</v>
      </c>
      <c r="C163" s="233" t="s">
        <v>430</v>
      </c>
      <c r="D163" s="234" t="s">
        <v>188</v>
      </c>
      <c r="E163" s="297"/>
      <c r="F163" s="297">
        <v>198432</v>
      </c>
      <c r="G163" s="297">
        <v>0</v>
      </c>
      <c r="H163" s="297">
        <v>0</v>
      </c>
      <c r="I163" s="298"/>
      <c r="J163" s="299">
        <v>249120</v>
      </c>
      <c r="K163" s="299">
        <v>0</v>
      </c>
      <c r="L163" s="300">
        <f>VLOOKUP(B163,[1]ЛП!$B$8:$I$408,8,0)+VLOOKUP(B163,[1]ЛП!$B$8:$J$408,9,0)+VLOOKUP(B163,[1]ЛП!$B$8:$K$408,10,0)</f>
        <v>0</v>
      </c>
      <c r="M163" s="240" t="s">
        <v>405</v>
      </c>
      <c r="N163" s="240" t="s">
        <v>429</v>
      </c>
      <c r="O163" s="237" t="s">
        <v>430</v>
      </c>
      <c r="P163" s="237" t="s">
        <v>188</v>
      </c>
      <c r="Q163" s="303">
        <v>0</v>
      </c>
      <c r="R163" s="304">
        <v>217152</v>
      </c>
      <c r="S163" s="304">
        <v>0</v>
      </c>
      <c r="T163" s="305">
        <v>0</v>
      </c>
      <c r="U163" s="303">
        <f t="shared" si="35"/>
        <v>0</v>
      </c>
      <c r="V163" s="304">
        <f t="shared" si="30"/>
        <v>-31968</v>
      </c>
      <c r="W163" s="304">
        <f t="shared" si="31"/>
        <v>0</v>
      </c>
      <c r="X163" s="305">
        <f t="shared" si="32"/>
        <v>0</v>
      </c>
    </row>
    <row r="164" spans="1:50" x14ac:dyDescent="0.2">
      <c r="A164" s="238" t="s">
        <v>405</v>
      </c>
      <c r="B164" s="239" t="s">
        <v>431</v>
      </c>
      <c r="C164" s="233" t="s">
        <v>432</v>
      </c>
      <c r="D164" s="234" t="s">
        <v>113</v>
      </c>
      <c r="E164" s="297">
        <v>3877</v>
      </c>
      <c r="F164" s="297">
        <v>4915620</v>
      </c>
      <c r="G164" s="297">
        <v>187876.21999999991</v>
      </c>
      <c r="H164" s="297">
        <v>3547419.9200000013</v>
      </c>
      <c r="I164" s="298">
        <v>3497</v>
      </c>
      <c r="J164" s="299">
        <v>4874612</v>
      </c>
      <c r="K164" s="299">
        <v>185934.20999999988</v>
      </c>
      <c r="L164" s="300">
        <f>VLOOKUP(B164,[1]ЛП!$B$8:$I$408,8,0)+VLOOKUP(B164,[1]ЛП!$B$8:$J$408,9,0)+VLOOKUP(B164,[1]ЛП!$B$8:$K$408,10,0)</f>
        <v>4082622.3100000005</v>
      </c>
      <c r="M164" s="240" t="s">
        <v>405</v>
      </c>
      <c r="N164" s="240" t="s">
        <v>431</v>
      </c>
      <c r="O164" s="237" t="s">
        <v>432</v>
      </c>
      <c r="P164" s="237" t="s">
        <v>113</v>
      </c>
      <c r="Q164" s="303">
        <v>3513</v>
      </c>
      <c r="R164" s="304">
        <v>4898846</v>
      </c>
      <c r="S164" s="304">
        <v>93562.399999999936</v>
      </c>
      <c r="T164" s="305">
        <v>4838959.3500000015</v>
      </c>
      <c r="U164" s="303">
        <f t="shared" si="35"/>
        <v>16</v>
      </c>
      <c r="V164" s="304">
        <f t="shared" si="30"/>
        <v>24234</v>
      </c>
      <c r="W164" s="304">
        <f t="shared" si="31"/>
        <v>-92371.809999999939</v>
      </c>
      <c r="X164" s="305">
        <f t="shared" si="32"/>
        <v>756337.04000000097</v>
      </c>
    </row>
    <row r="165" spans="1:50" x14ac:dyDescent="0.2">
      <c r="A165" s="238" t="s">
        <v>405</v>
      </c>
      <c r="B165" s="239" t="s">
        <v>433</v>
      </c>
      <c r="C165" s="233" t="s">
        <v>434</v>
      </c>
      <c r="D165" s="234" t="s">
        <v>113</v>
      </c>
      <c r="E165" s="297">
        <v>1350</v>
      </c>
      <c r="F165" s="297">
        <v>878224</v>
      </c>
      <c r="G165" s="297">
        <v>0</v>
      </c>
      <c r="H165" s="297">
        <v>0</v>
      </c>
      <c r="I165" s="298">
        <v>1329</v>
      </c>
      <c r="J165" s="299">
        <v>862243</v>
      </c>
      <c r="K165" s="299">
        <v>0</v>
      </c>
      <c r="L165" s="300">
        <f>VLOOKUP(B165,[1]ЛП!$B$8:$I$408,8,0)+VLOOKUP(B165,[1]ЛП!$B$8:$J$408,9,0)+VLOOKUP(B165,[1]ЛП!$B$8:$K$408,10,0)</f>
        <v>0</v>
      </c>
      <c r="M165" s="240" t="s">
        <v>405</v>
      </c>
      <c r="N165" s="240" t="s">
        <v>433</v>
      </c>
      <c r="O165" s="237" t="s">
        <v>434</v>
      </c>
      <c r="P165" s="237" t="s">
        <v>113</v>
      </c>
      <c r="Q165" s="303">
        <v>1307</v>
      </c>
      <c r="R165" s="304">
        <v>924593</v>
      </c>
      <c r="S165" s="304">
        <v>0</v>
      </c>
      <c r="T165" s="305">
        <v>0</v>
      </c>
      <c r="U165" s="303">
        <f t="shared" si="35"/>
        <v>-22</v>
      </c>
      <c r="V165" s="304">
        <f t="shared" si="30"/>
        <v>62350</v>
      </c>
      <c r="W165" s="304">
        <f t="shared" si="31"/>
        <v>0</v>
      </c>
      <c r="X165" s="305">
        <f t="shared" si="32"/>
        <v>0</v>
      </c>
    </row>
    <row r="166" spans="1:50" s="308" customFormat="1" x14ac:dyDescent="0.2">
      <c r="A166" s="227"/>
      <c r="B166" s="228"/>
      <c r="C166" s="228" t="s">
        <v>435</v>
      </c>
      <c r="D166" s="229"/>
      <c r="E166" s="282">
        <f t="shared" ref="E166:L166" si="40">SUM(E167:E171)</f>
        <v>3780</v>
      </c>
      <c r="F166" s="282">
        <f t="shared" si="40"/>
        <v>3270809</v>
      </c>
      <c r="G166" s="282">
        <f t="shared" si="40"/>
        <v>113443.20999999993</v>
      </c>
      <c r="H166" s="282">
        <f t="shared" si="40"/>
        <v>0</v>
      </c>
      <c r="I166" s="283">
        <f t="shared" si="40"/>
        <v>3784</v>
      </c>
      <c r="J166" s="284">
        <f t="shared" si="40"/>
        <v>3321860</v>
      </c>
      <c r="K166" s="284">
        <f t="shared" si="40"/>
        <v>109179.00999999994</v>
      </c>
      <c r="L166" s="285">
        <f t="shared" si="40"/>
        <v>0</v>
      </c>
      <c r="M166" s="230"/>
      <c r="N166" s="230"/>
      <c r="O166" s="230" t="s">
        <v>435</v>
      </c>
      <c r="P166" s="230"/>
      <c r="Q166" s="288">
        <f t="shared" ref="Q166:T166" si="41">SUM(Q167:Q171)</f>
        <v>3754</v>
      </c>
      <c r="R166" s="289">
        <f t="shared" si="41"/>
        <v>3327436.6</v>
      </c>
      <c r="S166" s="289">
        <f t="shared" si="41"/>
        <v>50369.489999999962</v>
      </c>
      <c r="T166" s="290">
        <f t="shared" si="41"/>
        <v>0</v>
      </c>
      <c r="U166" s="288">
        <f t="shared" si="35"/>
        <v>-30</v>
      </c>
      <c r="V166" s="289">
        <f t="shared" si="30"/>
        <v>5576.6000000000931</v>
      </c>
      <c r="W166" s="289">
        <f t="shared" si="31"/>
        <v>-58809.519999999975</v>
      </c>
      <c r="X166" s="290">
        <f t="shared" si="32"/>
        <v>0</v>
      </c>
      <c r="Y166" s="306"/>
      <c r="Z166" s="306"/>
      <c r="AA166" s="306"/>
      <c r="AB166" s="306"/>
      <c r="AC166" s="306"/>
      <c r="AD166" s="306"/>
      <c r="AE166" s="306"/>
      <c r="AF166" s="306"/>
      <c r="AG166" s="306"/>
      <c r="AH166" s="306"/>
      <c r="AI166" s="306"/>
      <c r="AJ166" s="306"/>
      <c r="AK166" s="306"/>
      <c r="AL166" s="306"/>
      <c r="AM166" s="306"/>
      <c r="AN166" s="306"/>
      <c r="AO166" s="306"/>
      <c r="AP166" s="306"/>
      <c r="AQ166" s="306"/>
      <c r="AR166" s="306"/>
      <c r="AS166" s="306"/>
      <c r="AT166" s="306"/>
      <c r="AU166" s="306"/>
      <c r="AV166" s="306"/>
      <c r="AW166" s="306"/>
      <c r="AX166" s="306"/>
    </row>
    <row r="167" spans="1:50" x14ac:dyDescent="0.2">
      <c r="A167" s="238" t="s">
        <v>436</v>
      </c>
      <c r="B167" s="239" t="s">
        <v>437</v>
      </c>
      <c r="C167" s="233" t="s">
        <v>438</v>
      </c>
      <c r="D167" s="234" t="s">
        <v>113</v>
      </c>
      <c r="E167" s="297">
        <v>2977</v>
      </c>
      <c r="F167" s="297">
        <v>2267035</v>
      </c>
      <c r="G167" s="297">
        <v>0</v>
      </c>
      <c r="H167" s="297">
        <v>0</v>
      </c>
      <c r="I167" s="298">
        <v>2939</v>
      </c>
      <c r="J167" s="299">
        <v>2258440</v>
      </c>
      <c r="K167" s="299">
        <v>0</v>
      </c>
      <c r="L167" s="300">
        <f>VLOOKUP(B167,[1]ЛП!$B$8:$I$408,8,0)+VLOOKUP(B167,[1]ЛП!$B$8:$J$408,9,0)+VLOOKUP(B167,[1]ЛП!$B$8:$K$408,10,0)</f>
        <v>0</v>
      </c>
      <c r="M167" s="240" t="s">
        <v>436</v>
      </c>
      <c r="N167" s="240" t="s">
        <v>437</v>
      </c>
      <c r="O167" s="237" t="s">
        <v>438</v>
      </c>
      <c r="P167" s="237" t="s">
        <v>113</v>
      </c>
      <c r="Q167" s="303">
        <v>2945</v>
      </c>
      <c r="R167" s="304">
        <v>2306234.2000000002</v>
      </c>
      <c r="S167" s="304">
        <v>0</v>
      </c>
      <c r="T167" s="305">
        <v>0</v>
      </c>
      <c r="U167" s="303">
        <f t="shared" si="35"/>
        <v>6</v>
      </c>
      <c r="V167" s="304">
        <f t="shared" si="30"/>
        <v>47794.200000000186</v>
      </c>
      <c r="W167" s="304">
        <f t="shared" si="31"/>
        <v>0</v>
      </c>
      <c r="X167" s="305">
        <f t="shared" si="32"/>
        <v>0</v>
      </c>
    </row>
    <row r="168" spans="1:50" x14ac:dyDescent="0.2">
      <c r="A168" s="238" t="s">
        <v>436</v>
      </c>
      <c r="B168" s="239" t="s">
        <v>439</v>
      </c>
      <c r="C168" s="233" t="s">
        <v>440</v>
      </c>
      <c r="D168" s="234" t="s">
        <v>124</v>
      </c>
      <c r="E168" s="297">
        <v>481</v>
      </c>
      <c r="F168" s="297">
        <v>296760</v>
      </c>
      <c r="G168" s="297">
        <v>0</v>
      </c>
      <c r="H168" s="297">
        <v>0</v>
      </c>
      <c r="I168" s="298">
        <v>423</v>
      </c>
      <c r="J168" s="299">
        <v>265590</v>
      </c>
      <c r="K168" s="299">
        <v>0</v>
      </c>
      <c r="L168" s="300">
        <f>VLOOKUP(B168,[1]ЛП!$B$8:$I$408,8,0)+VLOOKUP(B168,[1]ЛП!$B$8:$J$408,9,0)+VLOOKUP(B168,[1]ЛП!$B$8:$K$408,10,0)</f>
        <v>0</v>
      </c>
      <c r="M168" s="240" t="s">
        <v>436</v>
      </c>
      <c r="N168" s="240" t="s">
        <v>439</v>
      </c>
      <c r="O168" s="237" t="s">
        <v>440</v>
      </c>
      <c r="P168" s="237" t="s">
        <v>124</v>
      </c>
      <c r="Q168" s="303">
        <v>384</v>
      </c>
      <c r="R168" s="304">
        <v>261097.4</v>
      </c>
      <c r="S168" s="304">
        <v>0</v>
      </c>
      <c r="T168" s="305">
        <v>0</v>
      </c>
      <c r="U168" s="303">
        <f t="shared" si="35"/>
        <v>-39</v>
      </c>
      <c r="V168" s="304">
        <f t="shared" si="30"/>
        <v>-4492.6000000000058</v>
      </c>
      <c r="W168" s="304">
        <f t="shared" si="31"/>
        <v>0</v>
      </c>
      <c r="X168" s="305">
        <f t="shared" si="32"/>
        <v>0</v>
      </c>
    </row>
    <row r="169" spans="1:50" x14ac:dyDescent="0.2">
      <c r="A169" s="238" t="s">
        <v>436</v>
      </c>
      <c r="B169" s="239" t="s">
        <v>441</v>
      </c>
      <c r="C169" s="233" t="s">
        <v>442</v>
      </c>
      <c r="D169" s="234" t="s">
        <v>285</v>
      </c>
      <c r="E169" s="297">
        <v>77</v>
      </c>
      <c r="F169" s="297">
        <v>25698</v>
      </c>
      <c r="G169" s="297">
        <v>0</v>
      </c>
      <c r="H169" s="297">
        <v>0</v>
      </c>
      <c r="I169" s="298">
        <v>141</v>
      </c>
      <c r="J169" s="299">
        <v>54586</v>
      </c>
      <c r="K169" s="299">
        <v>0</v>
      </c>
      <c r="L169" s="300">
        <f>VLOOKUP(B169,[1]ЛП!$B$8:$I$408,8,0)+VLOOKUP(B169,[1]ЛП!$B$8:$J$408,9,0)+VLOOKUP(B169,[1]ЛП!$B$8:$K$408,10,0)</f>
        <v>0</v>
      </c>
      <c r="M169" s="240" t="s">
        <v>436</v>
      </c>
      <c r="N169" s="240" t="s">
        <v>441</v>
      </c>
      <c r="O169" s="237" t="s">
        <v>442</v>
      </c>
      <c r="P169" s="237" t="s">
        <v>285</v>
      </c>
      <c r="Q169" s="303">
        <v>163</v>
      </c>
      <c r="R169" s="304">
        <v>62302</v>
      </c>
      <c r="S169" s="304">
        <v>0</v>
      </c>
      <c r="T169" s="305">
        <v>0</v>
      </c>
      <c r="U169" s="303">
        <f t="shared" si="35"/>
        <v>22</v>
      </c>
      <c r="V169" s="304">
        <f t="shared" si="30"/>
        <v>7716</v>
      </c>
      <c r="W169" s="304">
        <f t="shared" si="31"/>
        <v>0</v>
      </c>
      <c r="X169" s="305">
        <f t="shared" si="32"/>
        <v>0</v>
      </c>
    </row>
    <row r="170" spans="1:50" x14ac:dyDescent="0.2">
      <c r="A170" s="238" t="s">
        <v>436</v>
      </c>
      <c r="B170" s="239" t="s">
        <v>443</v>
      </c>
      <c r="C170" s="233" t="s">
        <v>444</v>
      </c>
      <c r="D170" s="234" t="s">
        <v>124</v>
      </c>
      <c r="E170" s="297">
        <v>245</v>
      </c>
      <c r="F170" s="297">
        <v>521476</v>
      </c>
      <c r="G170" s="297">
        <v>113443.20999999993</v>
      </c>
      <c r="H170" s="297">
        <v>0</v>
      </c>
      <c r="I170" s="298">
        <v>281</v>
      </c>
      <c r="J170" s="299">
        <v>556764</v>
      </c>
      <c r="K170" s="299">
        <v>109179.00999999994</v>
      </c>
      <c r="L170" s="300">
        <f>VLOOKUP(B170,[1]ЛП!$B$8:$I$408,8,0)+VLOOKUP(B170,[1]ЛП!$B$8:$J$408,9,0)+VLOOKUP(B170,[1]ЛП!$B$8:$K$408,10,0)</f>
        <v>0</v>
      </c>
      <c r="M170" s="240" t="s">
        <v>436</v>
      </c>
      <c r="N170" s="240" t="s">
        <v>443</v>
      </c>
      <c r="O170" s="237" t="s">
        <v>444</v>
      </c>
      <c r="P170" s="237" t="s">
        <v>124</v>
      </c>
      <c r="Q170" s="303">
        <v>262</v>
      </c>
      <c r="R170" s="304">
        <v>503979</v>
      </c>
      <c r="S170" s="304">
        <v>50369.489999999962</v>
      </c>
      <c r="T170" s="305">
        <v>0</v>
      </c>
      <c r="U170" s="303">
        <f t="shared" si="35"/>
        <v>-19</v>
      </c>
      <c r="V170" s="304">
        <f t="shared" si="30"/>
        <v>-52785</v>
      </c>
      <c r="W170" s="304">
        <f t="shared" si="31"/>
        <v>-58809.519999999975</v>
      </c>
      <c r="X170" s="305">
        <f t="shared" si="32"/>
        <v>0</v>
      </c>
    </row>
    <row r="171" spans="1:50" x14ac:dyDescent="0.2">
      <c r="A171" s="238" t="s">
        <v>436</v>
      </c>
      <c r="B171" s="239" t="s">
        <v>445</v>
      </c>
      <c r="C171" s="233" t="s">
        <v>446</v>
      </c>
      <c r="D171" s="234" t="s">
        <v>188</v>
      </c>
      <c r="E171" s="297"/>
      <c r="F171" s="297">
        <v>159840</v>
      </c>
      <c r="G171" s="297">
        <v>0</v>
      </c>
      <c r="H171" s="297">
        <v>0</v>
      </c>
      <c r="I171" s="298"/>
      <c r="J171" s="299">
        <v>186480</v>
      </c>
      <c r="K171" s="299">
        <v>0</v>
      </c>
      <c r="L171" s="300">
        <f>VLOOKUP(B171,[1]ЛП!$B$8:$I$408,8,0)+VLOOKUP(B171,[1]ЛП!$B$8:$J$408,9,0)+VLOOKUP(B171,[1]ЛП!$B$8:$K$408,10,0)</f>
        <v>0</v>
      </c>
      <c r="M171" s="240" t="s">
        <v>436</v>
      </c>
      <c r="N171" s="240" t="s">
        <v>445</v>
      </c>
      <c r="O171" s="237" t="s">
        <v>446</v>
      </c>
      <c r="P171" s="237" t="s">
        <v>188</v>
      </c>
      <c r="Q171" s="303">
        <v>0</v>
      </c>
      <c r="R171" s="304">
        <v>193824</v>
      </c>
      <c r="S171" s="304">
        <v>0</v>
      </c>
      <c r="T171" s="305">
        <v>0</v>
      </c>
      <c r="U171" s="303">
        <f t="shared" si="35"/>
        <v>0</v>
      </c>
      <c r="V171" s="304">
        <f t="shared" si="30"/>
        <v>7344</v>
      </c>
      <c r="W171" s="304">
        <f t="shared" si="31"/>
        <v>0</v>
      </c>
      <c r="X171" s="305">
        <f t="shared" si="32"/>
        <v>0</v>
      </c>
    </row>
    <row r="172" spans="1:50" s="308" customFormat="1" x14ac:dyDescent="0.2">
      <c r="A172" s="227"/>
      <c r="B172" s="228"/>
      <c r="C172" s="228" t="s">
        <v>447</v>
      </c>
      <c r="D172" s="229"/>
      <c r="E172" s="282">
        <f t="shared" ref="E172:L172" si="42">SUM(E173:E190)</f>
        <v>22121</v>
      </c>
      <c r="F172" s="282">
        <f t="shared" si="42"/>
        <v>23383905.600000001</v>
      </c>
      <c r="G172" s="282">
        <f t="shared" si="42"/>
        <v>1355297.3400000003</v>
      </c>
      <c r="H172" s="282">
        <f t="shared" si="42"/>
        <v>6700742.2199999988</v>
      </c>
      <c r="I172" s="283">
        <f t="shared" si="42"/>
        <v>21957</v>
      </c>
      <c r="J172" s="284">
        <f t="shared" si="42"/>
        <v>23699148.600000001</v>
      </c>
      <c r="K172" s="284">
        <f t="shared" si="42"/>
        <v>1742517.6</v>
      </c>
      <c r="L172" s="285">
        <f t="shared" si="42"/>
        <v>7136725.2299999995</v>
      </c>
      <c r="M172" s="230"/>
      <c r="N172" s="230"/>
      <c r="O172" s="230" t="s">
        <v>447</v>
      </c>
      <c r="P172" s="230"/>
      <c r="Q172" s="288">
        <f t="shared" ref="Q172:T172" si="43">SUM(Q173:Q190)</f>
        <v>20954</v>
      </c>
      <c r="R172" s="289">
        <f t="shared" si="43"/>
        <v>23031809.399999999</v>
      </c>
      <c r="S172" s="289">
        <f t="shared" si="43"/>
        <v>905035.16999999993</v>
      </c>
      <c r="T172" s="290">
        <f t="shared" si="43"/>
        <v>7423337.6800000006</v>
      </c>
      <c r="U172" s="288">
        <f t="shared" si="35"/>
        <v>-1003</v>
      </c>
      <c r="V172" s="289">
        <f t="shared" si="30"/>
        <v>-667339.20000000298</v>
      </c>
      <c r="W172" s="289">
        <f t="shared" si="31"/>
        <v>-837482.43000000017</v>
      </c>
      <c r="X172" s="290">
        <f t="shared" si="32"/>
        <v>286612.45000000112</v>
      </c>
      <c r="Y172" s="306"/>
      <c r="Z172" s="306"/>
      <c r="AA172" s="306"/>
      <c r="AB172" s="306"/>
      <c r="AC172" s="306"/>
      <c r="AD172" s="306"/>
      <c r="AE172" s="306"/>
      <c r="AF172" s="306"/>
      <c r="AG172" s="306"/>
      <c r="AH172" s="306"/>
      <c r="AI172" s="306"/>
      <c r="AJ172" s="306"/>
      <c r="AK172" s="306"/>
      <c r="AL172" s="306"/>
      <c r="AM172" s="306"/>
      <c r="AN172" s="306"/>
      <c r="AO172" s="306"/>
      <c r="AP172" s="306"/>
      <c r="AQ172" s="306"/>
      <c r="AR172" s="306"/>
      <c r="AS172" s="306"/>
      <c r="AT172" s="306"/>
      <c r="AU172" s="306"/>
      <c r="AV172" s="306"/>
      <c r="AW172" s="306"/>
      <c r="AX172" s="306"/>
    </row>
    <row r="173" spans="1:50" x14ac:dyDescent="0.2">
      <c r="A173" s="238" t="s">
        <v>448</v>
      </c>
      <c r="B173" s="239" t="s">
        <v>449</v>
      </c>
      <c r="C173" s="233" t="s">
        <v>450</v>
      </c>
      <c r="D173" s="234" t="s">
        <v>113</v>
      </c>
      <c r="E173" s="297">
        <v>521</v>
      </c>
      <c r="F173" s="297">
        <v>272084</v>
      </c>
      <c r="G173" s="297">
        <v>0</v>
      </c>
      <c r="H173" s="297">
        <v>0</v>
      </c>
      <c r="I173" s="298">
        <v>476</v>
      </c>
      <c r="J173" s="299">
        <v>254189</v>
      </c>
      <c r="K173" s="299">
        <v>0</v>
      </c>
      <c r="L173" s="300">
        <f>VLOOKUP(B173,[1]ЛП!$B$8:$I$408,8,0)+VLOOKUP(B173,[1]ЛП!$B$8:$J$408,9,0)+VLOOKUP(B173,[1]ЛП!$B$8:$K$408,10,0)</f>
        <v>0</v>
      </c>
      <c r="M173" s="240" t="s">
        <v>448</v>
      </c>
      <c r="N173" s="240" t="s">
        <v>449</v>
      </c>
      <c r="O173" s="237" t="s">
        <v>450</v>
      </c>
      <c r="P173" s="237" t="s">
        <v>113</v>
      </c>
      <c r="Q173" s="303">
        <v>480</v>
      </c>
      <c r="R173" s="304">
        <v>263426</v>
      </c>
      <c r="S173" s="304">
        <v>0</v>
      </c>
      <c r="T173" s="305">
        <v>0</v>
      </c>
      <c r="U173" s="303">
        <f t="shared" si="35"/>
        <v>4</v>
      </c>
      <c r="V173" s="304">
        <f t="shared" si="30"/>
        <v>9237</v>
      </c>
      <c r="W173" s="304">
        <f t="shared" si="31"/>
        <v>0</v>
      </c>
      <c r="X173" s="305">
        <f t="shared" si="32"/>
        <v>0</v>
      </c>
    </row>
    <row r="174" spans="1:50" x14ac:dyDescent="0.2">
      <c r="A174" s="238" t="s">
        <v>448</v>
      </c>
      <c r="B174" s="239" t="s">
        <v>451</v>
      </c>
      <c r="C174" s="233" t="s">
        <v>452</v>
      </c>
      <c r="D174" s="234" t="s">
        <v>113</v>
      </c>
      <c r="E174" s="297">
        <v>614</v>
      </c>
      <c r="F174" s="297">
        <v>349424</v>
      </c>
      <c r="G174" s="297">
        <v>0</v>
      </c>
      <c r="H174" s="297">
        <v>0</v>
      </c>
      <c r="I174" s="298">
        <v>627</v>
      </c>
      <c r="J174" s="299">
        <v>353675</v>
      </c>
      <c r="K174" s="299">
        <v>0</v>
      </c>
      <c r="L174" s="300">
        <f>VLOOKUP(B174,[1]ЛП!$B$8:$I$408,8,0)+VLOOKUP(B174,[1]ЛП!$B$8:$J$408,9,0)+VLOOKUP(B174,[1]ЛП!$B$8:$K$408,10,0)</f>
        <v>0</v>
      </c>
      <c r="M174" s="240" t="s">
        <v>448</v>
      </c>
      <c r="N174" s="240" t="s">
        <v>451</v>
      </c>
      <c r="O174" s="237" t="s">
        <v>452</v>
      </c>
      <c r="P174" s="237" t="s">
        <v>113</v>
      </c>
      <c r="Q174" s="303">
        <v>580</v>
      </c>
      <c r="R174" s="304">
        <v>347723</v>
      </c>
      <c r="S174" s="304">
        <v>0</v>
      </c>
      <c r="T174" s="305">
        <v>0</v>
      </c>
      <c r="U174" s="303">
        <f t="shared" si="35"/>
        <v>-47</v>
      </c>
      <c r="V174" s="304">
        <f t="shared" si="30"/>
        <v>-5952</v>
      </c>
      <c r="W174" s="304">
        <f t="shared" si="31"/>
        <v>0</v>
      </c>
      <c r="X174" s="305">
        <f t="shared" si="32"/>
        <v>0</v>
      </c>
    </row>
    <row r="175" spans="1:50" x14ac:dyDescent="0.2">
      <c r="A175" s="238" t="s">
        <v>448</v>
      </c>
      <c r="B175" s="239" t="s">
        <v>453</v>
      </c>
      <c r="C175" s="233" t="s">
        <v>454</v>
      </c>
      <c r="D175" s="234" t="s">
        <v>113</v>
      </c>
      <c r="E175" s="297">
        <v>624</v>
      </c>
      <c r="F175" s="297">
        <v>337028</v>
      </c>
      <c r="G175" s="297">
        <v>0</v>
      </c>
      <c r="H175" s="297">
        <v>0</v>
      </c>
      <c r="I175" s="298">
        <v>632</v>
      </c>
      <c r="J175" s="299">
        <v>336768</v>
      </c>
      <c r="K175" s="299">
        <v>0</v>
      </c>
      <c r="L175" s="300">
        <f>VLOOKUP(B175,[1]ЛП!$B$8:$I$408,8,0)+VLOOKUP(B175,[1]ЛП!$B$8:$J$408,9,0)+VLOOKUP(B175,[1]ЛП!$B$8:$K$408,10,0)</f>
        <v>0</v>
      </c>
      <c r="M175" s="240" t="s">
        <v>448</v>
      </c>
      <c r="N175" s="240" t="s">
        <v>453</v>
      </c>
      <c r="O175" s="237" t="s">
        <v>454</v>
      </c>
      <c r="P175" s="237" t="s">
        <v>113</v>
      </c>
      <c r="Q175" s="303">
        <v>629</v>
      </c>
      <c r="R175" s="304">
        <v>348254</v>
      </c>
      <c r="S175" s="304">
        <v>0</v>
      </c>
      <c r="T175" s="305">
        <v>0</v>
      </c>
      <c r="U175" s="303">
        <f t="shared" si="35"/>
        <v>-3</v>
      </c>
      <c r="V175" s="304">
        <f t="shared" si="30"/>
        <v>11486</v>
      </c>
      <c r="W175" s="304">
        <f t="shared" si="31"/>
        <v>0</v>
      </c>
      <c r="X175" s="305">
        <f t="shared" si="32"/>
        <v>0</v>
      </c>
    </row>
    <row r="176" spans="1:50" x14ac:dyDescent="0.2">
      <c r="A176" s="238" t="s">
        <v>448</v>
      </c>
      <c r="B176" s="239" t="s">
        <v>455</v>
      </c>
      <c r="C176" s="233" t="s">
        <v>456</v>
      </c>
      <c r="D176" s="234" t="s">
        <v>113</v>
      </c>
      <c r="E176" s="297">
        <v>179</v>
      </c>
      <c r="F176" s="297">
        <v>105240</v>
      </c>
      <c r="G176" s="297">
        <v>0</v>
      </c>
      <c r="H176" s="297">
        <v>0</v>
      </c>
      <c r="I176" s="298">
        <v>181</v>
      </c>
      <c r="J176" s="299">
        <v>104240</v>
      </c>
      <c r="K176" s="299">
        <v>0</v>
      </c>
      <c r="L176" s="300">
        <f>VLOOKUP(B176,[1]ЛП!$B$8:$I$408,8,0)+VLOOKUP(B176,[1]ЛП!$B$8:$J$408,9,0)+VLOOKUP(B176,[1]ЛП!$B$8:$K$408,10,0)</f>
        <v>0</v>
      </c>
      <c r="M176" s="240" t="s">
        <v>448</v>
      </c>
      <c r="N176" s="240" t="s">
        <v>455</v>
      </c>
      <c r="O176" s="237" t="s">
        <v>456</v>
      </c>
      <c r="P176" s="237" t="s">
        <v>113</v>
      </c>
      <c r="Q176" s="303">
        <v>176</v>
      </c>
      <c r="R176" s="304">
        <v>110554</v>
      </c>
      <c r="S176" s="304">
        <v>0</v>
      </c>
      <c r="T176" s="305">
        <v>0</v>
      </c>
      <c r="U176" s="303">
        <f t="shared" si="35"/>
        <v>-5</v>
      </c>
      <c r="V176" s="304">
        <f t="shared" si="30"/>
        <v>6314</v>
      </c>
      <c r="W176" s="304">
        <f t="shared" si="31"/>
        <v>0</v>
      </c>
      <c r="X176" s="305">
        <f t="shared" si="32"/>
        <v>0</v>
      </c>
    </row>
    <row r="177" spans="1:50" x14ac:dyDescent="0.2">
      <c r="A177" s="238" t="s">
        <v>448</v>
      </c>
      <c r="B177" s="239" t="s">
        <v>457</v>
      </c>
      <c r="C177" s="233" t="s">
        <v>458</v>
      </c>
      <c r="D177" s="234" t="s">
        <v>134</v>
      </c>
      <c r="E177" s="297"/>
      <c r="F177" s="297">
        <v>38380</v>
      </c>
      <c r="G177" s="297">
        <v>0</v>
      </c>
      <c r="H177" s="297">
        <v>0</v>
      </c>
      <c r="I177" s="298"/>
      <c r="J177" s="299">
        <v>36480</v>
      </c>
      <c r="K177" s="299">
        <v>0</v>
      </c>
      <c r="L177" s="300">
        <f>VLOOKUP(B177,[1]ЛП!$B$8:$I$408,8,0)+VLOOKUP(B177,[1]ЛП!$B$8:$J$408,9,0)+VLOOKUP(B177,[1]ЛП!$B$8:$K$408,10,0)</f>
        <v>0</v>
      </c>
      <c r="M177" s="240" t="s">
        <v>448</v>
      </c>
      <c r="N177" s="240" t="s">
        <v>457</v>
      </c>
      <c r="O177" s="237" t="s">
        <v>458</v>
      </c>
      <c r="P177" s="237" t="s">
        <v>134</v>
      </c>
      <c r="Q177" s="303">
        <v>0</v>
      </c>
      <c r="R177" s="304">
        <v>23940</v>
      </c>
      <c r="S177" s="304">
        <v>0</v>
      </c>
      <c r="T177" s="305">
        <v>0</v>
      </c>
      <c r="U177" s="303">
        <f t="shared" si="35"/>
        <v>0</v>
      </c>
      <c r="V177" s="304">
        <f t="shared" si="30"/>
        <v>-12540</v>
      </c>
      <c r="W177" s="304">
        <f t="shared" si="31"/>
        <v>0</v>
      </c>
      <c r="X177" s="305">
        <f t="shared" si="32"/>
        <v>0</v>
      </c>
    </row>
    <row r="178" spans="1:50" x14ac:dyDescent="0.2">
      <c r="A178" s="238" t="s">
        <v>448</v>
      </c>
      <c r="B178" s="239" t="s">
        <v>459</v>
      </c>
      <c r="C178" s="233" t="s">
        <v>460</v>
      </c>
      <c r="D178" s="234" t="s">
        <v>134</v>
      </c>
      <c r="E178" s="297"/>
      <c r="F178" s="297">
        <v>484000</v>
      </c>
      <c r="G178" s="297">
        <v>0</v>
      </c>
      <c r="H178" s="297">
        <v>0</v>
      </c>
      <c r="I178" s="298"/>
      <c r="J178" s="299">
        <v>464000</v>
      </c>
      <c r="K178" s="299">
        <v>0</v>
      </c>
      <c r="L178" s="300">
        <f>VLOOKUP(B178,[1]ЛП!$B$8:$I$408,8,0)+VLOOKUP(B178,[1]ЛП!$B$8:$J$408,9,0)+VLOOKUP(B178,[1]ЛП!$B$8:$K$408,10,0)</f>
        <v>0</v>
      </c>
      <c r="M178" s="240" t="s">
        <v>448</v>
      </c>
      <c r="N178" s="240" t="s">
        <v>459</v>
      </c>
      <c r="O178" s="237" t="s">
        <v>460</v>
      </c>
      <c r="P178" s="237" t="s">
        <v>134</v>
      </c>
      <c r="Q178" s="303">
        <v>0</v>
      </c>
      <c r="R178" s="304">
        <v>484800</v>
      </c>
      <c r="S178" s="304">
        <v>0</v>
      </c>
      <c r="T178" s="305">
        <v>0</v>
      </c>
      <c r="U178" s="303">
        <f t="shared" si="35"/>
        <v>0</v>
      </c>
      <c r="V178" s="304">
        <f t="shared" si="30"/>
        <v>20800</v>
      </c>
      <c r="W178" s="304">
        <f t="shared" si="31"/>
        <v>0</v>
      </c>
      <c r="X178" s="305">
        <f t="shared" si="32"/>
        <v>0</v>
      </c>
    </row>
    <row r="179" spans="1:50" x14ac:dyDescent="0.2">
      <c r="A179" s="238" t="s">
        <v>448</v>
      </c>
      <c r="B179" s="239" t="s">
        <v>461</v>
      </c>
      <c r="C179" s="233" t="s">
        <v>462</v>
      </c>
      <c r="D179" s="234" t="s">
        <v>199</v>
      </c>
      <c r="E179" s="297"/>
      <c r="F179" s="297">
        <v>20900</v>
      </c>
      <c r="G179" s="297">
        <v>0</v>
      </c>
      <c r="H179" s="297">
        <v>0</v>
      </c>
      <c r="I179" s="298"/>
      <c r="J179" s="299">
        <v>24700</v>
      </c>
      <c r="K179" s="299">
        <v>0</v>
      </c>
      <c r="L179" s="300">
        <f>VLOOKUP(B179,[1]ЛП!$B$8:$I$408,8,0)+VLOOKUP(B179,[1]ЛП!$B$8:$J$408,9,0)+VLOOKUP(B179,[1]ЛП!$B$8:$K$408,10,0)</f>
        <v>0</v>
      </c>
      <c r="M179" s="240" t="s">
        <v>448</v>
      </c>
      <c r="N179" s="240" t="s">
        <v>461</v>
      </c>
      <c r="O179" s="237" t="s">
        <v>462</v>
      </c>
      <c r="P179" s="237" t="s">
        <v>199</v>
      </c>
      <c r="Q179" s="303">
        <v>0</v>
      </c>
      <c r="R179" s="304">
        <v>16720</v>
      </c>
      <c r="S179" s="304">
        <v>0</v>
      </c>
      <c r="T179" s="305">
        <v>0</v>
      </c>
      <c r="U179" s="303">
        <f t="shared" si="35"/>
        <v>0</v>
      </c>
      <c r="V179" s="304">
        <f t="shared" si="30"/>
        <v>-7980</v>
      </c>
      <c r="W179" s="304">
        <f t="shared" si="31"/>
        <v>0</v>
      </c>
      <c r="X179" s="305">
        <f t="shared" si="32"/>
        <v>0</v>
      </c>
    </row>
    <row r="180" spans="1:50" x14ac:dyDescent="0.2">
      <c r="A180" s="238" t="s">
        <v>448</v>
      </c>
      <c r="B180" s="239" t="s">
        <v>463</v>
      </c>
      <c r="C180" s="233" t="s">
        <v>464</v>
      </c>
      <c r="D180" s="234" t="s">
        <v>199</v>
      </c>
      <c r="E180" s="297"/>
      <c r="F180" s="297">
        <v>4800</v>
      </c>
      <c r="G180" s="297">
        <v>0</v>
      </c>
      <c r="H180" s="297">
        <v>0</v>
      </c>
      <c r="I180" s="298"/>
      <c r="J180" s="299">
        <v>6150</v>
      </c>
      <c r="K180" s="299">
        <v>0</v>
      </c>
      <c r="L180" s="300">
        <f>VLOOKUP(B180,[1]ЛП!$B$8:$I$408,8,0)+VLOOKUP(B180,[1]ЛП!$B$8:$J$408,9,0)+VLOOKUP(B180,[1]ЛП!$B$8:$K$408,10,0)</f>
        <v>0</v>
      </c>
      <c r="M180" s="240" t="s">
        <v>448</v>
      </c>
      <c r="N180" s="240" t="s">
        <v>463</v>
      </c>
      <c r="O180" s="237" t="s">
        <v>464</v>
      </c>
      <c r="P180" s="237" t="s">
        <v>199</v>
      </c>
      <c r="Q180" s="303">
        <v>0</v>
      </c>
      <c r="R180" s="304">
        <v>4950</v>
      </c>
      <c r="S180" s="304">
        <v>0</v>
      </c>
      <c r="T180" s="305">
        <v>0</v>
      </c>
      <c r="U180" s="303">
        <f t="shared" si="35"/>
        <v>0</v>
      </c>
      <c r="V180" s="304">
        <f t="shared" si="30"/>
        <v>-1200</v>
      </c>
      <c r="W180" s="304">
        <f t="shared" si="31"/>
        <v>0</v>
      </c>
      <c r="X180" s="305">
        <f t="shared" si="32"/>
        <v>0</v>
      </c>
    </row>
    <row r="181" spans="1:50" x14ac:dyDescent="0.2">
      <c r="A181" s="238" t="s">
        <v>448</v>
      </c>
      <c r="B181" s="239" t="s">
        <v>465</v>
      </c>
      <c r="C181" s="233" t="s">
        <v>466</v>
      </c>
      <c r="D181" s="234" t="s">
        <v>113</v>
      </c>
      <c r="E181" s="297">
        <v>9875</v>
      </c>
      <c r="F181" s="297">
        <v>9314541</v>
      </c>
      <c r="G181" s="297">
        <v>248241.46000000005</v>
      </c>
      <c r="H181" s="297">
        <v>5973590.9699999997</v>
      </c>
      <c r="I181" s="298">
        <v>9856</v>
      </c>
      <c r="J181" s="299">
        <v>9389558</v>
      </c>
      <c r="K181" s="299">
        <v>285694.84000000003</v>
      </c>
      <c r="L181" s="300">
        <f>VLOOKUP(B181,[1]ЛП!$B$8:$I$408,8,0)+VLOOKUP(B181,[1]ЛП!$B$8:$J$408,9,0)+VLOOKUP(B181,[1]ЛП!$B$8:$K$408,10,0)</f>
        <v>6474620.9299999997</v>
      </c>
      <c r="M181" s="240" t="s">
        <v>448</v>
      </c>
      <c r="N181" s="240" t="s">
        <v>465</v>
      </c>
      <c r="O181" s="237" t="s">
        <v>466</v>
      </c>
      <c r="P181" s="237" t="s">
        <v>113</v>
      </c>
      <c r="Q181" s="303">
        <v>9170</v>
      </c>
      <c r="R181" s="304">
        <v>9108981.8000000007</v>
      </c>
      <c r="S181" s="304">
        <v>239297.89000000007</v>
      </c>
      <c r="T181" s="305">
        <v>6721755.3100000005</v>
      </c>
      <c r="U181" s="303">
        <f t="shared" si="35"/>
        <v>-686</v>
      </c>
      <c r="V181" s="304">
        <f t="shared" si="30"/>
        <v>-280576.19999999925</v>
      </c>
      <c r="W181" s="304">
        <f t="shared" si="31"/>
        <v>-46396.949999999953</v>
      </c>
      <c r="X181" s="305">
        <f t="shared" si="32"/>
        <v>247134.38000000082</v>
      </c>
    </row>
    <row r="182" spans="1:50" x14ac:dyDescent="0.2">
      <c r="A182" s="238" t="s">
        <v>448</v>
      </c>
      <c r="B182" s="239" t="s">
        <v>467</v>
      </c>
      <c r="C182" s="233" t="s">
        <v>468</v>
      </c>
      <c r="D182" s="234" t="s">
        <v>113</v>
      </c>
      <c r="E182" s="297">
        <v>2653</v>
      </c>
      <c r="F182" s="297">
        <v>1685618</v>
      </c>
      <c r="G182" s="297">
        <v>75476</v>
      </c>
      <c r="H182" s="297">
        <v>727151.2499999993</v>
      </c>
      <c r="I182" s="298">
        <v>2708</v>
      </c>
      <c r="J182" s="299">
        <v>1744801</v>
      </c>
      <c r="K182" s="299">
        <v>77696</v>
      </c>
      <c r="L182" s="300">
        <f>VLOOKUP(B182,[1]ЛП!$B$8:$I$408,8,0)+VLOOKUP(B182,[1]ЛП!$B$8:$J$408,9,0)+VLOOKUP(B182,[1]ЛП!$B$8:$K$408,10,0)</f>
        <v>662104.29999999993</v>
      </c>
      <c r="M182" s="240" t="s">
        <v>448</v>
      </c>
      <c r="N182" s="240" t="s">
        <v>467</v>
      </c>
      <c r="O182" s="237" t="s">
        <v>468</v>
      </c>
      <c r="P182" s="237" t="s">
        <v>113</v>
      </c>
      <c r="Q182" s="303">
        <v>2516</v>
      </c>
      <c r="R182" s="304">
        <v>1682119</v>
      </c>
      <c r="S182" s="304">
        <v>74460</v>
      </c>
      <c r="T182" s="305">
        <v>701582.37</v>
      </c>
      <c r="U182" s="303">
        <f t="shared" si="35"/>
        <v>-192</v>
      </c>
      <c r="V182" s="304">
        <f t="shared" si="30"/>
        <v>-62682</v>
      </c>
      <c r="W182" s="304">
        <f t="shared" si="31"/>
        <v>-3236</v>
      </c>
      <c r="X182" s="305">
        <f t="shared" si="32"/>
        <v>39478.070000000065</v>
      </c>
    </row>
    <row r="183" spans="1:50" x14ac:dyDescent="0.2">
      <c r="A183" s="238" t="s">
        <v>448</v>
      </c>
      <c r="B183" s="239" t="s">
        <v>469</v>
      </c>
      <c r="C183" s="233" t="s">
        <v>470</v>
      </c>
      <c r="D183" s="234" t="s">
        <v>113</v>
      </c>
      <c r="E183" s="297">
        <v>1698</v>
      </c>
      <c r="F183" s="297">
        <v>1510872</v>
      </c>
      <c r="G183" s="297">
        <v>67608</v>
      </c>
      <c r="H183" s="297">
        <v>0</v>
      </c>
      <c r="I183" s="298">
        <v>1602</v>
      </c>
      <c r="J183" s="299">
        <v>1423618</v>
      </c>
      <c r="K183" s="299">
        <v>81596</v>
      </c>
      <c r="L183" s="300">
        <f>VLOOKUP(B183,[1]ЛП!$B$8:$I$408,8,0)+VLOOKUP(B183,[1]ЛП!$B$8:$J$408,9,0)+VLOOKUP(B183,[1]ЛП!$B$8:$K$408,10,0)</f>
        <v>0</v>
      </c>
      <c r="M183" s="240" t="s">
        <v>448</v>
      </c>
      <c r="N183" s="240" t="s">
        <v>469</v>
      </c>
      <c r="O183" s="237" t="s">
        <v>470</v>
      </c>
      <c r="P183" s="237" t="s">
        <v>113</v>
      </c>
      <c r="Q183" s="303">
        <v>1532</v>
      </c>
      <c r="R183" s="304">
        <v>1393116</v>
      </c>
      <c r="S183" s="304">
        <v>90307.199999999997</v>
      </c>
      <c r="T183" s="305">
        <v>0</v>
      </c>
      <c r="U183" s="303">
        <f t="shared" si="35"/>
        <v>-70</v>
      </c>
      <c r="V183" s="304">
        <f t="shared" si="30"/>
        <v>-30502</v>
      </c>
      <c r="W183" s="304">
        <f t="shared" si="31"/>
        <v>8711.1999999999971</v>
      </c>
      <c r="X183" s="305">
        <f t="shared" si="32"/>
        <v>0</v>
      </c>
    </row>
    <row r="184" spans="1:50" x14ac:dyDescent="0.2">
      <c r="A184" s="238" t="s">
        <v>448</v>
      </c>
      <c r="B184" s="239" t="s">
        <v>471</v>
      </c>
      <c r="C184" s="233" t="s">
        <v>472</v>
      </c>
      <c r="D184" s="234" t="s">
        <v>113</v>
      </c>
      <c r="E184" s="297">
        <v>105</v>
      </c>
      <c r="F184" s="297">
        <v>41842</v>
      </c>
      <c r="G184" s="297">
        <v>0</v>
      </c>
      <c r="H184" s="297">
        <v>0</v>
      </c>
      <c r="I184" s="298">
        <v>99</v>
      </c>
      <c r="J184" s="299">
        <v>43334</v>
      </c>
      <c r="K184" s="299">
        <v>0</v>
      </c>
      <c r="L184" s="300">
        <f>VLOOKUP(B184,[1]ЛП!$B$8:$I$408,8,0)+VLOOKUP(B184,[1]ЛП!$B$8:$J$408,9,0)+VLOOKUP(B184,[1]ЛП!$B$8:$K$408,10,0)</f>
        <v>0</v>
      </c>
      <c r="M184" s="240" t="s">
        <v>448</v>
      </c>
      <c r="N184" s="240" t="s">
        <v>471</v>
      </c>
      <c r="O184" s="237" t="s">
        <v>472</v>
      </c>
      <c r="P184" s="237" t="s">
        <v>113</v>
      </c>
      <c r="Q184" s="303">
        <v>44</v>
      </c>
      <c r="R184" s="304">
        <v>20222</v>
      </c>
      <c r="S184" s="304">
        <v>0</v>
      </c>
      <c r="T184" s="305">
        <v>0</v>
      </c>
      <c r="U184" s="303">
        <f t="shared" si="35"/>
        <v>-55</v>
      </c>
      <c r="V184" s="304">
        <f t="shared" si="30"/>
        <v>-23112</v>
      </c>
      <c r="W184" s="304">
        <f t="shared" si="31"/>
        <v>0</v>
      </c>
      <c r="X184" s="305">
        <f t="shared" si="32"/>
        <v>0</v>
      </c>
    </row>
    <row r="185" spans="1:50" x14ac:dyDescent="0.2">
      <c r="A185" s="238" t="s">
        <v>448</v>
      </c>
      <c r="B185" s="239" t="s">
        <v>473</v>
      </c>
      <c r="C185" s="233" t="s">
        <v>474</v>
      </c>
      <c r="D185" s="234" t="s">
        <v>113</v>
      </c>
      <c r="E185" s="297">
        <v>1555</v>
      </c>
      <c r="F185" s="297">
        <v>1766235.6</v>
      </c>
      <c r="G185" s="297">
        <v>3160.08</v>
      </c>
      <c r="H185" s="297">
        <v>0</v>
      </c>
      <c r="I185" s="298">
        <v>1549</v>
      </c>
      <c r="J185" s="299">
        <v>1882666.5999999999</v>
      </c>
      <c r="K185" s="299">
        <v>2257.1999999999998</v>
      </c>
      <c r="L185" s="300">
        <f>VLOOKUP(B185,[1]ЛП!$B$8:$I$408,8,0)+VLOOKUP(B185,[1]ЛП!$B$8:$J$408,9,0)+VLOOKUP(B185,[1]ЛП!$B$8:$K$408,10,0)</f>
        <v>0</v>
      </c>
      <c r="M185" s="240" t="s">
        <v>448</v>
      </c>
      <c r="N185" s="240" t="s">
        <v>473</v>
      </c>
      <c r="O185" s="237" t="s">
        <v>474</v>
      </c>
      <c r="P185" s="237" t="s">
        <v>113</v>
      </c>
      <c r="Q185" s="303">
        <v>1597</v>
      </c>
      <c r="R185" s="304">
        <v>1889645.8</v>
      </c>
      <c r="S185" s="304">
        <v>2220.7600000000002</v>
      </c>
      <c r="T185" s="305">
        <v>0</v>
      </c>
      <c r="U185" s="303">
        <f t="shared" si="35"/>
        <v>48</v>
      </c>
      <c r="V185" s="304">
        <f t="shared" si="30"/>
        <v>6979.2000000001863</v>
      </c>
      <c r="W185" s="304">
        <f t="shared" si="31"/>
        <v>-36.4399999999996</v>
      </c>
      <c r="X185" s="305">
        <f t="shared" si="32"/>
        <v>0</v>
      </c>
    </row>
    <row r="186" spans="1:50" x14ac:dyDescent="0.2">
      <c r="A186" s="238" t="s">
        <v>448</v>
      </c>
      <c r="B186" s="239" t="s">
        <v>475</v>
      </c>
      <c r="C186" s="233" t="s">
        <v>476</v>
      </c>
      <c r="D186" s="234" t="s">
        <v>113</v>
      </c>
      <c r="E186" s="297">
        <v>1072</v>
      </c>
      <c r="F186" s="297">
        <v>4333922</v>
      </c>
      <c r="G186" s="297">
        <v>587112.79000000097</v>
      </c>
      <c r="H186" s="297">
        <v>0</v>
      </c>
      <c r="I186" s="298">
        <v>1152</v>
      </c>
      <c r="J186" s="299">
        <v>4557402</v>
      </c>
      <c r="K186" s="299">
        <v>911379.04000000074</v>
      </c>
      <c r="L186" s="300">
        <f>VLOOKUP(B186,[1]ЛП!$B$8:$I$408,8,0)+VLOOKUP(B186,[1]ЛП!$B$8:$J$408,9,0)+VLOOKUP(B186,[1]ЛП!$B$8:$K$408,10,0)</f>
        <v>0</v>
      </c>
      <c r="M186" s="240" t="s">
        <v>448</v>
      </c>
      <c r="N186" s="240" t="s">
        <v>475</v>
      </c>
      <c r="O186" s="237" t="s">
        <v>476</v>
      </c>
      <c r="P186" s="237" t="s">
        <v>113</v>
      </c>
      <c r="Q186" s="303">
        <v>1275</v>
      </c>
      <c r="R186" s="304">
        <v>4357806.2</v>
      </c>
      <c r="S186" s="304">
        <v>329557.19</v>
      </c>
      <c r="T186" s="305">
        <v>0</v>
      </c>
      <c r="U186" s="303">
        <f t="shared" si="35"/>
        <v>123</v>
      </c>
      <c r="V186" s="304">
        <f t="shared" si="30"/>
        <v>-199595.79999999981</v>
      </c>
      <c r="W186" s="304">
        <f t="shared" si="31"/>
        <v>-581821.85000000079</v>
      </c>
      <c r="X186" s="305">
        <f t="shared" si="32"/>
        <v>0</v>
      </c>
    </row>
    <row r="187" spans="1:50" x14ac:dyDescent="0.2">
      <c r="A187" s="238" t="s">
        <v>448</v>
      </c>
      <c r="B187" s="239" t="s">
        <v>477</v>
      </c>
      <c r="C187" s="233" t="s">
        <v>478</v>
      </c>
      <c r="D187" s="234" t="s">
        <v>124</v>
      </c>
      <c r="E187" s="297">
        <v>742</v>
      </c>
      <c r="F187" s="297">
        <v>1451939</v>
      </c>
      <c r="G187" s="297">
        <v>373699.00999999931</v>
      </c>
      <c r="H187" s="297">
        <v>0</v>
      </c>
      <c r="I187" s="298">
        <v>666</v>
      </c>
      <c r="J187" s="299">
        <v>1424392</v>
      </c>
      <c r="K187" s="299">
        <v>383894.51999999944</v>
      </c>
      <c r="L187" s="300">
        <f>VLOOKUP(B187,[1]ЛП!$B$8:$I$408,8,0)+VLOOKUP(B187,[1]ЛП!$B$8:$J$408,9,0)+VLOOKUP(B187,[1]ЛП!$B$8:$K$408,10,0)</f>
        <v>0</v>
      </c>
      <c r="M187" s="240" t="s">
        <v>448</v>
      </c>
      <c r="N187" s="240" t="s">
        <v>477</v>
      </c>
      <c r="O187" s="237" t="s">
        <v>478</v>
      </c>
      <c r="P187" s="237" t="s">
        <v>124</v>
      </c>
      <c r="Q187" s="303">
        <v>591</v>
      </c>
      <c r="R187" s="304">
        <v>1350446</v>
      </c>
      <c r="S187" s="304">
        <v>169192.12999999989</v>
      </c>
      <c r="T187" s="305">
        <v>0</v>
      </c>
      <c r="U187" s="303">
        <f t="shared" si="35"/>
        <v>-75</v>
      </c>
      <c r="V187" s="304">
        <f t="shared" si="30"/>
        <v>-73946</v>
      </c>
      <c r="W187" s="304">
        <f t="shared" si="31"/>
        <v>-214702.38999999955</v>
      </c>
      <c r="X187" s="305">
        <f t="shared" si="32"/>
        <v>0</v>
      </c>
    </row>
    <row r="188" spans="1:50" x14ac:dyDescent="0.2">
      <c r="A188" s="238" t="s">
        <v>448</v>
      </c>
      <c r="B188" s="239" t="s">
        <v>479</v>
      </c>
      <c r="C188" s="233" t="s">
        <v>480</v>
      </c>
      <c r="D188" s="234" t="s">
        <v>113</v>
      </c>
      <c r="E188" s="297">
        <v>848</v>
      </c>
      <c r="F188" s="297">
        <v>614714</v>
      </c>
      <c r="G188" s="297">
        <v>0</v>
      </c>
      <c r="H188" s="297">
        <v>0</v>
      </c>
      <c r="I188" s="298">
        <v>811</v>
      </c>
      <c r="J188" s="299">
        <v>593596</v>
      </c>
      <c r="K188" s="299">
        <v>0</v>
      </c>
      <c r="L188" s="300">
        <f>VLOOKUP(B188,[1]ЛП!$B$8:$I$408,8,0)+VLOOKUP(B188,[1]ЛП!$B$8:$J$408,9,0)+VLOOKUP(B188,[1]ЛП!$B$8:$K$408,10,0)</f>
        <v>0</v>
      </c>
      <c r="M188" s="240" t="s">
        <v>448</v>
      </c>
      <c r="N188" s="240" t="s">
        <v>479</v>
      </c>
      <c r="O188" s="237" t="s">
        <v>480</v>
      </c>
      <c r="P188" s="237" t="s">
        <v>113</v>
      </c>
      <c r="Q188" s="303">
        <v>750</v>
      </c>
      <c r="R188" s="304">
        <v>530367</v>
      </c>
      <c r="S188" s="304">
        <v>0</v>
      </c>
      <c r="T188" s="305">
        <v>0</v>
      </c>
      <c r="U188" s="303">
        <f t="shared" si="35"/>
        <v>-61</v>
      </c>
      <c r="V188" s="304">
        <f t="shared" si="30"/>
        <v>-63229</v>
      </c>
      <c r="W188" s="304">
        <f t="shared" si="31"/>
        <v>0</v>
      </c>
      <c r="X188" s="305">
        <f t="shared" si="32"/>
        <v>0</v>
      </c>
    </row>
    <row r="189" spans="1:50" x14ac:dyDescent="0.2">
      <c r="A189" s="238" t="s">
        <v>448</v>
      </c>
      <c r="B189" s="239" t="s">
        <v>481</v>
      </c>
      <c r="C189" s="233" t="s">
        <v>482</v>
      </c>
      <c r="D189" s="234" t="s">
        <v>113</v>
      </c>
      <c r="E189" s="297">
        <v>832</v>
      </c>
      <c r="F189" s="297">
        <v>642916</v>
      </c>
      <c r="G189" s="297">
        <v>0</v>
      </c>
      <c r="H189" s="297">
        <v>0</v>
      </c>
      <c r="I189" s="298">
        <v>791</v>
      </c>
      <c r="J189" s="299">
        <v>652129</v>
      </c>
      <c r="K189" s="299">
        <v>0</v>
      </c>
      <c r="L189" s="300">
        <f>VLOOKUP(B189,[1]ЛП!$B$8:$I$408,8,0)+VLOOKUP(B189,[1]ЛП!$B$8:$J$408,9,0)+VLOOKUP(B189,[1]ЛП!$B$8:$K$408,10,0)</f>
        <v>0</v>
      </c>
      <c r="M189" s="240" t="s">
        <v>448</v>
      </c>
      <c r="N189" s="240" t="s">
        <v>481</v>
      </c>
      <c r="O189" s="237" t="s">
        <v>482</v>
      </c>
      <c r="P189" s="237" t="s">
        <v>113</v>
      </c>
      <c r="Q189" s="303">
        <v>799</v>
      </c>
      <c r="R189" s="304">
        <v>662242.4</v>
      </c>
      <c r="S189" s="304">
        <v>0</v>
      </c>
      <c r="T189" s="305">
        <v>0</v>
      </c>
      <c r="U189" s="303">
        <f t="shared" si="35"/>
        <v>8</v>
      </c>
      <c r="V189" s="304">
        <f t="shared" si="30"/>
        <v>10113.400000000023</v>
      </c>
      <c r="W189" s="304">
        <f t="shared" si="31"/>
        <v>0</v>
      </c>
      <c r="X189" s="305">
        <f t="shared" si="32"/>
        <v>0</v>
      </c>
    </row>
    <row r="190" spans="1:50" x14ac:dyDescent="0.2">
      <c r="A190" s="238" t="s">
        <v>448</v>
      </c>
      <c r="B190" s="239" t="s">
        <v>483</v>
      </c>
      <c r="C190" s="233" t="s">
        <v>484</v>
      </c>
      <c r="D190" s="234" t="s">
        <v>113</v>
      </c>
      <c r="E190" s="297">
        <v>803</v>
      </c>
      <c r="F190" s="297">
        <v>409450</v>
      </c>
      <c r="G190" s="297">
        <v>0</v>
      </c>
      <c r="H190" s="297">
        <v>0</v>
      </c>
      <c r="I190" s="298">
        <v>807</v>
      </c>
      <c r="J190" s="299">
        <v>407450</v>
      </c>
      <c r="K190" s="299">
        <v>0</v>
      </c>
      <c r="L190" s="300">
        <f>VLOOKUP(B190,[1]ЛП!$B$8:$I$408,8,0)+VLOOKUP(B190,[1]ЛП!$B$8:$J$408,9,0)+VLOOKUP(B190,[1]ЛП!$B$8:$K$408,10,0)</f>
        <v>0</v>
      </c>
      <c r="M190" s="240" t="s">
        <v>448</v>
      </c>
      <c r="N190" s="240" t="s">
        <v>483</v>
      </c>
      <c r="O190" s="237" t="s">
        <v>484</v>
      </c>
      <c r="P190" s="237" t="s">
        <v>113</v>
      </c>
      <c r="Q190" s="303">
        <v>815</v>
      </c>
      <c r="R190" s="304">
        <v>436496.2</v>
      </c>
      <c r="S190" s="304">
        <v>0</v>
      </c>
      <c r="T190" s="305">
        <v>0</v>
      </c>
      <c r="U190" s="303">
        <f t="shared" si="35"/>
        <v>8</v>
      </c>
      <c r="V190" s="304">
        <f t="shared" si="30"/>
        <v>29046.200000000012</v>
      </c>
      <c r="W190" s="304">
        <f t="shared" si="31"/>
        <v>0</v>
      </c>
      <c r="X190" s="305">
        <f t="shared" si="32"/>
        <v>0</v>
      </c>
    </row>
    <row r="191" spans="1:50" s="308" customFormat="1" x14ac:dyDescent="0.2">
      <c r="A191" s="227"/>
      <c r="B191" s="228"/>
      <c r="C191" s="228" t="s">
        <v>485</v>
      </c>
      <c r="D191" s="229"/>
      <c r="E191" s="282">
        <f t="shared" ref="E191:L191" si="44">SUM(E192:E235)</f>
        <v>82979</v>
      </c>
      <c r="F191" s="282">
        <f t="shared" si="44"/>
        <v>79287737.800000012</v>
      </c>
      <c r="G191" s="282">
        <f t="shared" si="44"/>
        <v>3150439.7499999967</v>
      </c>
      <c r="H191" s="282">
        <f t="shared" si="44"/>
        <v>20138954.340000004</v>
      </c>
      <c r="I191" s="283">
        <f t="shared" si="44"/>
        <v>84346</v>
      </c>
      <c r="J191" s="284">
        <f t="shared" si="44"/>
        <v>81147276</v>
      </c>
      <c r="K191" s="284">
        <f t="shared" si="44"/>
        <v>3207314.8499999964</v>
      </c>
      <c r="L191" s="285">
        <f t="shared" si="44"/>
        <v>19762803.130000003</v>
      </c>
      <c r="M191" s="230"/>
      <c r="N191" s="230"/>
      <c r="O191" s="230" t="s">
        <v>485</v>
      </c>
      <c r="P191" s="230"/>
      <c r="Q191" s="288">
        <f t="shared" ref="Q191:T191" si="45">SUM(Q192:Q235)</f>
        <v>83876</v>
      </c>
      <c r="R191" s="289">
        <f t="shared" si="45"/>
        <v>80918259.599999994</v>
      </c>
      <c r="S191" s="289">
        <f t="shared" si="45"/>
        <v>1948070.8499999992</v>
      </c>
      <c r="T191" s="290">
        <f t="shared" si="45"/>
        <v>21139705.75</v>
      </c>
      <c r="U191" s="288">
        <f t="shared" si="35"/>
        <v>-470</v>
      </c>
      <c r="V191" s="289">
        <f t="shared" si="30"/>
        <v>-229016.40000000596</v>
      </c>
      <c r="W191" s="289">
        <f t="shared" si="31"/>
        <v>-1259243.9999999972</v>
      </c>
      <c r="X191" s="290">
        <f t="shared" si="32"/>
        <v>1376902.6199999973</v>
      </c>
      <c r="Y191" s="306"/>
      <c r="Z191" s="306"/>
      <c r="AA191" s="306"/>
      <c r="AB191" s="306"/>
      <c r="AC191" s="306"/>
      <c r="AD191" s="306"/>
      <c r="AE191" s="306"/>
      <c r="AF191" s="306"/>
      <c r="AG191" s="306"/>
      <c r="AH191" s="306"/>
      <c r="AI191" s="306"/>
      <c r="AJ191" s="306"/>
      <c r="AK191" s="306"/>
      <c r="AL191" s="306"/>
      <c r="AM191" s="306"/>
      <c r="AN191" s="306"/>
      <c r="AO191" s="306"/>
      <c r="AP191" s="306"/>
      <c r="AQ191" s="306"/>
      <c r="AR191" s="306"/>
      <c r="AS191" s="306"/>
      <c r="AT191" s="306"/>
      <c r="AU191" s="306"/>
      <c r="AV191" s="306"/>
      <c r="AW191" s="306"/>
      <c r="AX191" s="306"/>
    </row>
    <row r="192" spans="1:50" x14ac:dyDescent="0.2">
      <c r="A192" s="238" t="s">
        <v>486</v>
      </c>
      <c r="B192" s="239" t="s">
        <v>487</v>
      </c>
      <c r="C192" s="233" t="s">
        <v>488</v>
      </c>
      <c r="D192" s="234" t="s">
        <v>113</v>
      </c>
      <c r="E192" s="297">
        <v>2409</v>
      </c>
      <c r="F192" s="297">
        <v>1657912</v>
      </c>
      <c r="G192" s="297">
        <v>0</v>
      </c>
      <c r="H192" s="297">
        <v>0</v>
      </c>
      <c r="I192" s="298">
        <v>2373</v>
      </c>
      <c r="J192" s="299">
        <v>1672805</v>
      </c>
      <c r="K192" s="299">
        <v>0</v>
      </c>
      <c r="L192" s="300">
        <f>VLOOKUP(B192,[1]ЛП!$B$8:$I$408,8,0)+VLOOKUP(B192,[1]ЛП!$B$8:$J$408,9,0)+VLOOKUP(B192,[1]ЛП!$B$8:$K$408,10,0)</f>
        <v>0</v>
      </c>
      <c r="M192" s="240" t="s">
        <v>486</v>
      </c>
      <c r="N192" s="240" t="s">
        <v>487</v>
      </c>
      <c r="O192" s="237" t="s">
        <v>488</v>
      </c>
      <c r="P192" s="237" t="s">
        <v>113</v>
      </c>
      <c r="Q192" s="303">
        <v>2432</v>
      </c>
      <c r="R192" s="304">
        <v>1747203</v>
      </c>
      <c r="S192" s="304">
        <v>0</v>
      </c>
      <c r="T192" s="305">
        <v>0</v>
      </c>
      <c r="U192" s="303">
        <f t="shared" si="35"/>
        <v>59</v>
      </c>
      <c r="V192" s="304">
        <f t="shared" si="30"/>
        <v>74398</v>
      </c>
      <c r="W192" s="304">
        <f t="shared" si="31"/>
        <v>0</v>
      </c>
      <c r="X192" s="305">
        <f t="shared" si="32"/>
        <v>0</v>
      </c>
    </row>
    <row r="193" spans="1:24" x14ac:dyDescent="0.2">
      <c r="A193" s="238">
        <v>16</v>
      </c>
      <c r="B193" s="239" t="s">
        <v>489</v>
      </c>
      <c r="C193" s="233" t="s">
        <v>490</v>
      </c>
      <c r="D193" s="234" t="s">
        <v>414</v>
      </c>
      <c r="E193" s="297">
        <v>870</v>
      </c>
      <c r="F193" s="297">
        <v>290748</v>
      </c>
      <c r="G193" s="297">
        <v>0</v>
      </c>
      <c r="H193" s="297">
        <v>0</v>
      </c>
      <c r="I193" s="298">
        <v>883</v>
      </c>
      <c r="J193" s="299">
        <v>295038</v>
      </c>
      <c r="K193" s="299">
        <v>0</v>
      </c>
      <c r="L193" s="300">
        <f>VLOOKUP(B193,[1]ЛП!$B$8:$I$408,8,0)+VLOOKUP(B193,[1]ЛП!$B$8:$J$408,9,0)+VLOOKUP(B193,[1]ЛП!$B$8:$K$408,10,0)</f>
        <v>0</v>
      </c>
      <c r="M193" s="240">
        <v>16</v>
      </c>
      <c r="N193" s="240" t="s">
        <v>489</v>
      </c>
      <c r="O193" s="237" t="s">
        <v>490</v>
      </c>
      <c r="P193" s="237" t="s">
        <v>414</v>
      </c>
      <c r="Q193" s="303">
        <v>878</v>
      </c>
      <c r="R193" s="304">
        <v>294300</v>
      </c>
      <c r="S193" s="304">
        <v>0</v>
      </c>
      <c r="T193" s="305">
        <v>0</v>
      </c>
      <c r="U193" s="303">
        <f t="shared" si="35"/>
        <v>-5</v>
      </c>
      <c r="V193" s="304">
        <f t="shared" si="30"/>
        <v>-738</v>
      </c>
      <c r="W193" s="304">
        <f t="shared" si="31"/>
        <v>0</v>
      </c>
      <c r="X193" s="305">
        <f t="shared" si="32"/>
        <v>0</v>
      </c>
    </row>
    <row r="194" spans="1:24" s="274" customFormat="1" x14ac:dyDescent="0.2">
      <c r="A194" s="238">
        <v>16</v>
      </c>
      <c r="B194" s="239" t="s">
        <v>491</v>
      </c>
      <c r="C194" s="233" t="s">
        <v>492</v>
      </c>
      <c r="D194" s="234" t="s">
        <v>129</v>
      </c>
      <c r="E194" s="297">
        <v>937</v>
      </c>
      <c r="F194" s="297">
        <v>310578</v>
      </c>
      <c r="G194" s="297">
        <v>0</v>
      </c>
      <c r="H194" s="297">
        <v>0</v>
      </c>
      <c r="I194" s="298">
        <v>1042</v>
      </c>
      <c r="J194" s="299">
        <v>345076</v>
      </c>
      <c r="K194" s="299">
        <v>0</v>
      </c>
      <c r="L194" s="300">
        <f>VLOOKUP(B194,[1]ЛП!$B$8:$I$408,8,0)+VLOOKUP(B194,[1]ЛП!$B$8:$J$408,9,0)+VLOOKUP(B194,[1]ЛП!$B$8:$K$408,10,0)</f>
        <v>0</v>
      </c>
      <c r="M194" s="240">
        <v>16</v>
      </c>
      <c r="N194" s="240" t="s">
        <v>491</v>
      </c>
      <c r="O194" s="237" t="s">
        <v>492</v>
      </c>
      <c r="P194" s="237" t="s">
        <v>129</v>
      </c>
      <c r="Q194" s="303">
        <v>982</v>
      </c>
      <c r="R194" s="304">
        <v>327252</v>
      </c>
      <c r="S194" s="304">
        <v>0</v>
      </c>
      <c r="T194" s="305">
        <v>0</v>
      </c>
      <c r="U194" s="303">
        <f t="shared" si="35"/>
        <v>-60</v>
      </c>
      <c r="V194" s="304">
        <f t="shared" si="30"/>
        <v>-17824</v>
      </c>
      <c r="W194" s="304">
        <f t="shared" si="31"/>
        <v>0</v>
      </c>
      <c r="X194" s="305">
        <f t="shared" si="32"/>
        <v>0</v>
      </c>
    </row>
    <row r="195" spans="1:24" s="274" customFormat="1" x14ac:dyDescent="0.2">
      <c r="A195" s="238" t="s">
        <v>486</v>
      </c>
      <c r="B195" s="239" t="s">
        <v>493</v>
      </c>
      <c r="C195" s="233" t="s">
        <v>494</v>
      </c>
      <c r="D195" s="234" t="s">
        <v>134</v>
      </c>
      <c r="E195" s="297"/>
      <c r="F195" s="297">
        <v>22420</v>
      </c>
      <c r="G195" s="297">
        <v>0</v>
      </c>
      <c r="H195" s="297">
        <v>0</v>
      </c>
      <c r="I195" s="298"/>
      <c r="J195" s="299">
        <v>24320</v>
      </c>
      <c r="K195" s="299">
        <v>0</v>
      </c>
      <c r="L195" s="300">
        <f>VLOOKUP(B195,[1]ЛП!$B$8:$I$408,8,0)+VLOOKUP(B195,[1]ЛП!$B$8:$J$408,9,0)+VLOOKUP(B195,[1]ЛП!$B$8:$K$408,10,0)</f>
        <v>0</v>
      </c>
      <c r="M195" s="240" t="s">
        <v>486</v>
      </c>
      <c r="N195" s="240" t="s">
        <v>493</v>
      </c>
      <c r="O195" s="237" t="s">
        <v>494</v>
      </c>
      <c r="P195" s="237" t="s">
        <v>134</v>
      </c>
      <c r="Q195" s="303">
        <v>0</v>
      </c>
      <c r="R195" s="304">
        <v>15580</v>
      </c>
      <c r="S195" s="304">
        <v>0</v>
      </c>
      <c r="T195" s="305">
        <v>0</v>
      </c>
      <c r="U195" s="303">
        <f t="shared" si="35"/>
        <v>0</v>
      </c>
      <c r="V195" s="304">
        <f t="shared" si="30"/>
        <v>-8740</v>
      </c>
      <c r="W195" s="304">
        <f t="shared" si="31"/>
        <v>0</v>
      </c>
      <c r="X195" s="305">
        <f t="shared" si="32"/>
        <v>0</v>
      </c>
    </row>
    <row r="196" spans="1:24" s="274" customFormat="1" x14ac:dyDescent="0.2">
      <c r="A196" s="238" t="s">
        <v>486</v>
      </c>
      <c r="B196" s="239" t="s">
        <v>495</v>
      </c>
      <c r="C196" s="233" t="s">
        <v>496</v>
      </c>
      <c r="D196" s="234" t="s">
        <v>113</v>
      </c>
      <c r="E196" s="297">
        <v>1375</v>
      </c>
      <c r="F196" s="297">
        <v>863212</v>
      </c>
      <c r="G196" s="297">
        <v>0</v>
      </c>
      <c r="H196" s="297">
        <v>0</v>
      </c>
      <c r="I196" s="298">
        <v>1410</v>
      </c>
      <c r="J196" s="299">
        <v>874115</v>
      </c>
      <c r="K196" s="299">
        <v>0</v>
      </c>
      <c r="L196" s="300">
        <f>VLOOKUP(B196,[1]ЛП!$B$8:$I$408,8,0)+VLOOKUP(B196,[1]ЛП!$B$8:$J$408,9,0)+VLOOKUP(B196,[1]ЛП!$B$8:$K$408,10,0)</f>
        <v>0</v>
      </c>
      <c r="M196" s="240" t="s">
        <v>486</v>
      </c>
      <c r="N196" s="240" t="s">
        <v>495</v>
      </c>
      <c r="O196" s="237" t="s">
        <v>496</v>
      </c>
      <c r="P196" s="237" t="s">
        <v>113</v>
      </c>
      <c r="Q196" s="303">
        <v>1300</v>
      </c>
      <c r="R196" s="304">
        <v>852997</v>
      </c>
      <c r="S196" s="304">
        <v>0</v>
      </c>
      <c r="T196" s="305">
        <v>0</v>
      </c>
      <c r="U196" s="303">
        <f t="shared" si="35"/>
        <v>-110</v>
      </c>
      <c r="V196" s="304">
        <f t="shared" si="30"/>
        <v>-21118</v>
      </c>
      <c r="W196" s="304">
        <f t="shared" si="31"/>
        <v>0</v>
      </c>
      <c r="X196" s="305">
        <f t="shared" si="32"/>
        <v>0</v>
      </c>
    </row>
    <row r="197" spans="1:24" s="274" customFormat="1" x14ac:dyDescent="0.2">
      <c r="A197" s="238" t="s">
        <v>486</v>
      </c>
      <c r="B197" s="239" t="s">
        <v>497</v>
      </c>
      <c r="C197" s="233" t="s">
        <v>498</v>
      </c>
      <c r="D197" s="234" t="s">
        <v>129</v>
      </c>
      <c r="E197" s="297">
        <v>915</v>
      </c>
      <c r="F197" s="297">
        <v>300820</v>
      </c>
      <c r="G197" s="297">
        <v>0</v>
      </c>
      <c r="H197" s="297">
        <v>0</v>
      </c>
      <c r="I197" s="298">
        <v>931</v>
      </c>
      <c r="J197" s="299">
        <v>305746</v>
      </c>
      <c r="K197" s="299">
        <v>0</v>
      </c>
      <c r="L197" s="300">
        <f>VLOOKUP(B197,[1]ЛП!$B$8:$I$408,8,0)+VLOOKUP(B197,[1]ЛП!$B$8:$J$408,9,0)+VLOOKUP(B197,[1]ЛП!$B$8:$K$408,10,0)</f>
        <v>0</v>
      </c>
      <c r="M197" s="240" t="s">
        <v>486</v>
      </c>
      <c r="N197" s="240" t="s">
        <v>497</v>
      </c>
      <c r="O197" s="237" t="s">
        <v>498</v>
      </c>
      <c r="P197" s="237" t="s">
        <v>129</v>
      </c>
      <c r="Q197" s="303">
        <v>930</v>
      </c>
      <c r="R197" s="304">
        <v>304808</v>
      </c>
      <c r="S197" s="304">
        <v>0</v>
      </c>
      <c r="T197" s="305">
        <v>0</v>
      </c>
      <c r="U197" s="303">
        <f t="shared" si="35"/>
        <v>-1</v>
      </c>
      <c r="V197" s="304">
        <f t="shared" si="30"/>
        <v>-938</v>
      </c>
      <c r="W197" s="304">
        <f t="shared" si="31"/>
        <v>0</v>
      </c>
      <c r="X197" s="305">
        <f t="shared" si="32"/>
        <v>0</v>
      </c>
    </row>
    <row r="198" spans="1:24" s="274" customFormat="1" x14ac:dyDescent="0.2">
      <c r="A198" s="238" t="s">
        <v>486</v>
      </c>
      <c r="B198" s="239" t="s">
        <v>499</v>
      </c>
      <c r="C198" s="233" t="s">
        <v>500</v>
      </c>
      <c r="D198" s="234" t="s">
        <v>134</v>
      </c>
      <c r="E198" s="297"/>
      <c r="F198" s="297">
        <v>164395</v>
      </c>
      <c r="G198" s="297">
        <v>0</v>
      </c>
      <c r="H198" s="297">
        <v>0</v>
      </c>
      <c r="I198" s="298"/>
      <c r="J198" s="299">
        <v>164654</v>
      </c>
      <c r="K198" s="299">
        <v>0</v>
      </c>
      <c r="L198" s="300">
        <f>VLOOKUP(B198,[1]ЛП!$B$8:$I$408,8,0)+VLOOKUP(B198,[1]ЛП!$B$8:$J$408,9,0)+VLOOKUP(B198,[1]ЛП!$B$8:$K$408,10,0)</f>
        <v>0</v>
      </c>
      <c r="M198" s="240" t="s">
        <v>486</v>
      </c>
      <c r="N198" s="240" t="s">
        <v>499</v>
      </c>
      <c r="O198" s="237" t="s">
        <v>500</v>
      </c>
      <c r="P198" s="237" t="s">
        <v>134</v>
      </c>
      <c r="Q198" s="303">
        <v>0</v>
      </c>
      <c r="R198" s="304">
        <v>164388</v>
      </c>
      <c r="S198" s="304">
        <v>0</v>
      </c>
      <c r="T198" s="305">
        <v>0</v>
      </c>
      <c r="U198" s="303">
        <f t="shared" si="35"/>
        <v>0</v>
      </c>
      <c r="V198" s="304">
        <f t="shared" si="30"/>
        <v>-266</v>
      </c>
      <c r="W198" s="304">
        <f t="shared" si="31"/>
        <v>0</v>
      </c>
      <c r="X198" s="305">
        <f t="shared" si="32"/>
        <v>0</v>
      </c>
    </row>
    <row r="199" spans="1:24" s="274" customFormat="1" x14ac:dyDescent="0.2">
      <c r="A199" s="238" t="s">
        <v>486</v>
      </c>
      <c r="B199" s="239" t="s">
        <v>501</v>
      </c>
      <c r="C199" s="233" t="s">
        <v>502</v>
      </c>
      <c r="D199" s="234" t="s">
        <v>113</v>
      </c>
      <c r="E199" s="297">
        <v>19839</v>
      </c>
      <c r="F199" s="297">
        <v>23495840</v>
      </c>
      <c r="G199" s="297">
        <v>1675292.4399999988</v>
      </c>
      <c r="H199" s="297">
        <v>4863368.26</v>
      </c>
      <c r="I199" s="298">
        <v>20386</v>
      </c>
      <c r="J199" s="299">
        <v>23963782.600000001</v>
      </c>
      <c r="K199" s="299">
        <v>1688832.8999999976</v>
      </c>
      <c r="L199" s="300">
        <f>VLOOKUP(B199,[1]ЛП!$B$8:$I$408,8,0)+VLOOKUP(B199,[1]ЛП!$B$8:$J$408,9,0)+VLOOKUP(B199,[1]ЛП!$B$8:$K$408,10,0)</f>
        <v>5081773.41</v>
      </c>
      <c r="M199" s="240" t="s">
        <v>486</v>
      </c>
      <c r="N199" s="240" t="s">
        <v>501</v>
      </c>
      <c r="O199" s="237" t="s">
        <v>502</v>
      </c>
      <c r="P199" s="237" t="s">
        <v>113</v>
      </c>
      <c r="Q199" s="303">
        <v>20816</v>
      </c>
      <c r="R199" s="304">
        <v>24299256.800000001</v>
      </c>
      <c r="S199" s="304">
        <v>1044712.2099999994</v>
      </c>
      <c r="T199" s="305">
        <v>5264668.7500000019</v>
      </c>
      <c r="U199" s="303">
        <f t="shared" si="35"/>
        <v>430</v>
      </c>
      <c r="V199" s="304">
        <f t="shared" si="30"/>
        <v>335474.19999999925</v>
      </c>
      <c r="W199" s="304">
        <f t="shared" si="31"/>
        <v>-644120.6899999982</v>
      </c>
      <c r="X199" s="305">
        <f t="shared" si="32"/>
        <v>182895.34000000171</v>
      </c>
    </row>
    <row r="200" spans="1:24" s="274" customFormat="1" x14ac:dyDescent="0.2">
      <c r="A200" s="238" t="s">
        <v>486</v>
      </c>
      <c r="B200" s="239" t="s">
        <v>503</v>
      </c>
      <c r="C200" s="233" t="s">
        <v>504</v>
      </c>
      <c r="D200" s="234" t="s">
        <v>113</v>
      </c>
      <c r="E200" s="297">
        <v>7093</v>
      </c>
      <c r="F200" s="297">
        <v>6813045</v>
      </c>
      <c r="G200" s="297">
        <v>255442.20999999979</v>
      </c>
      <c r="H200" s="297">
        <v>0</v>
      </c>
      <c r="I200" s="298">
        <v>7311</v>
      </c>
      <c r="J200" s="299">
        <v>7232859</v>
      </c>
      <c r="K200" s="299">
        <v>269361.18999999977</v>
      </c>
      <c r="L200" s="300">
        <f>VLOOKUP(B200,[1]ЛП!$B$8:$I$408,8,0)+VLOOKUP(B200,[1]ЛП!$B$8:$J$408,9,0)+VLOOKUP(B200,[1]ЛП!$B$8:$K$408,10,0)</f>
        <v>0</v>
      </c>
      <c r="M200" s="240" t="s">
        <v>486</v>
      </c>
      <c r="N200" s="240" t="s">
        <v>503</v>
      </c>
      <c r="O200" s="237" t="s">
        <v>504</v>
      </c>
      <c r="P200" s="237" t="s">
        <v>113</v>
      </c>
      <c r="Q200" s="303">
        <v>6924</v>
      </c>
      <c r="R200" s="304">
        <v>6965037.4000000004</v>
      </c>
      <c r="S200" s="304">
        <v>166440.71</v>
      </c>
      <c r="T200" s="305">
        <v>0</v>
      </c>
      <c r="U200" s="303">
        <f t="shared" si="35"/>
        <v>-387</v>
      </c>
      <c r="V200" s="304">
        <f t="shared" ref="V200:V263" si="46">R200-J200</f>
        <v>-267821.59999999963</v>
      </c>
      <c r="W200" s="304">
        <f t="shared" ref="W200:W263" si="47">S200-K200</f>
        <v>-102920.47999999978</v>
      </c>
      <c r="X200" s="305">
        <f t="shared" ref="X200:X263" si="48">T200-L200</f>
        <v>0</v>
      </c>
    </row>
    <row r="201" spans="1:24" s="274" customFormat="1" x14ac:dyDescent="0.2">
      <c r="A201" s="238" t="s">
        <v>486</v>
      </c>
      <c r="B201" s="239" t="s">
        <v>505</v>
      </c>
      <c r="C201" s="233" t="s">
        <v>506</v>
      </c>
      <c r="D201" s="234" t="s">
        <v>113</v>
      </c>
      <c r="E201" s="297">
        <v>1376</v>
      </c>
      <c r="F201" s="297">
        <v>815522</v>
      </c>
      <c r="G201" s="297">
        <v>0</v>
      </c>
      <c r="H201" s="297">
        <v>0</v>
      </c>
      <c r="I201" s="298">
        <v>1391</v>
      </c>
      <c r="J201" s="299">
        <v>832073</v>
      </c>
      <c r="K201" s="299">
        <v>0</v>
      </c>
      <c r="L201" s="300">
        <f>VLOOKUP(B201,[1]ЛП!$B$8:$I$408,8,0)+VLOOKUP(B201,[1]ЛП!$B$8:$J$408,9,0)+VLOOKUP(B201,[1]ЛП!$B$8:$K$408,10,0)</f>
        <v>0</v>
      </c>
      <c r="M201" s="240" t="s">
        <v>486</v>
      </c>
      <c r="N201" s="240" t="s">
        <v>505</v>
      </c>
      <c r="O201" s="237" t="s">
        <v>506</v>
      </c>
      <c r="P201" s="237" t="s">
        <v>113</v>
      </c>
      <c r="Q201" s="303">
        <v>1389</v>
      </c>
      <c r="R201" s="304">
        <v>876878</v>
      </c>
      <c r="S201" s="304">
        <v>0</v>
      </c>
      <c r="T201" s="305">
        <v>0</v>
      </c>
      <c r="U201" s="303">
        <f t="shared" ref="U201:U264" si="49">Q201-I201</f>
        <v>-2</v>
      </c>
      <c r="V201" s="304">
        <f t="shared" si="46"/>
        <v>44805</v>
      </c>
      <c r="W201" s="304">
        <f t="shared" si="47"/>
        <v>0</v>
      </c>
      <c r="X201" s="305">
        <f t="shared" si="48"/>
        <v>0</v>
      </c>
    </row>
    <row r="202" spans="1:24" s="274" customFormat="1" x14ac:dyDescent="0.2">
      <c r="A202" s="238" t="s">
        <v>486</v>
      </c>
      <c r="B202" s="239" t="s">
        <v>507</v>
      </c>
      <c r="C202" s="233" t="s">
        <v>508</v>
      </c>
      <c r="D202" s="234" t="s">
        <v>113</v>
      </c>
      <c r="E202" s="297">
        <v>3260</v>
      </c>
      <c r="F202" s="297">
        <v>1872034</v>
      </c>
      <c r="G202" s="297">
        <v>0</v>
      </c>
      <c r="H202" s="297">
        <v>0</v>
      </c>
      <c r="I202" s="298">
        <v>3258</v>
      </c>
      <c r="J202" s="299">
        <v>1883145</v>
      </c>
      <c r="K202" s="299">
        <v>0</v>
      </c>
      <c r="L202" s="300">
        <f>VLOOKUP(B202,[1]ЛП!$B$8:$I$408,8,0)+VLOOKUP(B202,[1]ЛП!$B$8:$J$408,9,0)+VLOOKUP(B202,[1]ЛП!$B$8:$K$408,10,0)</f>
        <v>0</v>
      </c>
      <c r="M202" s="240" t="s">
        <v>486</v>
      </c>
      <c r="N202" s="240" t="s">
        <v>507</v>
      </c>
      <c r="O202" s="237" t="s">
        <v>508</v>
      </c>
      <c r="P202" s="237" t="s">
        <v>113</v>
      </c>
      <c r="Q202" s="303">
        <v>3278</v>
      </c>
      <c r="R202" s="304">
        <v>1959295</v>
      </c>
      <c r="S202" s="304">
        <v>0</v>
      </c>
      <c r="T202" s="305">
        <v>0</v>
      </c>
      <c r="U202" s="303">
        <f t="shared" si="49"/>
        <v>20</v>
      </c>
      <c r="V202" s="304">
        <f t="shared" si="46"/>
        <v>76150</v>
      </c>
      <c r="W202" s="304">
        <f t="shared" si="47"/>
        <v>0</v>
      </c>
      <c r="X202" s="305">
        <f t="shared" si="48"/>
        <v>0</v>
      </c>
    </row>
    <row r="203" spans="1:24" s="274" customFormat="1" x14ac:dyDescent="0.2">
      <c r="A203" s="238" t="s">
        <v>486</v>
      </c>
      <c r="B203" s="239" t="s">
        <v>509</v>
      </c>
      <c r="C203" s="233" t="s">
        <v>510</v>
      </c>
      <c r="D203" s="234" t="s">
        <v>113</v>
      </c>
      <c r="E203" s="297">
        <v>5814</v>
      </c>
      <c r="F203" s="297">
        <v>6921649</v>
      </c>
      <c r="G203" s="297">
        <v>137262.96000000002</v>
      </c>
      <c r="H203" s="297">
        <v>0</v>
      </c>
      <c r="I203" s="298">
        <v>6027</v>
      </c>
      <c r="J203" s="299">
        <v>7132128</v>
      </c>
      <c r="K203" s="299">
        <v>116654.39999999999</v>
      </c>
      <c r="L203" s="300">
        <f>VLOOKUP(B203,[1]ЛП!$B$8:$I$408,8,0)+VLOOKUP(B203,[1]ЛП!$B$8:$J$408,9,0)+VLOOKUP(B203,[1]ЛП!$B$8:$K$408,10,0)</f>
        <v>0</v>
      </c>
      <c r="M203" s="240" t="s">
        <v>486</v>
      </c>
      <c r="N203" s="240" t="s">
        <v>509</v>
      </c>
      <c r="O203" s="237" t="s">
        <v>510</v>
      </c>
      <c r="P203" s="237" t="s">
        <v>113</v>
      </c>
      <c r="Q203" s="303">
        <v>5830</v>
      </c>
      <c r="R203" s="304">
        <v>7167281.7999999998</v>
      </c>
      <c r="S203" s="304">
        <v>129342.84</v>
      </c>
      <c r="T203" s="305">
        <v>0</v>
      </c>
      <c r="U203" s="303">
        <f t="shared" si="49"/>
        <v>-197</v>
      </c>
      <c r="V203" s="304">
        <f t="shared" si="46"/>
        <v>35153.799999999814</v>
      </c>
      <c r="W203" s="304">
        <f t="shared" si="47"/>
        <v>12688.440000000002</v>
      </c>
      <c r="X203" s="305">
        <f t="shared" si="48"/>
        <v>0</v>
      </c>
    </row>
    <row r="204" spans="1:24" s="274" customFormat="1" x14ac:dyDescent="0.2">
      <c r="A204" s="238" t="s">
        <v>486</v>
      </c>
      <c r="B204" s="239" t="s">
        <v>511</v>
      </c>
      <c r="C204" s="233" t="s">
        <v>512</v>
      </c>
      <c r="D204" s="234" t="s">
        <v>113</v>
      </c>
      <c r="E204" s="297">
        <v>2097</v>
      </c>
      <c r="F204" s="297">
        <v>1769861</v>
      </c>
      <c r="G204" s="297">
        <v>41421.279999999999</v>
      </c>
      <c r="H204" s="297">
        <v>0</v>
      </c>
      <c r="I204" s="298">
        <v>2017</v>
      </c>
      <c r="J204" s="299">
        <v>1761331</v>
      </c>
      <c r="K204" s="299">
        <v>30294.2</v>
      </c>
      <c r="L204" s="300">
        <f>VLOOKUP(B204,[1]ЛП!$B$8:$I$408,8,0)+VLOOKUP(B204,[1]ЛП!$B$8:$J$408,9,0)+VLOOKUP(B204,[1]ЛП!$B$8:$K$408,10,0)</f>
        <v>0</v>
      </c>
      <c r="M204" s="240" t="s">
        <v>486</v>
      </c>
      <c r="N204" s="240" t="s">
        <v>511</v>
      </c>
      <c r="O204" s="237" t="s">
        <v>512</v>
      </c>
      <c r="P204" s="237" t="s">
        <v>113</v>
      </c>
      <c r="Q204" s="303">
        <v>2073</v>
      </c>
      <c r="R204" s="304">
        <v>1784618</v>
      </c>
      <c r="S204" s="304">
        <v>27776.400000000001</v>
      </c>
      <c r="T204" s="305">
        <v>0</v>
      </c>
      <c r="U204" s="303">
        <f t="shared" si="49"/>
        <v>56</v>
      </c>
      <c r="V204" s="304">
        <f t="shared" si="46"/>
        <v>23287</v>
      </c>
      <c r="W204" s="304">
        <f t="shared" si="47"/>
        <v>-2517.7999999999993</v>
      </c>
      <c r="X204" s="305">
        <f t="shared" si="48"/>
        <v>0</v>
      </c>
    </row>
    <row r="205" spans="1:24" s="274" customFormat="1" x14ac:dyDescent="0.2">
      <c r="A205" s="238" t="s">
        <v>486</v>
      </c>
      <c r="B205" s="239" t="s">
        <v>513</v>
      </c>
      <c r="C205" s="233" t="s">
        <v>514</v>
      </c>
      <c r="D205" s="234" t="s">
        <v>113</v>
      </c>
      <c r="E205" s="297">
        <v>655</v>
      </c>
      <c r="F205" s="297">
        <v>591328</v>
      </c>
      <c r="G205" s="297">
        <v>0</v>
      </c>
      <c r="H205" s="297">
        <v>0</v>
      </c>
      <c r="I205" s="298">
        <v>646</v>
      </c>
      <c r="J205" s="299">
        <v>602248</v>
      </c>
      <c r="K205" s="299">
        <v>0</v>
      </c>
      <c r="L205" s="300">
        <f>VLOOKUP(B205,[1]ЛП!$B$8:$I$408,8,0)+VLOOKUP(B205,[1]ЛП!$B$8:$J$408,9,0)+VLOOKUP(B205,[1]ЛП!$B$8:$K$408,10,0)</f>
        <v>0</v>
      </c>
      <c r="M205" s="240" t="s">
        <v>486</v>
      </c>
      <c r="N205" s="240" t="s">
        <v>513</v>
      </c>
      <c r="O205" s="237" t="s">
        <v>514</v>
      </c>
      <c r="P205" s="237" t="s">
        <v>113</v>
      </c>
      <c r="Q205" s="303">
        <v>661</v>
      </c>
      <c r="R205" s="304">
        <v>587045</v>
      </c>
      <c r="S205" s="304">
        <v>0</v>
      </c>
      <c r="T205" s="305">
        <v>0</v>
      </c>
      <c r="U205" s="303">
        <f t="shared" si="49"/>
        <v>15</v>
      </c>
      <c r="V205" s="304">
        <f t="shared" si="46"/>
        <v>-15203</v>
      </c>
      <c r="W205" s="304">
        <f t="shared" si="47"/>
        <v>0</v>
      </c>
      <c r="X205" s="305">
        <f t="shared" si="48"/>
        <v>0</v>
      </c>
    </row>
    <row r="206" spans="1:24" s="274" customFormat="1" x14ac:dyDescent="0.2">
      <c r="A206" s="238" t="s">
        <v>486</v>
      </c>
      <c r="B206" s="239" t="s">
        <v>515</v>
      </c>
      <c r="C206" s="233" t="s">
        <v>516</v>
      </c>
      <c r="D206" s="234" t="s">
        <v>113</v>
      </c>
      <c r="E206" s="297">
        <v>7730</v>
      </c>
      <c r="F206" s="297">
        <v>9865221.5999999996</v>
      </c>
      <c r="G206" s="297">
        <v>485647.51999999973</v>
      </c>
      <c r="H206" s="297">
        <v>1995251.0099999998</v>
      </c>
      <c r="I206" s="298">
        <v>8003</v>
      </c>
      <c r="J206" s="299">
        <v>10121109.4</v>
      </c>
      <c r="K206" s="299">
        <v>445605.25999999972</v>
      </c>
      <c r="L206" s="300">
        <f>VLOOKUP(B206,[1]ЛП!$B$8:$I$408,8,0)+VLOOKUP(B206,[1]ЛП!$B$8:$J$408,9,0)+VLOOKUP(B206,[1]ЛП!$B$8:$K$408,10,0)</f>
        <v>2001079.3399999999</v>
      </c>
      <c r="M206" s="240" t="s">
        <v>486</v>
      </c>
      <c r="N206" s="240" t="s">
        <v>515</v>
      </c>
      <c r="O206" s="237" t="s">
        <v>516</v>
      </c>
      <c r="P206" s="237" t="s">
        <v>113</v>
      </c>
      <c r="Q206" s="303">
        <v>7768</v>
      </c>
      <c r="R206" s="304">
        <v>10012718.800000001</v>
      </c>
      <c r="S206" s="304">
        <v>235651.58999999994</v>
      </c>
      <c r="T206" s="305">
        <v>2433195.5799999996</v>
      </c>
      <c r="U206" s="303">
        <f t="shared" si="49"/>
        <v>-235</v>
      </c>
      <c r="V206" s="304">
        <f t="shared" si="46"/>
        <v>-108390.59999999963</v>
      </c>
      <c r="W206" s="304">
        <f t="shared" si="47"/>
        <v>-209953.66999999978</v>
      </c>
      <c r="X206" s="305">
        <f t="shared" si="48"/>
        <v>432116.23999999976</v>
      </c>
    </row>
    <row r="207" spans="1:24" s="274" customFormat="1" x14ac:dyDescent="0.2">
      <c r="A207" s="238" t="s">
        <v>486</v>
      </c>
      <c r="B207" s="239" t="s">
        <v>517</v>
      </c>
      <c r="C207" s="233" t="s">
        <v>518</v>
      </c>
      <c r="D207" s="234" t="s">
        <v>113</v>
      </c>
      <c r="E207" s="297">
        <v>1464</v>
      </c>
      <c r="F207" s="297">
        <v>2912346</v>
      </c>
      <c r="G207" s="297">
        <v>338422.36999999965</v>
      </c>
      <c r="H207" s="297">
        <v>0</v>
      </c>
      <c r="I207" s="298">
        <v>1544</v>
      </c>
      <c r="J207" s="299">
        <v>2947538</v>
      </c>
      <c r="K207" s="299">
        <v>392425.57999999967</v>
      </c>
      <c r="L207" s="300">
        <f>VLOOKUP(B207,[1]ЛП!$B$8:$I$408,8,0)+VLOOKUP(B207,[1]ЛП!$B$8:$J$408,9,0)+VLOOKUP(B207,[1]ЛП!$B$8:$K$408,10,0)</f>
        <v>0</v>
      </c>
      <c r="M207" s="240" t="s">
        <v>486</v>
      </c>
      <c r="N207" s="240" t="s">
        <v>517</v>
      </c>
      <c r="O207" s="237" t="s">
        <v>518</v>
      </c>
      <c r="P207" s="237" t="s">
        <v>113</v>
      </c>
      <c r="Q207" s="303">
        <v>1373</v>
      </c>
      <c r="R207" s="304">
        <v>2369258</v>
      </c>
      <c r="S207" s="304">
        <v>195586.65999999986</v>
      </c>
      <c r="T207" s="305">
        <v>0</v>
      </c>
      <c r="U207" s="303">
        <f t="shared" si="49"/>
        <v>-171</v>
      </c>
      <c r="V207" s="304">
        <f t="shared" si="46"/>
        <v>-578280</v>
      </c>
      <c r="W207" s="304">
        <f t="shared" si="47"/>
        <v>-196838.91999999981</v>
      </c>
      <c r="X207" s="305">
        <f t="shared" si="48"/>
        <v>0</v>
      </c>
    </row>
    <row r="208" spans="1:24" s="274" customFormat="1" x14ac:dyDescent="0.2">
      <c r="A208" s="238" t="s">
        <v>486</v>
      </c>
      <c r="B208" s="239" t="s">
        <v>519</v>
      </c>
      <c r="C208" s="233" t="s">
        <v>520</v>
      </c>
      <c r="D208" s="234" t="s">
        <v>113</v>
      </c>
      <c r="E208" s="297">
        <v>3592</v>
      </c>
      <c r="F208" s="297">
        <v>2370969</v>
      </c>
      <c r="G208" s="297">
        <v>0</v>
      </c>
      <c r="H208" s="297">
        <v>2569367.8400000012</v>
      </c>
      <c r="I208" s="298">
        <v>3561</v>
      </c>
      <c r="J208" s="299">
        <v>2383723</v>
      </c>
      <c r="K208" s="299">
        <v>5216.2999999999993</v>
      </c>
      <c r="L208" s="300">
        <f>VLOOKUP(B208,[1]ЛП!$B$8:$I$408,8,0)+VLOOKUP(B208,[1]ЛП!$B$8:$J$408,9,0)+VLOOKUP(B208,[1]ЛП!$B$8:$K$408,10,0)</f>
        <v>2403704.64</v>
      </c>
      <c r="M208" s="240" t="s">
        <v>486</v>
      </c>
      <c r="N208" s="240" t="s">
        <v>519</v>
      </c>
      <c r="O208" s="237" t="s">
        <v>520</v>
      </c>
      <c r="P208" s="237" t="s">
        <v>113</v>
      </c>
      <c r="Q208" s="303">
        <v>3610</v>
      </c>
      <c r="R208" s="304">
        <v>2382503</v>
      </c>
      <c r="S208" s="304">
        <v>3264.0299999999997</v>
      </c>
      <c r="T208" s="305">
        <v>2720448.6100000003</v>
      </c>
      <c r="U208" s="303">
        <f t="shared" si="49"/>
        <v>49</v>
      </c>
      <c r="V208" s="304">
        <f t="shared" si="46"/>
        <v>-1220</v>
      </c>
      <c r="W208" s="304">
        <f t="shared" si="47"/>
        <v>-1952.2699999999995</v>
      </c>
      <c r="X208" s="305">
        <f t="shared" si="48"/>
        <v>316743.9700000002</v>
      </c>
    </row>
    <row r="209" spans="1:24" s="274" customFormat="1" x14ac:dyDescent="0.2">
      <c r="A209" s="238" t="s">
        <v>486</v>
      </c>
      <c r="B209" s="239" t="s">
        <v>521</v>
      </c>
      <c r="C209" s="233" t="s">
        <v>522</v>
      </c>
      <c r="D209" s="234" t="s">
        <v>113</v>
      </c>
      <c r="E209" s="297">
        <v>1843</v>
      </c>
      <c r="F209" s="297">
        <v>1624405.2</v>
      </c>
      <c r="G209" s="297">
        <v>98900.429999999935</v>
      </c>
      <c r="H209" s="297">
        <v>0</v>
      </c>
      <c r="I209" s="298">
        <v>1626</v>
      </c>
      <c r="J209" s="299">
        <v>1601060</v>
      </c>
      <c r="K209" s="299">
        <v>127234.21999999986</v>
      </c>
      <c r="L209" s="300">
        <f>VLOOKUP(B209,[1]ЛП!$B$8:$I$408,8,0)+VLOOKUP(B209,[1]ЛП!$B$8:$J$408,9,0)+VLOOKUP(B209,[1]ЛП!$B$8:$K$408,10,0)</f>
        <v>0</v>
      </c>
      <c r="M209" s="240" t="s">
        <v>486</v>
      </c>
      <c r="N209" s="240" t="s">
        <v>521</v>
      </c>
      <c r="O209" s="237" t="s">
        <v>522</v>
      </c>
      <c r="P209" s="237" t="s">
        <v>113</v>
      </c>
      <c r="Q209" s="303">
        <v>1666</v>
      </c>
      <c r="R209" s="304">
        <v>1601705.7999999998</v>
      </c>
      <c r="S209" s="304">
        <v>45233.529999999955</v>
      </c>
      <c r="T209" s="305">
        <v>0</v>
      </c>
      <c r="U209" s="303">
        <f t="shared" si="49"/>
        <v>40</v>
      </c>
      <c r="V209" s="304">
        <f t="shared" si="46"/>
        <v>645.79999999981374</v>
      </c>
      <c r="W209" s="304">
        <f t="shared" si="47"/>
        <v>-82000.6899999999</v>
      </c>
      <c r="X209" s="305">
        <f t="shared" si="48"/>
        <v>0</v>
      </c>
    </row>
    <row r="210" spans="1:24" s="274" customFormat="1" x14ac:dyDescent="0.2">
      <c r="A210" s="238" t="s">
        <v>486</v>
      </c>
      <c r="B210" s="239" t="s">
        <v>523</v>
      </c>
      <c r="C210" s="233" t="s">
        <v>524</v>
      </c>
      <c r="D210" s="234" t="s">
        <v>113</v>
      </c>
      <c r="E210" s="297">
        <v>2764</v>
      </c>
      <c r="F210" s="297">
        <v>3059268</v>
      </c>
      <c r="G210" s="297">
        <v>112834.32</v>
      </c>
      <c r="H210" s="297">
        <v>0</v>
      </c>
      <c r="I210" s="298">
        <v>2979</v>
      </c>
      <c r="J210" s="299">
        <v>3041702</v>
      </c>
      <c r="K210" s="299">
        <v>127897.20000000001</v>
      </c>
      <c r="L210" s="300">
        <f>VLOOKUP(B210,[1]ЛП!$B$8:$I$408,8,0)+VLOOKUP(B210,[1]ЛП!$B$8:$J$408,9,0)+VLOOKUP(B210,[1]ЛП!$B$8:$K$408,10,0)</f>
        <v>0</v>
      </c>
      <c r="M210" s="240" t="s">
        <v>486</v>
      </c>
      <c r="N210" s="240" t="s">
        <v>523</v>
      </c>
      <c r="O210" s="237" t="s">
        <v>524</v>
      </c>
      <c r="P210" s="237" t="s">
        <v>113</v>
      </c>
      <c r="Q210" s="303">
        <v>2904</v>
      </c>
      <c r="R210" s="304">
        <v>3051882</v>
      </c>
      <c r="S210" s="304">
        <v>98221.48000000001</v>
      </c>
      <c r="T210" s="305">
        <v>0</v>
      </c>
      <c r="U210" s="303">
        <f t="shared" si="49"/>
        <v>-75</v>
      </c>
      <c r="V210" s="304">
        <f t="shared" si="46"/>
        <v>10180</v>
      </c>
      <c r="W210" s="304">
        <f t="shared" si="47"/>
        <v>-29675.72</v>
      </c>
      <c r="X210" s="305">
        <f t="shared" si="48"/>
        <v>0</v>
      </c>
    </row>
    <row r="211" spans="1:24" s="274" customFormat="1" x14ac:dyDescent="0.2">
      <c r="A211" s="238" t="s">
        <v>486</v>
      </c>
      <c r="B211" s="239" t="s">
        <v>525</v>
      </c>
      <c r="C211" s="233" t="s">
        <v>526</v>
      </c>
      <c r="D211" s="234" t="s">
        <v>113</v>
      </c>
      <c r="E211" s="297">
        <v>725</v>
      </c>
      <c r="F211" s="297">
        <v>731924</v>
      </c>
      <c r="G211" s="297">
        <v>0</v>
      </c>
      <c r="H211" s="297">
        <v>0</v>
      </c>
      <c r="I211" s="298">
        <v>733</v>
      </c>
      <c r="J211" s="299">
        <v>734528</v>
      </c>
      <c r="K211" s="299">
        <v>0</v>
      </c>
      <c r="L211" s="300">
        <f>VLOOKUP(B211,[1]ЛП!$B$8:$I$408,8,0)+VLOOKUP(B211,[1]ЛП!$B$8:$J$408,9,0)+VLOOKUP(B211,[1]ЛП!$B$8:$K$408,10,0)</f>
        <v>0</v>
      </c>
      <c r="M211" s="240" t="s">
        <v>486</v>
      </c>
      <c r="N211" s="240" t="s">
        <v>525</v>
      </c>
      <c r="O211" s="237" t="s">
        <v>526</v>
      </c>
      <c r="P211" s="237" t="s">
        <v>113</v>
      </c>
      <c r="Q211" s="303">
        <v>719</v>
      </c>
      <c r="R211" s="304">
        <v>736435</v>
      </c>
      <c r="S211" s="304">
        <v>0</v>
      </c>
      <c r="T211" s="305">
        <v>0</v>
      </c>
      <c r="U211" s="303">
        <f t="shared" si="49"/>
        <v>-14</v>
      </c>
      <c r="V211" s="304">
        <f t="shared" si="46"/>
        <v>1907</v>
      </c>
      <c r="W211" s="304">
        <f t="shared" si="47"/>
        <v>0</v>
      </c>
      <c r="X211" s="305">
        <f t="shared" si="48"/>
        <v>0</v>
      </c>
    </row>
    <row r="212" spans="1:24" s="274" customFormat="1" x14ac:dyDescent="0.2">
      <c r="A212" s="238" t="s">
        <v>486</v>
      </c>
      <c r="B212" s="239" t="s">
        <v>527</v>
      </c>
      <c r="C212" s="233" t="s">
        <v>528</v>
      </c>
      <c r="D212" s="234" t="s">
        <v>113</v>
      </c>
      <c r="E212" s="297">
        <v>238</v>
      </c>
      <c r="F212" s="297">
        <v>371899</v>
      </c>
      <c r="G212" s="297">
        <v>0</v>
      </c>
      <c r="H212" s="297">
        <v>0</v>
      </c>
      <c r="I212" s="298">
        <v>286</v>
      </c>
      <c r="J212" s="299">
        <v>392914</v>
      </c>
      <c r="K212" s="299">
        <v>0</v>
      </c>
      <c r="L212" s="300">
        <f>VLOOKUP(B212,[1]ЛП!$B$8:$I$408,8,0)+VLOOKUP(B212,[1]ЛП!$B$8:$J$408,9,0)+VLOOKUP(B212,[1]ЛП!$B$8:$K$408,10,0)</f>
        <v>0</v>
      </c>
      <c r="M212" s="240" t="s">
        <v>486</v>
      </c>
      <c r="N212" s="240" t="s">
        <v>527</v>
      </c>
      <c r="O212" s="237" t="s">
        <v>528</v>
      </c>
      <c r="P212" s="237" t="s">
        <v>113</v>
      </c>
      <c r="Q212" s="303">
        <v>262</v>
      </c>
      <c r="R212" s="304">
        <v>387179</v>
      </c>
      <c r="S212" s="304">
        <v>0</v>
      </c>
      <c r="T212" s="305">
        <v>0</v>
      </c>
      <c r="U212" s="303">
        <f t="shared" si="49"/>
        <v>-24</v>
      </c>
      <c r="V212" s="304">
        <f t="shared" si="46"/>
        <v>-5735</v>
      </c>
      <c r="W212" s="304">
        <f t="shared" si="47"/>
        <v>0</v>
      </c>
      <c r="X212" s="305">
        <f t="shared" si="48"/>
        <v>0</v>
      </c>
    </row>
    <row r="213" spans="1:24" s="274" customFormat="1" x14ac:dyDescent="0.2">
      <c r="A213" s="238" t="s">
        <v>486</v>
      </c>
      <c r="B213" s="239" t="s">
        <v>529</v>
      </c>
      <c r="C213" s="233" t="s">
        <v>530</v>
      </c>
      <c r="D213" s="234" t="s">
        <v>124</v>
      </c>
      <c r="E213" s="297">
        <v>254</v>
      </c>
      <c r="F213" s="297">
        <v>282620</v>
      </c>
      <c r="G213" s="297">
        <v>0</v>
      </c>
      <c r="H213" s="297">
        <v>0</v>
      </c>
      <c r="I213" s="298">
        <v>224</v>
      </c>
      <c r="J213" s="299">
        <v>284942</v>
      </c>
      <c r="K213" s="299">
        <v>0</v>
      </c>
      <c r="L213" s="300">
        <f>VLOOKUP(B213,[1]ЛП!$B$8:$I$408,8,0)+VLOOKUP(B213,[1]ЛП!$B$8:$J$408,9,0)+VLOOKUP(B213,[1]ЛП!$B$8:$K$408,10,0)</f>
        <v>0</v>
      </c>
      <c r="M213" s="240" t="s">
        <v>486</v>
      </c>
      <c r="N213" s="240" t="s">
        <v>529</v>
      </c>
      <c r="O213" s="237" t="s">
        <v>530</v>
      </c>
      <c r="P213" s="237" t="s">
        <v>124</v>
      </c>
      <c r="Q213" s="303">
        <v>417</v>
      </c>
      <c r="R213" s="304">
        <v>284736</v>
      </c>
      <c r="S213" s="304">
        <v>0</v>
      </c>
      <c r="T213" s="305">
        <v>0</v>
      </c>
      <c r="U213" s="303">
        <f t="shared" si="49"/>
        <v>193</v>
      </c>
      <c r="V213" s="304">
        <f t="shared" si="46"/>
        <v>-206</v>
      </c>
      <c r="W213" s="304">
        <f t="shared" si="47"/>
        <v>0</v>
      </c>
      <c r="X213" s="305">
        <f t="shared" si="48"/>
        <v>0</v>
      </c>
    </row>
    <row r="214" spans="1:24" s="274" customFormat="1" x14ac:dyDescent="0.2">
      <c r="A214" s="238" t="s">
        <v>486</v>
      </c>
      <c r="B214" s="239" t="s">
        <v>531</v>
      </c>
      <c r="C214" s="233" t="s">
        <v>532</v>
      </c>
      <c r="D214" s="234" t="s">
        <v>124</v>
      </c>
      <c r="E214" s="297">
        <v>1935</v>
      </c>
      <c r="F214" s="297">
        <v>1404544</v>
      </c>
      <c r="G214" s="297">
        <v>0</v>
      </c>
      <c r="H214" s="297">
        <v>0</v>
      </c>
      <c r="I214" s="298">
        <v>2046</v>
      </c>
      <c r="J214" s="299">
        <v>1477716</v>
      </c>
      <c r="K214" s="299">
        <v>0</v>
      </c>
      <c r="L214" s="300">
        <f>VLOOKUP(B214,[1]ЛП!$B$8:$I$408,8,0)+VLOOKUP(B214,[1]ЛП!$B$8:$J$408,9,0)+VLOOKUP(B214,[1]ЛП!$B$8:$K$408,10,0)</f>
        <v>0</v>
      </c>
      <c r="M214" s="240" t="s">
        <v>486</v>
      </c>
      <c r="N214" s="240" t="s">
        <v>531</v>
      </c>
      <c r="O214" s="237" t="s">
        <v>532</v>
      </c>
      <c r="P214" s="237" t="s">
        <v>124</v>
      </c>
      <c r="Q214" s="303">
        <v>1883</v>
      </c>
      <c r="R214" s="304">
        <v>1617296</v>
      </c>
      <c r="S214" s="304">
        <v>0</v>
      </c>
      <c r="T214" s="305">
        <v>0</v>
      </c>
      <c r="U214" s="303">
        <f t="shared" si="49"/>
        <v>-163</v>
      </c>
      <c r="V214" s="304">
        <f t="shared" si="46"/>
        <v>139580</v>
      </c>
      <c r="W214" s="304">
        <f t="shared" si="47"/>
        <v>0</v>
      </c>
      <c r="X214" s="305">
        <f t="shared" si="48"/>
        <v>0</v>
      </c>
    </row>
    <row r="215" spans="1:24" s="274" customFormat="1" x14ac:dyDescent="0.2">
      <c r="A215" s="238" t="s">
        <v>486</v>
      </c>
      <c r="B215" s="239" t="s">
        <v>533</v>
      </c>
      <c r="C215" s="233" t="s">
        <v>534</v>
      </c>
      <c r="D215" s="234" t="s">
        <v>124</v>
      </c>
      <c r="E215" s="297">
        <v>632</v>
      </c>
      <c r="F215" s="297">
        <v>627137</v>
      </c>
      <c r="G215" s="297">
        <v>0</v>
      </c>
      <c r="H215" s="297">
        <v>0</v>
      </c>
      <c r="I215" s="298">
        <v>660</v>
      </c>
      <c r="J215" s="299">
        <v>630116</v>
      </c>
      <c r="K215" s="299">
        <v>0</v>
      </c>
      <c r="L215" s="300">
        <f>VLOOKUP(B215,[1]ЛП!$B$8:$I$408,8,0)+VLOOKUP(B215,[1]ЛП!$B$8:$J$408,9,0)+VLOOKUP(B215,[1]ЛП!$B$8:$K$408,10,0)</f>
        <v>0</v>
      </c>
      <c r="M215" s="240" t="s">
        <v>486</v>
      </c>
      <c r="N215" s="240" t="s">
        <v>533</v>
      </c>
      <c r="O215" s="237" t="s">
        <v>534</v>
      </c>
      <c r="P215" s="237" t="s">
        <v>124</v>
      </c>
      <c r="Q215" s="303">
        <v>639</v>
      </c>
      <c r="R215" s="304">
        <v>630036</v>
      </c>
      <c r="S215" s="304">
        <v>0</v>
      </c>
      <c r="T215" s="305">
        <v>0</v>
      </c>
      <c r="U215" s="303">
        <f t="shared" si="49"/>
        <v>-21</v>
      </c>
      <c r="V215" s="304">
        <f t="shared" si="46"/>
        <v>-80</v>
      </c>
      <c r="W215" s="304">
        <f t="shared" si="47"/>
        <v>0</v>
      </c>
      <c r="X215" s="305">
        <f t="shared" si="48"/>
        <v>0</v>
      </c>
    </row>
    <row r="216" spans="1:24" s="274" customFormat="1" x14ac:dyDescent="0.2">
      <c r="A216" s="238" t="s">
        <v>486</v>
      </c>
      <c r="B216" s="239" t="s">
        <v>535</v>
      </c>
      <c r="C216" s="233" t="s">
        <v>536</v>
      </c>
      <c r="D216" s="234" t="s">
        <v>124</v>
      </c>
      <c r="E216" s="297">
        <v>556</v>
      </c>
      <c r="F216" s="297">
        <v>505460</v>
      </c>
      <c r="G216" s="297">
        <v>0</v>
      </c>
      <c r="H216" s="297">
        <v>0</v>
      </c>
      <c r="I216" s="298">
        <v>520</v>
      </c>
      <c r="J216" s="299">
        <v>503744</v>
      </c>
      <c r="K216" s="299">
        <v>0</v>
      </c>
      <c r="L216" s="300">
        <f>VLOOKUP(B216,[1]ЛП!$B$8:$I$408,8,0)+VLOOKUP(B216,[1]ЛП!$B$8:$J$408,9,0)+VLOOKUP(B216,[1]ЛП!$B$8:$K$408,10,0)</f>
        <v>0</v>
      </c>
      <c r="M216" s="240" t="s">
        <v>486</v>
      </c>
      <c r="N216" s="240" t="s">
        <v>535</v>
      </c>
      <c r="O216" s="237" t="s">
        <v>536</v>
      </c>
      <c r="P216" s="237" t="s">
        <v>124</v>
      </c>
      <c r="Q216" s="303">
        <v>495</v>
      </c>
      <c r="R216" s="304">
        <v>507056</v>
      </c>
      <c r="S216" s="304">
        <v>0</v>
      </c>
      <c r="T216" s="305">
        <v>0</v>
      </c>
      <c r="U216" s="303">
        <f t="shared" si="49"/>
        <v>-25</v>
      </c>
      <c r="V216" s="304">
        <f t="shared" si="46"/>
        <v>3312</v>
      </c>
      <c r="W216" s="304">
        <f t="shared" si="47"/>
        <v>0</v>
      </c>
      <c r="X216" s="305">
        <f t="shared" si="48"/>
        <v>0</v>
      </c>
    </row>
    <row r="217" spans="1:24" s="274" customFormat="1" x14ac:dyDescent="0.2">
      <c r="A217" s="238" t="s">
        <v>486</v>
      </c>
      <c r="B217" s="239" t="s">
        <v>537</v>
      </c>
      <c r="C217" s="233" t="s">
        <v>538</v>
      </c>
      <c r="D217" s="234" t="s">
        <v>124</v>
      </c>
      <c r="E217" s="297">
        <v>594</v>
      </c>
      <c r="F217" s="297">
        <v>373356</v>
      </c>
      <c r="G217" s="297">
        <v>0</v>
      </c>
      <c r="H217" s="297">
        <v>0</v>
      </c>
      <c r="I217" s="298">
        <v>520</v>
      </c>
      <c r="J217" s="299">
        <v>330064</v>
      </c>
      <c r="K217" s="299">
        <v>0</v>
      </c>
      <c r="L217" s="300">
        <f>VLOOKUP(B217,[1]ЛП!$B$8:$I$408,8,0)+VLOOKUP(B217,[1]ЛП!$B$8:$J$408,9,0)+VLOOKUP(B217,[1]ЛП!$B$8:$K$408,10,0)</f>
        <v>0</v>
      </c>
      <c r="M217" s="240" t="s">
        <v>486</v>
      </c>
      <c r="N217" s="240" t="s">
        <v>537</v>
      </c>
      <c r="O217" s="237" t="s">
        <v>538</v>
      </c>
      <c r="P217" s="237" t="s">
        <v>124</v>
      </c>
      <c r="Q217" s="303">
        <v>582</v>
      </c>
      <c r="R217" s="304">
        <v>400910</v>
      </c>
      <c r="S217" s="304">
        <v>0</v>
      </c>
      <c r="T217" s="305">
        <v>0</v>
      </c>
      <c r="U217" s="303">
        <f t="shared" si="49"/>
        <v>62</v>
      </c>
      <c r="V217" s="304">
        <f t="shared" si="46"/>
        <v>70846</v>
      </c>
      <c r="W217" s="304">
        <f t="shared" si="47"/>
        <v>0</v>
      </c>
      <c r="X217" s="305">
        <f t="shared" si="48"/>
        <v>0</v>
      </c>
    </row>
    <row r="218" spans="1:24" s="274" customFormat="1" x14ac:dyDescent="0.2">
      <c r="A218" s="238" t="s">
        <v>486</v>
      </c>
      <c r="B218" s="239" t="s">
        <v>539</v>
      </c>
      <c r="C218" s="233" t="s">
        <v>540</v>
      </c>
      <c r="D218" s="234" t="s">
        <v>124</v>
      </c>
      <c r="E218" s="297">
        <v>363</v>
      </c>
      <c r="F218" s="297">
        <v>214610</v>
      </c>
      <c r="G218" s="297">
        <v>0</v>
      </c>
      <c r="H218" s="297">
        <v>0</v>
      </c>
      <c r="I218" s="298">
        <v>354</v>
      </c>
      <c r="J218" s="299">
        <v>214890</v>
      </c>
      <c r="K218" s="299">
        <v>0</v>
      </c>
      <c r="L218" s="300">
        <f>VLOOKUP(B218,[1]ЛП!$B$8:$I$408,8,0)+VLOOKUP(B218,[1]ЛП!$B$8:$J$408,9,0)+VLOOKUP(B218,[1]ЛП!$B$8:$K$408,10,0)</f>
        <v>0</v>
      </c>
      <c r="M218" s="240" t="s">
        <v>486</v>
      </c>
      <c r="N218" s="240" t="s">
        <v>539</v>
      </c>
      <c r="O218" s="237" t="s">
        <v>540</v>
      </c>
      <c r="P218" s="237" t="s">
        <v>124</v>
      </c>
      <c r="Q218" s="303">
        <v>359</v>
      </c>
      <c r="R218" s="304">
        <v>216450</v>
      </c>
      <c r="S218" s="304">
        <v>0</v>
      </c>
      <c r="T218" s="305">
        <v>0</v>
      </c>
      <c r="U218" s="303">
        <f t="shared" si="49"/>
        <v>5</v>
      </c>
      <c r="V218" s="304">
        <f t="shared" si="46"/>
        <v>1560</v>
      </c>
      <c r="W218" s="304">
        <f t="shared" si="47"/>
        <v>0</v>
      </c>
      <c r="X218" s="305">
        <f t="shared" si="48"/>
        <v>0</v>
      </c>
    </row>
    <row r="219" spans="1:24" s="274" customFormat="1" x14ac:dyDescent="0.2">
      <c r="A219" s="238" t="s">
        <v>486</v>
      </c>
      <c r="B219" s="239" t="s">
        <v>541</v>
      </c>
      <c r="C219" s="233" t="s">
        <v>542</v>
      </c>
      <c r="D219" s="234" t="s">
        <v>172</v>
      </c>
      <c r="E219" s="297">
        <v>86</v>
      </c>
      <c r="F219" s="297">
        <v>43534</v>
      </c>
      <c r="G219" s="297">
        <v>0</v>
      </c>
      <c r="H219" s="297">
        <v>0</v>
      </c>
      <c r="I219" s="298">
        <v>93</v>
      </c>
      <c r="J219" s="299">
        <v>47418</v>
      </c>
      <c r="K219" s="299">
        <v>0</v>
      </c>
      <c r="L219" s="300">
        <f>VLOOKUP(B219,[1]ЛП!$B$8:$I$408,8,0)+VLOOKUP(B219,[1]ЛП!$B$8:$J$408,9,0)+VLOOKUP(B219,[1]ЛП!$B$8:$K$408,10,0)</f>
        <v>0</v>
      </c>
      <c r="M219" s="240" t="s">
        <v>486</v>
      </c>
      <c r="N219" s="240" t="s">
        <v>541</v>
      </c>
      <c r="O219" s="237" t="s">
        <v>542</v>
      </c>
      <c r="P219" s="237" t="s">
        <v>172</v>
      </c>
      <c r="Q219" s="303">
        <v>92</v>
      </c>
      <c r="R219" s="304">
        <v>46834</v>
      </c>
      <c r="S219" s="304">
        <v>0</v>
      </c>
      <c r="T219" s="305">
        <v>0</v>
      </c>
      <c r="U219" s="303">
        <f t="shared" si="49"/>
        <v>-1</v>
      </c>
      <c r="V219" s="304">
        <f t="shared" si="46"/>
        <v>-584</v>
      </c>
      <c r="W219" s="304">
        <f t="shared" si="47"/>
        <v>0</v>
      </c>
      <c r="X219" s="305">
        <f t="shared" si="48"/>
        <v>0</v>
      </c>
    </row>
    <row r="220" spans="1:24" s="274" customFormat="1" x14ac:dyDescent="0.2">
      <c r="A220" s="238" t="s">
        <v>486</v>
      </c>
      <c r="B220" s="239" t="s">
        <v>543</v>
      </c>
      <c r="C220" s="233" t="s">
        <v>544</v>
      </c>
      <c r="D220" s="234" t="s">
        <v>175</v>
      </c>
      <c r="E220" s="297">
        <v>4331</v>
      </c>
      <c r="F220" s="297">
        <v>3725245</v>
      </c>
      <c r="G220" s="297">
        <v>948.42</v>
      </c>
      <c r="H220" s="297">
        <v>9930026.1500000004</v>
      </c>
      <c r="I220" s="298">
        <v>4424</v>
      </c>
      <c r="J220" s="299">
        <v>3872681</v>
      </c>
      <c r="K220" s="299">
        <v>0</v>
      </c>
      <c r="L220" s="300">
        <f>VLOOKUP(B220,[1]ЛП!$B$8:$I$408,8,0)+VLOOKUP(B220,[1]ЛП!$B$8:$J$408,9,0)+VLOOKUP(B220,[1]ЛП!$B$8:$K$408,10,0)</f>
        <v>9240357.2200000025</v>
      </c>
      <c r="M220" s="240" t="s">
        <v>486</v>
      </c>
      <c r="N220" s="240" t="s">
        <v>543</v>
      </c>
      <c r="O220" s="237" t="s">
        <v>544</v>
      </c>
      <c r="P220" s="237" t="s">
        <v>175</v>
      </c>
      <c r="Q220" s="303">
        <v>4437</v>
      </c>
      <c r="R220" s="304">
        <v>3875035</v>
      </c>
      <c r="S220" s="304">
        <v>0</v>
      </c>
      <c r="T220" s="305">
        <v>9729224.5700000003</v>
      </c>
      <c r="U220" s="303">
        <f t="shared" si="49"/>
        <v>13</v>
      </c>
      <c r="V220" s="304">
        <f t="shared" si="46"/>
        <v>2354</v>
      </c>
      <c r="W220" s="304">
        <f t="shared" si="47"/>
        <v>0</v>
      </c>
      <c r="X220" s="305">
        <f t="shared" si="48"/>
        <v>488867.34999999776</v>
      </c>
    </row>
    <row r="221" spans="1:24" s="274" customFormat="1" x14ac:dyDescent="0.2">
      <c r="A221" s="238" t="s">
        <v>486</v>
      </c>
      <c r="B221" s="239" t="s">
        <v>545</v>
      </c>
      <c r="C221" s="233" t="s">
        <v>546</v>
      </c>
      <c r="D221" s="234" t="s">
        <v>188</v>
      </c>
      <c r="E221" s="297"/>
      <c r="F221" s="297">
        <v>639072</v>
      </c>
      <c r="G221" s="297">
        <v>0</v>
      </c>
      <c r="H221" s="297">
        <v>0</v>
      </c>
      <c r="I221" s="298"/>
      <c r="J221" s="299">
        <v>652464</v>
      </c>
      <c r="K221" s="299">
        <v>0</v>
      </c>
      <c r="L221" s="300">
        <f>VLOOKUP(B221,[1]ЛП!$B$8:$I$408,8,0)+VLOOKUP(B221,[1]ЛП!$B$8:$J$408,9,0)+VLOOKUP(B221,[1]ЛП!$B$8:$K$408,10,0)</f>
        <v>0</v>
      </c>
      <c r="M221" s="240" t="s">
        <v>486</v>
      </c>
      <c r="N221" s="240" t="s">
        <v>545</v>
      </c>
      <c r="O221" s="237" t="s">
        <v>546</v>
      </c>
      <c r="P221" s="237" t="s">
        <v>188</v>
      </c>
      <c r="Q221" s="303">
        <v>0</v>
      </c>
      <c r="R221" s="304">
        <v>620064</v>
      </c>
      <c r="S221" s="304">
        <v>0</v>
      </c>
      <c r="T221" s="305">
        <v>0</v>
      </c>
      <c r="U221" s="303">
        <f t="shared" si="49"/>
        <v>0</v>
      </c>
      <c r="V221" s="304">
        <f t="shared" si="46"/>
        <v>-32400</v>
      </c>
      <c r="W221" s="304">
        <f t="shared" si="47"/>
        <v>0</v>
      </c>
      <c r="X221" s="305">
        <f t="shared" si="48"/>
        <v>0</v>
      </c>
    </row>
    <row r="222" spans="1:24" s="274" customFormat="1" x14ac:dyDescent="0.2">
      <c r="A222" s="238" t="s">
        <v>486</v>
      </c>
      <c r="B222" s="239" t="s">
        <v>547</v>
      </c>
      <c r="C222" s="233" t="s">
        <v>548</v>
      </c>
      <c r="D222" s="234" t="s">
        <v>188</v>
      </c>
      <c r="E222" s="297"/>
      <c r="F222" s="297">
        <v>156672</v>
      </c>
      <c r="G222" s="297">
        <v>0</v>
      </c>
      <c r="H222" s="297">
        <v>0</v>
      </c>
      <c r="I222" s="298"/>
      <c r="J222" s="299">
        <v>380880</v>
      </c>
      <c r="K222" s="299">
        <v>0</v>
      </c>
      <c r="L222" s="300">
        <f>VLOOKUP(B222,[1]ЛП!$B$8:$I$408,8,0)+VLOOKUP(B222,[1]ЛП!$B$8:$J$408,9,0)+VLOOKUP(B222,[1]ЛП!$B$8:$K$408,10,0)</f>
        <v>0</v>
      </c>
      <c r="M222" s="240" t="s">
        <v>486</v>
      </c>
      <c r="N222" s="240" t="s">
        <v>547</v>
      </c>
      <c r="O222" s="237" t="s">
        <v>548</v>
      </c>
      <c r="P222" s="237" t="s">
        <v>188</v>
      </c>
      <c r="Q222" s="303">
        <v>0</v>
      </c>
      <c r="R222" s="304">
        <v>290304</v>
      </c>
      <c r="S222" s="304">
        <v>0</v>
      </c>
      <c r="T222" s="305">
        <v>0</v>
      </c>
      <c r="U222" s="303">
        <f t="shared" si="49"/>
        <v>0</v>
      </c>
      <c r="V222" s="304">
        <f t="shared" si="46"/>
        <v>-90576</v>
      </c>
      <c r="W222" s="304">
        <f t="shared" si="47"/>
        <v>0</v>
      </c>
      <c r="X222" s="305">
        <f t="shared" si="48"/>
        <v>0</v>
      </c>
    </row>
    <row r="223" spans="1:24" s="274" customFormat="1" x14ac:dyDescent="0.2">
      <c r="A223" s="238" t="s">
        <v>486</v>
      </c>
      <c r="B223" s="239" t="s">
        <v>549</v>
      </c>
      <c r="C223" s="233" t="s">
        <v>550</v>
      </c>
      <c r="D223" s="234" t="s">
        <v>113</v>
      </c>
      <c r="E223" s="297">
        <v>1065</v>
      </c>
      <c r="F223" s="297">
        <v>708026</v>
      </c>
      <c r="G223" s="297">
        <v>0</v>
      </c>
      <c r="H223" s="297">
        <v>0</v>
      </c>
      <c r="I223" s="298">
        <v>957</v>
      </c>
      <c r="J223" s="299">
        <v>696839</v>
      </c>
      <c r="K223" s="299">
        <v>0</v>
      </c>
      <c r="L223" s="300">
        <f>VLOOKUP(B223,[1]ЛП!$B$8:$I$408,8,0)+VLOOKUP(B223,[1]ЛП!$B$8:$J$408,9,0)+VLOOKUP(B223,[1]ЛП!$B$8:$K$408,10,0)</f>
        <v>0</v>
      </c>
      <c r="M223" s="240" t="s">
        <v>486</v>
      </c>
      <c r="N223" s="240" t="s">
        <v>549</v>
      </c>
      <c r="O223" s="237" t="s">
        <v>550</v>
      </c>
      <c r="P223" s="237" t="s">
        <v>113</v>
      </c>
      <c r="Q223" s="303">
        <v>960</v>
      </c>
      <c r="R223" s="304">
        <v>710711</v>
      </c>
      <c r="S223" s="304">
        <v>0</v>
      </c>
      <c r="T223" s="305">
        <v>0</v>
      </c>
      <c r="U223" s="303">
        <f t="shared" si="49"/>
        <v>3</v>
      </c>
      <c r="V223" s="304">
        <f t="shared" si="46"/>
        <v>13872</v>
      </c>
      <c r="W223" s="304">
        <f t="shared" si="47"/>
        <v>0</v>
      </c>
      <c r="X223" s="305">
        <f t="shared" si="48"/>
        <v>0</v>
      </c>
    </row>
    <row r="224" spans="1:24" s="274" customFormat="1" x14ac:dyDescent="0.2">
      <c r="A224" s="238" t="s">
        <v>486</v>
      </c>
      <c r="B224" s="239" t="s">
        <v>551</v>
      </c>
      <c r="C224" s="233" t="s">
        <v>552</v>
      </c>
      <c r="D224" s="234" t="s">
        <v>113</v>
      </c>
      <c r="E224" s="297">
        <v>840</v>
      </c>
      <c r="F224" s="297">
        <v>544385</v>
      </c>
      <c r="G224" s="297">
        <v>0</v>
      </c>
      <c r="H224" s="297">
        <v>0</v>
      </c>
      <c r="I224" s="298">
        <v>857</v>
      </c>
      <c r="J224" s="299">
        <v>550739</v>
      </c>
      <c r="K224" s="299">
        <v>0</v>
      </c>
      <c r="L224" s="300">
        <f>VLOOKUP(B224,[1]ЛП!$B$8:$I$408,8,0)+VLOOKUP(B224,[1]ЛП!$B$8:$J$408,9,0)+VLOOKUP(B224,[1]ЛП!$B$8:$K$408,10,0)</f>
        <v>0</v>
      </c>
      <c r="M224" s="240" t="s">
        <v>486</v>
      </c>
      <c r="N224" s="240" t="s">
        <v>551</v>
      </c>
      <c r="O224" s="237" t="s">
        <v>552</v>
      </c>
      <c r="P224" s="237" t="s">
        <v>113</v>
      </c>
      <c r="Q224" s="303">
        <v>853</v>
      </c>
      <c r="R224" s="304">
        <v>547151</v>
      </c>
      <c r="S224" s="304">
        <v>0</v>
      </c>
      <c r="T224" s="305">
        <v>0</v>
      </c>
      <c r="U224" s="303">
        <f t="shared" si="49"/>
        <v>-4</v>
      </c>
      <c r="V224" s="304">
        <f t="shared" si="46"/>
        <v>-3588</v>
      </c>
      <c r="W224" s="304">
        <f t="shared" si="47"/>
        <v>0</v>
      </c>
      <c r="X224" s="305">
        <f t="shared" si="48"/>
        <v>0</v>
      </c>
    </row>
    <row r="225" spans="1:50" s="274" customFormat="1" x14ac:dyDescent="0.2">
      <c r="A225" s="238" t="s">
        <v>486</v>
      </c>
      <c r="B225" s="239" t="s">
        <v>553</v>
      </c>
      <c r="C225" s="233" t="s">
        <v>554</v>
      </c>
      <c r="D225" s="234" t="s">
        <v>113</v>
      </c>
      <c r="E225" s="297">
        <v>1841</v>
      </c>
      <c r="F225" s="297">
        <v>984477</v>
      </c>
      <c r="G225" s="297">
        <v>0</v>
      </c>
      <c r="H225" s="297">
        <v>0</v>
      </c>
      <c r="I225" s="298">
        <v>1726</v>
      </c>
      <c r="J225" s="299">
        <v>968470</v>
      </c>
      <c r="K225" s="299">
        <v>0</v>
      </c>
      <c r="L225" s="300">
        <f>VLOOKUP(B225,[1]ЛП!$B$8:$I$408,8,0)+VLOOKUP(B225,[1]ЛП!$B$8:$J$408,9,0)+VLOOKUP(B225,[1]ЛП!$B$8:$K$408,10,0)</f>
        <v>0</v>
      </c>
      <c r="M225" s="240" t="s">
        <v>486</v>
      </c>
      <c r="N225" s="240" t="s">
        <v>553</v>
      </c>
      <c r="O225" s="237" t="s">
        <v>554</v>
      </c>
      <c r="P225" s="237" t="s">
        <v>113</v>
      </c>
      <c r="Q225" s="303">
        <v>1687</v>
      </c>
      <c r="R225" s="304">
        <v>1021021</v>
      </c>
      <c r="S225" s="304">
        <v>0</v>
      </c>
      <c r="T225" s="305">
        <v>0</v>
      </c>
      <c r="U225" s="303">
        <f t="shared" si="49"/>
        <v>-39</v>
      </c>
      <c r="V225" s="304">
        <f t="shared" si="46"/>
        <v>52551</v>
      </c>
      <c r="W225" s="304">
        <f t="shared" si="47"/>
        <v>0</v>
      </c>
      <c r="X225" s="305">
        <f t="shared" si="48"/>
        <v>0</v>
      </c>
    </row>
    <row r="226" spans="1:50" s="274" customFormat="1" x14ac:dyDescent="0.2">
      <c r="A226" s="238" t="s">
        <v>486</v>
      </c>
      <c r="B226" s="239" t="s">
        <v>555</v>
      </c>
      <c r="C226" s="233" t="s">
        <v>556</v>
      </c>
      <c r="D226" s="234" t="s">
        <v>134</v>
      </c>
      <c r="E226" s="297"/>
      <c r="F226" s="297">
        <v>3420</v>
      </c>
      <c r="G226" s="297">
        <v>0</v>
      </c>
      <c r="H226" s="297">
        <v>0</v>
      </c>
      <c r="I226" s="298"/>
      <c r="J226" s="299">
        <v>3420</v>
      </c>
      <c r="K226" s="299">
        <v>0</v>
      </c>
      <c r="L226" s="300">
        <f>VLOOKUP(B226,[1]ЛП!$B$8:$I$408,8,0)+VLOOKUP(B226,[1]ЛП!$B$8:$J$408,9,0)+VLOOKUP(B226,[1]ЛП!$B$8:$K$408,10,0)</f>
        <v>0</v>
      </c>
      <c r="M226" s="240" t="s">
        <v>486</v>
      </c>
      <c r="N226" s="240" t="s">
        <v>555</v>
      </c>
      <c r="O226" s="237" t="s">
        <v>556</v>
      </c>
      <c r="P226" s="237" t="s">
        <v>134</v>
      </c>
      <c r="Q226" s="303">
        <v>0</v>
      </c>
      <c r="R226" s="304">
        <v>3420</v>
      </c>
      <c r="S226" s="304">
        <v>0</v>
      </c>
      <c r="T226" s="305">
        <v>0</v>
      </c>
      <c r="U226" s="303">
        <f t="shared" si="49"/>
        <v>0</v>
      </c>
      <c r="V226" s="304">
        <f t="shared" si="46"/>
        <v>0</v>
      </c>
      <c r="W226" s="304">
        <f t="shared" si="47"/>
        <v>0</v>
      </c>
      <c r="X226" s="305">
        <f t="shared" si="48"/>
        <v>0</v>
      </c>
    </row>
    <row r="227" spans="1:50" s="274" customFormat="1" x14ac:dyDescent="0.2">
      <c r="A227" s="238" t="s">
        <v>486</v>
      </c>
      <c r="B227" s="239" t="s">
        <v>557</v>
      </c>
      <c r="C227" s="233" t="s">
        <v>558</v>
      </c>
      <c r="D227" s="234" t="s">
        <v>113</v>
      </c>
      <c r="E227" s="297">
        <v>721</v>
      </c>
      <c r="F227" s="297">
        <v>401670</v>
      </c>
      <c r="G227" s="297">
        <v>0</v>
      </c>
      <c r="H227" s="297">
        <v>0</v>
      </c>
      <c r="I227" s="298">
        <v>736</v>
      </c>
      <c r="J227" s="299">
        <v>400540</v>
      </c>
      <c r="K227" s="299">
        <v>0</v>
      </c>
      <c r="L227" s="300">
        <f>VLOOKUP(B227,[1]ЛП!$B$8:$I$408,8,0)+VLOOKUP(B227,[1]ЛП!$B$8:$J$408,9,0)+VLOOKUP(B227,[1]ЛП!$B$8:$K$408,10,0)</f>
        <v>0</v>
      </c>
      <c r="M227" s="240" t="s">
        <v>486</v>
      </c>
      <c r="N227" s="240" t="s">
        <v>557</v>
      </c>
      <c r="O227" s="237" t="s">
        <v>558</v>
      </c>
      <c r="P227" s="237" t="s">
        <v>113</v>
      </c>
      <c r="Q227" s="303">
        <v>825</v>
      </c>
      <c r="R227" s="304">
        <v>445868</v>
      </c>
      <c r="S227" s="304">
        <v>0</v>
      </c>
      <c r="T227" s="305">
        <v>0</v>
      </c>
      <c r="U227" s="303">
        <f t="shared" si="49"/>
        <v>89</v>
      </c>
      <c r="V227" s="304">
        <f t="shared" si="46"/>
        <v>45328</v>
      </c>
      <c r="W227" s="304">
        <f t="shared" si="47"/>
        <v>0</v>
      </c>
      <c r="X227" s="305">
        <f t="shared" si="48"/>
        <v>0</v>
      </c>
    </row>
    <row r="228" spans="1:50" x14ac:dyDescent="0.2">
      <c r="A228" s="238" t="s">
        <v>486</v>
      </c>
      <c r="B228" s="239" t="s">
        <v>559</v>
      </c>
      <c r="C228" s="233" t="s">
        <v>560</v>
      </c>
      <c r="D228" s="234" t="s">
        <v>113</v>
      </c>
      <c r="E228" s="297">
        <v>798</v>
      </c>
      <c r="F228" s="297">
        <v>583451</v>
      </c>
      <c r="G228" s="297">
        <v>4267.8</v>
      </c>
      <c r="H228" s="297">
        <v>780941.08000000007</v>
      </c>
      <c r="I228" s="298">
        <v>888</v>
      </c>
      <c r="J228" s="299">
        <v>555192</v>
      </c>
      <c r="K228" s="299">
        <v>3793.6</v>
      </c>
      <c r="L228" s="300">
        <f>VLOOKUP(B228,[1]ЛП!$B$8:$I$408,8,0)+VLOOKUP(B228,[1]ЛП!$B$8:$J$408,9,0)+VLOOKUP(B228,[1]ЛП!$B$8:$K$408,10,0)</f>
        <v>1035888.52</v>
      </c>
      <c r="M228" s="240" t="s">
        <v>486</v>
      </c>
      <c r="N228" s="240" t="s">
        <v>559</v>
      </c>
      <c r="O228" s="237" t="s">
        <v>560</v>
      </c>
      <c r="P228" s="237" t="s">
        <v>113</v>
      </c>
      <c r="Q228" s="303">
        <v>902</v>
      </c>
      <c r="R228" s="304">
        <v>555058</v>
      </c>
      <c r="S228" s="304">
        <v>1841.3999999999999</v>
      </c>
      <c r="T228" s="305">
        <v>992168.23999999976</v>
      </c>
      <c r="U228" s="303">
        <f t="shared" si="49"/>
        <v>14</v>
      </c>
      <c r="V228" s="304">
        <f t="shared" si="46"/>
        <v>-134</v>
      </c>
      <c r="W228" s="304">
        <f t="shared" si="47"/>
        <v>-1952.2</v>
      </c>
      <c r="X228" s="305">
        <f t="shared" si="48"/>
        <v>-43720.280000000261</v>
      </c>
    </row>
    <row r="229" spans="1:50" x14ac:dyDescent="0.2">
      <c r="A229" s="238" t="s">
        <v>486</v>
      </c>
      <c r="B229" s="239" t="s">
        <v>561</v>
      </c>
      <c r="C229" s="233" t="s">
        <v>562</v>
      </c>
      <c r="D229" s="234" t="s">
        <v>129</v>
      </c>
      <c r="E229" s="297">
        <v>933</v>
      </c>
      <c r="F229" s="297">
        <v>309562</v>
      </c>
      <c r="G229" s="297">
        <v>0</v>
      </c>
      <c r="H229" s="297">
        <v>0</v>
      </c>
      <c r="I229" s="298">
        <v>951</v>
      </c>
      <c r="J229" s="299">
        <v>314590</v>
      </c>
      <c r="K229" s="299">
        <v>0</v>
      </c>
      <c r="L229" s="300">
        <f>VLOOKUP(B229,[1]ЛП!$B$8:$I$408,8,0)+VLOOKUP(B229,[1]ЛП!$B$8:$J$408,9,0)+VLOOKUP(B229,[1]ЛП!$B$8:$K$408,10,0)</f>
        <v>0</v>
      </c>
      <c r="M229" s="240" t="s">
        <v>486</v>
      </c>
      <c r="N229" s="240" t="s">
        <v>561</v>
      </c>
      <c r="O229" s="237" t="s">
        <v>562</v>
      </c>
      <c r="P229" s="237" t="s">
        <v>129</v>
      </c>
      <c r="Q229" s="303">
        <v>936</v>
      </c>
      <c r="R229" s="304">
        <v>309944</v>
      </c>
      <c r="S229" s="304">
        <v>0</v>
      </c>
      <c r="T229" s="305">
        <v>0</v>
      </c>
      <c r="U229" s="303">
        <f t="shared" si="49"/>
        <v>-15</v>
      </c>
      <c r="V229" s="304">
        <f t="shared" si="46"/>
        <v>-4646</v>
      </c>
      <c r="W229" s="304">
        <f t="shared" si="47"/>
        <v>0</v>
      </c>
      <c r="X229" s="305">
        <f t="shared" si="48"/>
        <v>0</v>
      </c>
    </row>
    <row r="230" spans="1:50" x14ac:dyDescent="0.2">
      <c r="A230" s="238" t="s">
        <v>486</v>
      </c>
      <c r="B230" s="239" t="s">
        <v>563</v>
      </c>
      <c r="C230" s="233" t="s">
        <v>564</v>
      </c>
      <c r="D230" s="234" t="s">
        <v>129</v>
      </c>
      <c r="E230" s="297">
        <v>853</v>
      </c>
      <c r="F230" s="297">
        <v>282928</v>
      </c>
      <c r="G230" s="297">
        <v>0</v>
      </c>
      <c r="H230" s="297">
        <v>0</v>
      </c>
      <c r="I230" s="298">
        <v>862</v>
      </c>
      <c r="J230" s="299">
        <v>286436</v>
      </c>
      <c r="K230" s="299">
        <v>0</v>
      </c>
      <c r="L230" s="300">
        <f>VLOOKUP(B230,[1]ЛП!$B$8:$I$408,8,0)+VLOOKUP(B230,[1]ЛП!$B$8:$J$408,9,0)+VLOOKUP(B230,[1]ЛП!$B$8:$K$408,10,0)</f>
        <v>0</v>
      </c>
      <c r="M230" s="240" t="s">
        <v>486</v>
      </c>
      <c r="N230" s="240" t="s">
        <v>563</v>
      </c>
      <c r="O230" s="237" t="s">
        <v>564</v>
      </c>
      <c r="P230" s="237" t="s">
        <v>129</v>
      </c>
      <c r="Q230" s="303">
        <v>875</v>
      </c>
      <c r="R230" s="304">
        <v>286658</v>
      </c>
      <c r="S230" s="304">
        <v>0</v>
      </c>
      <c r="T230" s="305">
        <v>0</v>
      </c>
      <c r="U230" s="303">
        <f t="shared" si="49"/>
        <v>13</v>
      </c>
      <c r="V230" s="304">
        <f t="shared" si="46"/>
        <v>222</v>
      </c>
      <c r="W230" s="304">
        <f t="shared" si="47"/>
        <v>0</v>
      </c>
      <c r="X230" s="305">
        <f t="shared" si="48"/>
        <v>0</v>
      </c>
    </row>
    <row r="231" spans="1:50" x14ac:dyDescent="0.2">
      <c r="A231" s="238" t="s">
        <v>486</v>
      </c>
      <c r="B231" s="239" t="s">
        <v>565</v>
      </c>
      <c r="C231" s="233" t="s">
        <v>566</v>
      </c>
      <c r="D231" s="234" t="s">
        <v>252</v>
      </c>
      <c r="E231" s="297">
        <v>852</v>
      </c>
      <c r="F231" s="297">
        <v>281616</v>
      </c>
      <c r="G231" s="297">
        <v>0</v>
      </c>
      <c r="H231" s="297">
        <v>0</v>
      </c>
      <c r="I231" s="298">
        <v>857</v>
      </c>
      <c r="J231" s="299">
        <v>283266</v>
      </c>
      <c r="K231" s="299">
        <v>0</v>
      </c>
      <c r="L231" s="300">
        <f>VLOOKUP(B231,[1]ЛП!$B$8:$I$408,8,0)+VLOOKUP(B231,[1]ЛП!$B$8:$J$408,9,0)+VLOOKUP(B231,[1]ЛП!$B$8:$K$408,10,0)</f>
        <v>0</v>
      </c>
      <c r="M231" s="240" t="s">
        <v>486</v>
      </c>
      <c r="N231" s="240" t="s">
        <v>565</v>
      </c>
      <c r="O231" s="237" t="s">
        <v>566</v>
      </c>
      <c r="P231" s="237" t="s">
        <v>252</v>
      </c>
      <c r="Q231" s="303">
        <v>855</v>
      </c>
      <c r="R231" s="304">
        <v>282676</v>
      </c>
      <c r="S231" s="304">
        <v>0</v>
      </c>
      <c r="T231" s="305">
        <v>0</v>
      </c>
      <c r="U231" s="303">
        <f t="shared" si="49"/>
        <v>-2</v>
      </c>
      <c r="V231" s="304">
        <f t="shared" si="46"/>
        <v>-590</v>
      </c>
      <c r="W231" s="304">
        <f t="shared" si="47"/>
        <v>0</v>
      </c>
      <c r="X231" s="305">
        <f t="shared" si="48"/>
        <v>0</v>
      </c>
    </row>
    <row r="232" spans="1:50" x14ac:dyDescent="0.2">
      <c r="A232" s="238" t="s">
        <v>486</v>
      </c>
      <c r="B232" s="239" t="s">
        <v>567</v>
      </c>
      <c r="C232" s="233" t="s">
        <v>568</v>
      </c>
      <c r="D232" s="234" t="s">
        <v>414</v>
      </c>
      <c r="E232" s="297">
        <v>502</v>
      </c>
      <c r="F232" s="297">
        <v>92398</v>
      </c>
      <c r="G232" s="297">
        <v>0</v>
      </c>
      <c r="H232" s="297">
        <v>0</v>
      </c>
      <c r="I232" s="298">
        <v>446</v>
      </c>
      <c r="J232" s="299">
        <v>90556</v>
      </c>
      <c r="K232" s="299">
        <v>0</v>
      </c>
      <c r="L232" s="300">
        <f>VLOOKUP(B232,[1]ЛП!$B$8:$I$408,8,0)+VLOOKUP(B232,[1]ЛП!$B$8:$J$408,9,0)+VLOOKUP(B232,[1]ЛП!$B$8:$K$408,10,0)</f>
        <v>0</v>
      </c>
      <c r="M232" s="240" t="s">
        <v>486</v>
      </c>
      <c r="N232" s="240" t="s">
        <v>567</v>
      </c>
      <c r="O232" s="237" t="s">
        <v>568</v>
      </c>
      <c r="P232" s="237" t="s">
        <v>414</v>
      </c>
      <c r="Q232" s="303">
        <v>455</v>
      </c>
      <c r="R232" s="304">
        <v>90592</v>
      </c>
      <c r="S232" s="304">
        <v>0</v>
      </c>
      <c r="T232" s="305">
        <v>0</v>
      </c>
      <c r="U232" s="303">
        <f t="shared" si="49"/>
        <v>9</v>
      </c>
      <c r="V232" s="304">
        <f t="shared" si="46"/>
        <v>36</v>
      </c>
      <c r="W232" s="304">
        <f t="shared" si="47"/>
        <v>0</v>
      </c>
      <c r="X232" s="305">
        <f t="shared" si="48"/>
        <v>0</v>
      </c>
    </row>
    <row r="233" spans="1:50" x14ac:dyDescent="0.2">
      <c r="A233" s="238" t="s">
        <v>486</v>
      </c>
      <c r="B233" s="239" t="s">
        <v>569</v>
      </c>
      <c r="C233" s="233" t="s">
        <v>570</v>
      </c>
      <c r="D233" s="234" t="s">
        <v>414</v>
      </c>
      <c r="E233" s="297">
        <v>441</v>
      </c>
      <c r="F233" s="297">
        <v>147658</v>
      </c>
      <c r="G233" s="297">
        <v>0</v>
      </c>
      <c r="H233" s="297">
        <v>0</v>
      </c>
      <c r="I233" s="298">
        <v>449</v>
      </c>
      <c r="J233" s="299">
        <v>150298</v>
      </c>
      <c r="K233" s="299">
        <v>0</v>
      </c>
      <c r="L233" s="300">
        <f>VLOOKUP(B233,[1]ЛП!$B$8:$I$408,8,0)+VLOOKUP(B233,[1]ЛП!$B$8:$J$408,9,0)+VLOOKUP(B233,[1]ЛП!$B$8:$K$408,10,0)</f>
        <v>0</v>
      </c>
      <c r="M233" s="240" t="s">
        <v>486</v>
      </c>
      <c r="N233" s="240" t="s">
        <v>569</v>
      </c>
      <c r="O233" s="237" t="s">
        <v>570</v>
      </c>
      <c r="P233" s="237" t="s">
        <v>414</v>
      </c>
      <c r="Q233" s="303">
        <v>446</v>
      </c>
      <c r="R233" s="304">
        <v>148548</v>
      </c>
      <c r="S233" s="304">
        <v>0</v>
      </c>
      <c r="T233" s="305">
        <v>0</v>
      </c>
      <c r="U233" s="303">
        <f t="shared" si="49"/>
        <v>-3</v>
      </c>
      <c r="V233" s="304">
        <f t="shared" si="46"/>
        <v>-1750</v>
      </c>
      <c r="W233" s="304">
        <f t="shared" si="47"/>
        <v>0</v>
      </c>
      <c r="X233" s="305">
        <f t="shared" si="48"/>
        <v>0</v>
      </c>
    </row>
    <row r="234" spans="1:50" x14ac:dyDescent="0.2">
      <c r="A234" s="238" t="s">
        <v>486</v>
      </c>
      <c r="B234" s="239" t="s">
        <v>571</v>
      </c>
      <c r="C234" s="233" t="s">
        <v>572</v>
      </c>
      <c r="D234" s="234" t="s">
        <v>414</v>
      </c>
      <c r="E234" s="297">
        <v>386</v>
      </c>
      <c r="F234" s="297">
        <v>127380</v>
      </c>
      <c r="G234" s="297">
        <v>0</v>
      </c>
      <c r="H234" s="297">
        <v>0</v>
      </c>
      <c r="I234" s="298">
        <v>369</v>
      </c>
      <c r="J234" s="299">
        <v>116170</v>
      </c>
      <c r="K234" s="299">
        <v>0</v>
      </c>
      <c r="L234" s="300">
        <f>VLOOKUP(B234,[1]ЛП!$B$8:$I$408,8,0)+VLOOKUP(B234,[1]ЛП!$B$8:$J$408,9,0)+VLOOKUP(B234,[1]ЛП!$B$8:$K$408,10,0)</f>
        <v>0</v>
      </c>
      <c r="M234" s="240" t="s">
        <v>486</v>
      </c>
      <c r="N234" s="240" t="s">
        <v>571</v>
      </c>
      <c r="O234" s="237" t="s">
        <v>572</v>
      </c>
      <c r="P234" s="237" t="s">
        <v>414</v>
      </c>
      <c r="Q234" s="303">
        <v>383</v>
      </c>
      <c r="R234" s="304">
        <v>116310</v>
      </c>
      <c r="S234" s="304">
        <v>0</v>
      </c>
      <c r="T234" s="305">
        <v>0</v>
      </c>
      <c r="U234" s="303">
        <f t="shared" si="49"/>
        <v>14</v>
      </c>
      <c r="V234" s="304">
        <f t="shared" si="46"/>
        <v>140</v>
      </c>
      <c r="W234" s="304">
        <f t="shared" si="47"/>
        <v>0</v>
      </c>
      <c r="X234" s="305">
        <f t="shared" si="48"/>
        <v>0</v>
      </c>
    </row>
    <row r="235" spans="1:50" x14ac:dyDescent="0.2">
      <c r="A235" s="238" t="s">
        <v>486</v>
      </c>
      <c r="B235" s="239" t="s">
        <v>573</v>
      </c>
      <c r="C235" s="233" t="s">
        <v>574</v>
      </c>
      <c r="D235" s="234" t="s">
        <v>134</v>
      </c>
      <c r="E235" s="297"/>
      <c r="F235" s="297">
        <v>23120</v>
      </c>
      <c r="G235" s="297">
        <v>0</v>
      </c>
      <c r="H235" s="297">
        <v>0</v>
      </c>
      <c r="I235" s="298"/>
      <c r="J235" s="299">
        <v>23950</v>
      </c>
      <c r="K235" s="299">
        <v>0</v>
      </c>
      <c r="L235" s="300">
        <f>VLOOKUP(B235,[1]ЛП!$B$8:$I$408,8,0)+VLOOKUP(B235,[1]ЛП!$B$8:$J$408,9,0)+VLOOKUP(B235,[1]ЛП!$B$8:$K$408,10,0)</f>
        <v>0</v>
      </c>
      <c r="M235" s="240" t="s">
        <v>486</v>
      </c>
      <c r="N235" s="240" t="s">
        <v>573</v>
      </c>
      <c r="O235" s="237" t="s">
        <v>574</v>
      </c>
      <c r="P235" s="237" t="s">
        <v>134</v>
      </c>
      <c r="Q235" s="303">
        <v>0</v>
      </c>
      <c r="R235" s="304">
        <v>23960</v>
      </c>
      <c r="S235" s="304">
        <v>0</v>
      </c>
      <c r="T235" s="305">
        <v>0</v>
      </c>
      <c r="U235" s="303">
        <f t="shared" si="49"/>
        <v>0</v>
      </c>
      <c r="V235" s="304">
        <f t="shared" si="46"/>
        <v>10</v>
      </c>
      <c r="W235" s="304">
        <f t="shared" si="47"/>
        <v>0</v>
      </c>
      <c r="X235" s="305">
        <f t="shared" si="48"/>
        <v>0</v>
      </c>
    </row>
    <row r="236" spans="1:50" s="308" customFormat="1" x14ac:dyDescent="0.2">
      <c r="A236" s="227"/>
      <c r="B236" s="228"/>
      <c r="C236" s="228" t="s">
        <v>575</v>
      </c>
      <c r="D236" s="229"/>
      <c r="E236" s="282">
        <f t="shared" ref="E236:L236" si="50">SUM(E237:E240)</f>
        <v>6766</v>
      </c>
      <c r="F236" s="282">
        <f t="shared" si="50"/>
        <v>3983912</v>
      </c>
      <c r="G236" s="282">
        <f t="shared" si="50"/>
        <v>7980</v>
      </c>
      <c r="H236" s="282">
        <f t="shared" si="50"/>
        <v>0</v>
      </c>
      <c r="I236" s="283">
        <f t="shared" si="50"/>
        <v>6346</v>
      </c>
      <c r="J236" s="284">
        <f t="shared" si="50"/>
        <v>3846719</v>
      </c>
      <c r="K236" s="284">
        <f t="shared" si="50"/>
        <v>6960</v>
      </c>
      <c r="L236" s="285">
        <f t="shared" si="50"/>
        <v>0</v>
      </c>
      <c r="M236" s="230"/>
      <c r="N236" s="230"/>
      <c r="O236" s="230" t="s">
        <v>575</v>
      </c>
      <c r="P236" s="230"/>
      <c r="Q236" s="288">
        <f t="shared" ref="Q236:T236" si="51">SUM(Q237:Q240)</f>
        <v>6145</v>
      </c>
      <c r="R236" s="289">
        <f t="shared" si="51"/>
        <v>4100172.2</v>
      </c>
      <c r="S236" s="289">
        <f t="shared" si="51"/>
        <v>6861.2000000000007</v>
      </c>
      <c r="T236" s="290">
        <f t="shared" si="51"/>
        <v>0</v>
      </c>
      <c r="U236" s="288">
        <f t="shared" si="49"/>
        <v>-201</v>
      </c>
      <c r="V236" s="289">
        <f t="shared" si="46"/>
        <v>253453.20000000019</v>
      </c>
      <c r="W236" s="289">
        <f t="shared" si="47"/>
        <v>-98.799999999999272</v>
      </c>
      <c r="X236" s="290">
        <f t="shared" si="48"/>
        <v>0</v>
      </c>
      <c r="Y236" s="306"/>
      <c r="Z236" s="306"/>
      <c r="AA236" s="306"/>
      <c r="AB236" s="306"/>
      <c r="AC236" s="306"/>
      <c r="AD236" s="306"/>
      <c r="AE236" s="306"/>
      <c r="AF236" s="306"/>
      <c r="AG236" s="306"/>
      <c r="AH236" s="306"/>
      <c r="AI236" s="306"/>
      <c r="AJ236" s="306"/>
      <c r="AK236" s="306"/>
      <c r="AL236" s="306"/>
      <c r="AM236" s="306"/>
      <c r="AN236" s="306"/>
      <c r="AO236" s="306"/>
      <c r="AP236" s="306"/>
      <c r="AQ236" s="306"/>
      <c r="AR236" s="306"/>
      <c r="AS236" s="306"/>
      <c r="AT236" s="306"/>
      <c r="AU236" s="306"/>
      <c r="AV236" s="306"/>
      <c r="AW236" s="306"/>
      <c r="AX236" s="306"/>
    </row>
    <row r="237" spans="1:50" x14ac:dyDescent="0.2">
      <c r="A237" s="238" t="s">
        <v>576</v>
      </c>
      <c r="B237" s="239" t="s">
        <v>577</v>
      </c>
      <c r="C237" s="233" t="s">
        <v>578</v>
      </c>
      <c r="D237" s="234" t="s">
        <v>113</v>
      </c>
      <c r="E237" s="297">
        <v>4440</v>
      </c>
      <c r="F237" s="297">
        <v>2507308</v>
      </c>
      <c r="G237" s="297">
        <v>7980</v>
      </c>
      <c r="H237" s="297">
        <v>0</v>
      </c>
      <c r="I237" s="298">
        <v>4186</v>
      </c>
      <c r="J237" s="299">
        <v>2478831</v>
      </c>
      <c r="K237" s="299">
        <v>6960</v>
      </c>
      <c r="L237" s="300">
        <f>VLOOKUP(B237,[1]ЛП!$B$8:$I$408,8,0)+VLOOKUP(B237,[1]ЛП!$B$8:$J$408,9,0)+VLOOKUP(B237,[1]ЛП!$B$8:$K$408,10,0)</f>
        <v>0</v>
      </c>
      <c r="M237" s="240" t="s">
        <v>576</v>
      </c>
      <c r="N237" s="240" t="s">
        <v>577</v>
      </c>
      <c r="O237" s="237" t="s">
        <v>578</v>
      </c>
      <c r="P237" s="237" t="s">
        <v>113</v>
      </c>
      <c r="Q237" s="303">
        <v>4006</v>
      </c>
      <c r="R237" s="304">
        <v>2672486.2000000002</v>
      </c>
      <c r="S237" s="304">
        <v>6861.2000000000007</v>
      </c>
      <c r="T237" s="305">
        <v>0</v>
      </c>
      <c r="U237" s="303">
        <f t="shared" si="49"/>
        <v>-180</v>
      </c>
      <c r="V237" s="304">
        <f t="shared" si="46"/>
        <v>193655.20000000019</v>
      </c>
      <c r="W237" s="304">
        <f t="shared" si="47"/>
        <v>-98.799999999999272</v>
      </c>
      <c r="X237" s="305">
        <f t="shared" si="48"/>
        <v>0</v>
      </c>
    </row>
    <row r="238" spans="1:50" x14ac:dyDescent="0.2">
      <c r="A238" s="238" t="s">
        <v>576</v>
      </c>
      <c r="B238" s="239" t="s">
        <v>579</v>
      </c>
      <c r="C238" s="233" t="s">
        <v>580</v>
      </c>
      <c r="D238" s="234" t="s">
        <v>113</v>
      </c>
      <c r="E238" s="297">
        <v>1156</v>
      </c>
      <c r="F238" s="297">
        <v>766012</v>
      </c>
      <c r="G238" s="297">
        <v>0</v>
      </c>
      <c r="H238" s="297">
        <v>0</v>
      </c>
      <c r="I238" s="298">
        <v>1101</v>
      </c>
      <c r="J238" s="299">
        <v>732533</v>
      </c>
      <c r="K238" s="299">
        <v>0</v>
      </c>
      <c r="L238" s="300">
        <f>VLOOKUP(B238,[1]ЛП!$B$8:$I$408,8,0)+VLOOKUP(B238,[1]ЛП!$B$8:$J$408,9,0)+VLOOKUP(B238,[1]ЛП!$B$8:$K$408,10,0)</f>
        <v>0</v>
      </c>
      <c r="M238" s="240" t="s">
        <v>576</v>
      </c>
      <c r="N238" s="240" t="s">
        <v>579</v>
      </c>
      <c r="O238" s="237" t="s">
        <v>580</v>
      </c>
      <c r="P238" s="237" t="s">
        <v>113</v>
      </c>
      <c r="Q238" s="303">
        <v>1051</v>
      </c>
      <c r="R238" s="304">
        <v>750784</v>
      </c>
      <c r="S238" s="304">
        <v>0</v>
      </c>
      <c r="T238" s="305">
        <v>0</v>
      </c>
      <c r="U238" s="303">
        <f t="shared" si="49"/>
        <v>-50</v>
      </c>
      <c r="V238" s="304">
        <f t="shared" si="46"/>
        <v>18251</v>
      </c>
      <c r="W238" s="304">
        <f t="shared" si="47"/>
        <v>0</v>
      </c>
      <c r="X238" s="305">
        <f t="shared" si="48"/>
        <v>0</v>
      </c>
    </row>
    <row r="239" spans="1:50" x14ac:dyDescent="0.2">
      <c r="A239" s="238" t="s">
        <v>576</v>
      </c>
      <c r="B239" s="239" t="s">
        <v>581</v>
      </c>
      <c r="C239" s="233" t="s">
        <v>582</v>
      </c>
      <c r="D239" s="234" t="s">
        <v>113</v>
      </c>
      <c r="E239" s="297">
        <v>1170</v>
      </c>
      <c r="F239" s="297">
        <v>671189</v>
      </c>
      <c r="G239" s="297">
        <v>0</v>
      </c>
      <c r="H239" s="297">
        <v>0</v>
      </c>
      <c r="I239" s="298">
        <v>1059</v>
      </c>
      <c r="J239" s="299">
        <v>595798</v>
      </c>
      <c r="K239" s="299">
        <v>0</v>
      </c>
      <c r="L239" s="300">
        <f>VLOOKUP(B239,[1]ЛП!$B$8:$I$408,8,0)+VLOOKUP(B239,[1]ЛП!$B$8:$J$408,9,0)+VLOOKUP(B239,[1]ЛП!$B$8:$K$408,10,0)</f>
        <v>0</v>
      </c>
      <c r="M239" s="240" t="s">
        <v>576</v>
      </c>
      <c r="N239" s="240" t="s">
        <v>581</v>
      </c>
      <c r="O239" s="237" t="s">
        <v>582</v>
      </c>
      <c r="P239" s="237" t="s">
        <v>113</v>
      </c>
      <c r="Q239" s="303">
        <v>1088</v>
      </c>
      <c r="R239" s="304">
        <v>638290</v>
      </c>
      <c r="S239" s="304">
        <v>0</v>
      </c>
      <c r="T239" s="305">
        <v>0</v>
      </c>
      <c r="U239" s="303">
        <f t="shared" si="49"/>
        <v>29</v>
      </c>
      <c r="V239" s="304">
        <f t="shared" si="46"/>
        <v>42492</v>
      </c>
      <c r="W239" s="304">
        <f t="shared" si="47"/>
        <v>0</v>
      </c>
      <c r="X239" s="305">
        <f t="shared" si="48"/>
        <v>0</v>
      </c>
    </row>
    <row r="240" spans="1:50" x14ac:dyDescent="0.2">
      <c r="A240" s="238" t="s">
        <v>576</v>
      </c>
      <c r="B240" s="239" t="s">
        <v>583</v>
      </c>
      <c r="C240" s="233" t="s">
        <v>584</v>
      </c>
      <c r="D240" s="234" t="s">
        <v>134</v>
      </c>
      <c r="E240" s="297"/>
      <c r="F240" s="297">
        <v>39403</v>
      </c>
      <c r="G240" s="297">
        <v>0</v>
      </c>
      <c r="H240" s="297">
        <v>0</v>
      </c>
      <c r="I240" s="298"/>
      <c r="J240" s="299">
        <v>39557</v>
      </c>
      <c r="K240" s="299">
        <v>0</v>
      </c>
      <c r="L240" s="300">
        <f>VLOOKUP(B240,[1]ЛП!$B$8:$I$408,8,0)+VLOOKUP(B240,[1]ЛП!$B$8:$J$408,9,0)+VLOOKUP(B240,[1]ЛП!$B$8:$K$408,10,0)</f>
        <v>0</v>
      </c>
      <c r="M240" s="240" t="s">
        <v>576</v>
      </c>
      <c r="N240" s="240" t="s">
        <v>583</v>
      </c>
      <c r="O240" s="237" t="s">
        <v>584</v>
      </c>
      <c r="P240" s="237" t="s">
        <v>134</v>
      </c>
      <c r="Q240" s="303">
        <v>0</v>
      </c>
      <c r="R240" s="304">
        <v>38612</v>
      </c>
      <c r="S240" s="304">
        <v>0</v>
      </c>
      <c r="T240" s="305">
        <v>0</v>
      </c>
      <c r="U240" s="303">
        <f t="shared" si="49"/>
        <v>0</v>
      </c>
      <c r="V240" s="304">
        <f t="shared" si="46"/>
        <v>-945</v>
      </c>
      <c r="W240" s="304">
        <f t="shared" si="47"/>
        <v>0</v>
      </c>
      <c r="X240" s="305">
        <f t="shared" si="48"/>
        <v>0</v>
      </c>
    </row>
    <row r="241" spans="1:50" s="308" customFormat="1" x14ac:dyDescent="0.2">
      <c r="A241" s="227"/>
      <c r="B241" s="228"/>
      <c r="C241" s="228" t="s">
        <v>585</v>
      </c>
      <c r="D241" s="229"/>
      <c r="E241" s="282">
        <f t="shared" ref="E241:L241" si="52">SUM(E242:E249)</f>
        <v>18339</v>
      </c>
      <c r="F241" s="282">
        <f t="shared" si="52"/>
        <v>16649153.800000001</v>
      </c>
      <c r="G241" s="282">
        <f t="shared" si="52"/>
        <v>897215.61000000138</v>
      </c>
      <c r="H241" s="282">
        <f t="shared" si="52"/>
        <v>3675781.67</v>
      </c>
      <c r="I241" s="283">
        <f t="shared" si="52"/>
        <v>18385</v>
      </c>
      <c r="J241" s="284">
        <f t="shared" si="52"/>
        <v>17670997.399999999</v>
      </c>
      <c r="K241" s="284">
        <f t="shared" si="52"/>
        <v>1004624.1900000004</v>
      </c>
      <c r="L241" s="285">
        <f t="shared" si="52"/>
        <v>3774004.2399999993</v>
      </c>
      <c r="M241" s="230"/>
      <c r="N241" s="230"/>
      <c r="O241" s="230" t="s">
        <v>585</v>
      </c>
      <c r="P241" s="230"/>
      <c r="Q241" s="288">
        <f t="shared" ref="Q241:T241" si="53">SUM(Q242:Q249)</f>
        <v>18241</v>
      </c>
      <c r="R241" s="289">
        <f t="shared" si="53"/>
        <v>17565899</v>
      </c>
      <c r="S241" s="289">
        <f t="shared" si="53"/>
        <v>431898.11000000045</v>
      </c>
      <c r="T241" s="290">
        <f t="shared" si="53"/>
        <v>4449671.46</v>
      </c>
      <c r="U241" s="288">
        <f t="shared" si="49"/>
        <v>-144</v>
      </c>
      <c r="V241" s="289">
        <f t="shared" si="46"/>
        <v>-105098.39999999851</v>
      </c>
      <c r="W241" s="289">
        <f t="shared" si="47"/>
        <v>-572726.07999999996</v>
      </c>
      <c r="X241" s="290">
        <f t="shared" si="48"/>
        <v>675667.22000000067</v>
      </c>
      <c r="Y241" s="306"/>
      <c r="Z241" s="306"/>
      <c r="AA241" s="306"/>
      <c r="AB241" s="306"/>
      <c r="AC241" s="306"/>
      <c r="AD241" s="306"/>
      <c r="AE241" s="306"/>
      <c r="AF241" s="306"/>
      <c r="AG241" s="306"/>
      <c r="AH241" s="306"/>
      <c r="AI241" s="306"/>
      <c r="AJ241" s="306"/>
      <c r="AK241" s="306"/>
      <c r="AL241" s="306"/>
      <c r="AM241" s="306"/>
      <c r="AN241" s="306"/>
      <c r="AO241" s="306"/>
      <c r="AP241" s="306"/>
      <c r="AQ241" s="306"/>
      <c r="AR241" s="306"/>
      <c r="AS241" s="306"/>
      <c r="AT241" s="306"/>
      <c r="AU241" s="306"/>
      <c r="AV241" s="306"/>
      <c r="AW241" s="306"/>
      <c r="AX241" s="306"/>
    </row>
    <row r="242" spans="1:50" x14ac:dyDescent="0.2">
      <c r="A242" s="238" t="s">
        <v>586</v>
      </c>
      <c r="B242" s="239" t="s">
        <v>587</v>
      </c>
      <c r="C242" s="233" t="s">
        <v>588</v>
      </c>
      <c r="D242" s="234" t="s">
        <v>124</v>
      </c>
      <c r="E242" s="297">
        <v>1016</v>
      </c>
      <c r="F242" s="297">
        <v>2284775</v>
      </c>
      <c r="G242" s="297">
        <v>599434.41000000143</v>
      </c>
      <c r="H242" s="297">
        <v>0</v>
      </c>
      <c r="I242" s="298">
        <v>938</v>
      </c>
      <c r="J242" s="299">
        <v>2265197</v>
      </c>
      <c r="K242" s="299">
        <v>642443.98000000068</v>
      </c>
      <c r="L242" s="300">
        <f>VLOOKUP(B242,[1]ЛП!$B$8:$I$408,8,0)+VLOOKUP(B242,[1]ЛП!$B$8:$J$408,9,0)+VLOOKUP(B242,[1]ЛП!$B$8:$K$408,10,0)</f>
        <v>0</v>
      </c>
      <c r="M242" s="240" t="s">
        <v>586</v>
      </c>
      <c r="N242" s="240" t="s">
        <v>587</v>
      </c>
      <c r="O242" s="237" t="s">
        <v>588</v>
      </c>
      <c r="P242" s="237" t="s">
        <v>124</v>
      </c>
      <c r="Q242" s="303">
        <v>911</v>
      </c>
      <c r="R242" s="304">
        <v>2261295</v>
      </c>
      <c r="S242" s="304">
        <v>253862.88000000044</v>
      </c>
      <c r="T242" s="305">
        <v>0</v>
      </c>
      <c r="U242" s="303">
        <f t="shared" si="49"/>
        <v>-27</v>
      </c>
      <c r="V242" s="304">
        <f t="shared" si="46"/>
        <v>-3902</v>
      </c>
      <c r="W242" s="304">
        <f t="shared" si="47"/>
        <v>-388581.10000000021</v>
      </c>
      <c r="X242" s="305">
        <f t="shared" si="48"/>
        <v>0</v>
      </c>
    </row>
    <row r="243" spans="1:50" x14ac:dyDescent="0.2">
      <c r="A243" s="238" t="s">
        <v>586</v>
      </c>
      <c r="B243" s="239" t="s">
        <v>589</v>
      </c>
      <c r="C243" s="233" t="s">
        <v>590</v>
      </c>
      <c r="D243" s="234" t="s">
        <v>124</v>
      </c>
      <c r="E243" s="297">
        <v>1336</v>
      </c>
      <c r="F243" s="297">
        <v>303736</v>
      </c>
      <c r="G243" s="297">
        <v>0</v>
      </c>
      <c r="H243" s="297">
        <v>0</v>
      </c>
      <c r="I243" s="298">
        <v>1487</v>
      </c>
      <c r="J243" s="299">
        <v>321578</v>
      </c>
      <c r="K243" s="299">
        <v>0</v>
      </c>
      <c r="L243" s="300">
        <f>VLOOKUP(B243,[1]ЛП!$B$8:$I$408,8,0)+VLOOKUP(B243,[1]ЛП!$B$8:$J$408,9,0)+VLOOKUP(B243,[1]ЛП!$B$8:$K$408,10,0)</f>
        <v>0</v>
      </c>
      <c r="M243" s="240" t="s">
        <v>586</v>
      </c>
      <c r="N243" s="240" t="s">
        <v>589</v>
      </c>
      <c r="O243" s="237" t="s">
        <v>590</v>
      </c>
      <c r="P243" s="237" t="s">
        <v>124</v>
      </c>
      <c r="Q243" s="303">
        <v>1372</v>
      </c>
      <c r="R243" s="304">
        <v>306020</v>
      </c>
      <c r="S243" s="304">
        <v>0</v>
      </c>
      <c r="T243" s="305">
        <v>0</v>
      </c>
      <c r="U243" s="303">
        <f t="shared" si="49"/>
        <v>-115</v>
      </c>
      <c r="V243" s="304">
        <f t="shared" si="46"/>
        <v>-15558</v>
      </c>
      <c r="W243" s="304">
        <f t="shared" si="47"/>
        <v>0</v>
      </c>
      <c r="X243" s="305">
        <f t="shared" si="48"/>
        <v>0</v>
      </c>
    </row>
    <row r="244" spans="1:50" x14ac:dyDescent="0.2">
      <c r="A244" s="238" t="s">
        <v>586</v>
      </c>
      <c r="B244" s="239" t="s">
        <v>591</v>
      </c>
      <c r="C244" s="233" t="s">
        <v>592</v>
      </c>
      <c r="D244" s="234" t="s">
        <v>124</v>
      </c>
      <c r="E244" s="297">
        <v>832</v>
      </c>
      <c r="F244" s="297">
        <v>480806</v>
      </c>
      <c r="G244" s="297">
        <v>0</v>
      </c>
      <c r="H244" s="297">
        <v>0</v>
      </c>
      <c r="I244" s="298">
        <v>683</v>
      </c>
      <c r="J244" s="299">
        <v>398620</v>
      </c>
      <c r="K244" s="299">
        <v>0</v>
      </c>
      <c r="L244" s="300">
        <f>VLOOKUP(B244,[1]ЛП!$B$8:$I$408,8,0)+VLOOKUP(B244,[1]ЛП!$B$8:$J$408,9,0)+VLOOKUP(B244,[1]ЛП!$B$8:$K$408,10,0)</f>
        <v>0</v>
      </c>
      <c r="M244" s="240" t="s">
        <v>586</v>
      </c>
      <c r="N244" s="240" t="s">
        <v>591</v>
      </c>
      <c r="O244" s="237" t="s">
        <v>592</v>
      </c>
      <c r="P244" s="237" t="s">
        <v>124</v>
      </c>
      <c r="Q244" s="303">
        <v>556</v>
      </c>
      <c r="R244" s="304">
        <v>351518.4</v>
      </c>
      <c r="S244" s="304">
        <v>0</v>
      </c>
      <c r="T244" s="305">
        <v>0</v>
      </c>
      <c r="U244" s="303">
        <f t="shared" si="49"/>
        <v>-127</v>
      </c>
      <c r="V244" s="304">
        <f t="shared" si="46"/>
        <v>-47101.599999999977</v>
      </c>
      <c r="W244" s="304">
        <f t="shared" si="47"/>
        <v>0</v>
      </c>
      <c r="X244" s="305">
        <f t="shared" si="48"/>
        <v>0</v>
      </c>
    </row>
    <row r="245" spans="1:50" x14ac:dyDescent="0.2">
      <c r="A245" s="238" t="s">
        <v>586</v>
      </c>
      <c r="B245" s="239" t="s">
        <v>593</v>
      </c>
      <c r="C245" s="233" t="s">
        <v>594</v>
      </c>
      <c r="D245" s="234" t="s">
        <v>113</v>
      </c>
      <c r="E245" s="297">
        <v>1832</v>
      </c>
      <c r="F245" s="297">
        <v>1087187.6000000001</v>
      </c>
      <c r="G245" s="297">
        <v>0</v>
      </c>
      <c r="H245" s="297">
        <v>0</v>
      </c>
      <c r="I245" s="298">
        <v>1802</v>
      </c>
      <c r="J245" s="299">
        <v>1102341</v>
      </c>
      <c r="K245" s="299">
        <v>0</v>
      </c>
      <c r="L245" s="300">
        <f>VLOOKUP(B245,[1]ЛП!$B$8:$I$408,8,0)+VLOOKUP(B245,[1]ЛП!$B$8:$J$408,9,0)+VLOOKUP(B245,[1]ЛП!$B$8:$K$408,10,0)</f>
        <v>0</v>
      </c>
      <c r="M245" s="240" t="s">
        <v>586</v>
      </c>
      <c r="N245" s="240" t="s">
        <v>593</v>
      </c>
      <c r="O245" s="237" t="s">
        <v>594</v>
      </c>
      <c r="P245" s="237" t="s">
        <v>113</v>
      </c>
      <c r="Q245" s="303">
        <v>1930</v>
      </c>
      <c r="R245" s="304">
        <v>1207750</v>
      </c>
      <c r="S245" s="304">
        <v>0</v>
      </c>
      <c r="T245" s="305">
        <v>0</v>
      </c>
      <c r="U245" s="303">
        <f t="shared" si="49"/>
        <v>128</v>
      </c>
      <c r="V245" s="304">
        <f t="shared" si="46"/>
        <v>105409</v>
      </c>
      <c r="W245" s="304">
        <f t="shared" si="47"/>
        <v>0</v>
      </c>
      <c r="X245" s="305">
        <f t="shared" si="48"/>
        <v>0</v>
      </c>
    </row>
    <row r="246" spans="1:50" x14ac:dyDescent="0.2">
      <c r="A246" s="238" t="s">
        <v>586</v>
      </c>
      <c r="B246" s="239" t="s">
        <v>595</v>
      </c>
      <c r="C246" s="233" t="s">
        <v>596</v>
      </c>
      <c r="D246" s="234" t="s">
        <v>113</v>
      </c>
      <c r="E246" s="297">
        <v>6051</v>
      </c>
      <c r="F246" s="297">
        <v>5584879.2000000002</v>
      </c>
      <c r="G246" s="297">
        <v>109456.73999999999</v>
      </c>
      <c r="H246" s="297">
        <v>0</v>
      </c>
      <c r="I246" s="298">
        <v>6135</v>
      </c>
      <c r="J246" s="299">
        <v>6129977.3999999994</v>
      </c>
      <c r="K246" s="299">
        <v>152523.54999999996</v>
      </c>
      <c r="L246" s="300">
        <f>VLOOKUP(B246,[1]ЛП!$B$8:$I$408,8,0)+VLOOKUP(B246,[1]ЛП!$B$8:$J$408,9,0)+VLOOKUP(B246,[1]ЛП!$B$8:$K$408,10,0)</f>
        <v>0</v>
      </c>
      <c r="M246" s="240" t="s">
        <v>586</v>
      </c>
      <c r="N246" s="240" t="s">
        <v>595</v>
      </c>
      <c r="O246" s="237" t="s">
        <v>596</v>
      </c>
      <c r="P246" s="237" t="s">
        <v>113</v>
      </c>
      <c r="Q246" s="303">
        <v>6065</v>
      </c>
      <c r="R246" s="304">
        <v>6068870.7999999998</v>
      </c>
      <c r="S246" s="304">
        <v>63570.619999999995</v>
      </c>
      <c r="T246" s="305">
        <v>0</v>
      </c>
      <c r="U246" s="303">
        <f t="shared" si="49"/>
        <v>-70</v>
      </c>
      <c r="V246" s="304">
        <f t="shared" si="46"/>
        <v>-61106.599999999627</v>
      </c>
      <c r="W246" s="304">
        <f t="shared" si="47"/>
        <v>-88952.929999999964</v>
      </c>
      <c r="X246" s="305">
        <f t="shared" si="48"/>
        <v>0</v>
      </c>
    </row>
    <row r="247" spans="1:50" x14ac:dyDescent="0.2">
      <c r="A247" s="238" t="s">
        <v>586</v>
      </c>
      <c r="B247" s="239" t="s">
        <v>597</v>
      </c>
      <c r="C247" s="233" t="s">
        <v>598</v>
      </c>
      <c r="D247" s="234" t="s">
        <v>175</v>
      </c>
      <c r="E247" s="297">
        <v>2531</v>
      </c>
      <c r="F247" s="297">
        <v>1805253</v>
      </c>
      <c r="G247" s="297">
        <v>0</v>
      </c>
      <c r="H247" s="297">
        <v>3675781.67</v>
      </c>
      <c r="I247" s="298">
        <v>2776</v>
      </c>
      <c r="J247" s="299">
        <v>2134965</v>
      </c>
      <c r="K247" s="299">
        <v>0</v>
      </c>
      <c r="L247" s="300">
        <f>VLOOKUP(B247,[1]ЛП!$B$8:$I$408,8,0)+VLOOKUP(B247,[1]ЛП!$B$8:$J$408,9,0)+VLOOKUP(B247,[1]ЛП!$B$8:$K$408,10,0)</f>
        <v>3774004.2399999993</v>
      </c>
      <c r="M247" s="240" t="s">
        <v>586</v>
      </c>
      <c r="N247" s="240" t="s">
        <v>597</v>
      </c>
      <c r="O247" s="237" t="s">
        <v>598</v>
      </c>
      <c r="P247" s="237" t="s">
        <v>175</v>
      </c>
      <c r="Q247" s="303">
        <v>2720</v>
      </c>
      <c r="R247" s="304">
        <v>2082115</v>
      </c>
      <c r="S247" s="304">
        <v>0</v>
      </c>
      <c r="T247" s="305">
        <v>4449671.46</v>
      </c>
      <c r="U247" s="303">
        <f t="shared" si="49"/>
        <v>-56</v>
      </c>
      <c r="V247" s="304">
        <f t="shared" si="46"/>
        <v>-52850</v>
      </c>
      <c r="W247" s="304">
        <f t="shared" si="47"/>
        <v>0</v>
      </c>
      <c r="X247" s="305">
        <f t="shared" si="48"/>
        <v>675667.22000000067</v>
      </c>
    </row>
    <row r="248" spans="1:50" x14ac:dyDescent="0.2">
      <c r="A248" s="238" t="s">
        <v>586</v>
      </c>
      <c r="B248" s="239" t="s">
        <v>599</v>
      </c>
      <c r="C248" s="233" t="s">
        <v>600</v>
      </c>
      <c r="D248" s="234" t="s">
        <v>113</v>
      </c>
      <c r="E248" s="297">
        <v>4741</v>
      </c>
      <c r="F248" s="297">
        <v>5085813</v>
      </c>
      <c r="G248" s="297">
        <v>188324.45999999993</v>
      </c>
      <c r="H248" s="297">
        <v>0</v>
      </c>
      <c r="I248" s="298">
        <v>4564</v>
      </c>
      <c r="J248" s="299">
        <v>5305359</v>
      </c>
      <c r="K248" s="299">
        <v>209656.65999999986</v>
      </c>
      <c r="L248" s="300">
        <f>VLOOKUP(B248,[1]ЛП!$B$8:$I$408,8,0)+VLOOKUP(B248,[1]ЛП!$B$8:$J$408,9,0)+VLOOKUP(B248,[1]ЛП!$B$8:$K$408,10,0)</f>
        <v>0</v>
      </c>
      <c r="M248" s="240" t="s">
        <v>586</v>
      </c>
      <c r="N248" s="240" t="s">
        <v>599</v>
      </c>
      <c r="O248" s="237" t="s">
        <v>600</v>
      </c>
      <c r="P248" s="237" t="s">
        <v>113</v>
      </c>
      <c r="Q248" s="303">
        <v>4687</v>
      </c>
      <c r="R248" s="304">
        <v>5277241.8000000007</v>
      </c>
      <c r="S248" s="304">
        <v>114464.60999999996</v>
      </c>
      <c r="T248" s="305">
        <v>0</v>
      </c>
      <c r="U248" s="303">
        <f t="shared" si="49"/>
        <v>123</v>
      </c>
      <c r="V248" s="304">
        <f t="shared" si="46"/>
        <v>-28117.199999999255</v>
      </c>
      <c r="W248" s="304">
        <f t="shared" si="47"/>
        <v>-95192.049999999901</v>
      </c>
      <c r="X248" s="305">
        <f t="shared" si="48"/>
        <v>0</v>
      </c>
    </row>
    <row r="249" spans="1:50" x14ac:dyDescent="0.2">
      <c r="A249" s="238" t="s">
        <v>586</v>
      </c>
      <c r="B249" s="239" t="s">
        <v>601</v>
      </c>
      <c r="C249" s="233" t="s">
        <v>602</v>
      </c>
      <c r="D249" s="234" t="s">
        <v>188</v>
      </c>
      <c r="E249" s="297"/>
      <c r="F249" s="297">
        <v>16704</v>
      </c>
      <c r="G249" s="297">
        <v>0</v>
      </c>
      <c r="H249" s="297">
        <v>0</v>
      </c>
      <c r="I249" s="298"/>
      <c r="J249" s="299">
        <v>12960</v>
      </c>
      <c r="K249" s="299">
        <v>0</v>
      </c>
      <c r="L249" s="300">
        <f>VLOOKUP(B249,[1]ЛП!$B$8:$I$408,8,0)+VLOOKUP(B249,[1]ЛП!$B$8:$J$408,9,0)+VLOOKUP(B249,[1]ЛП!$B$8:$K$408,10,0)</f>
        <v>0</v>
      </c>
      <c r="M249" s="240" t="s">
        <v>586</v>
      </c>
      <c r="N249" s="240" t="s">
        <v>601</v>
      </c>
      <c r="O249" s="237" t="s">
        <v>602</v>
      </c>
      <c r="P249" s="237" t="s">
        <v>188</v>
      </c>
      <c r="Q249" s="303">
        <v>0</v>
      </c>
      <c r="R249" s="304">
        <v>11088</v>
      </c>
      <c r="S249" s="304">
        <v>0</v>
      </c>
      <c r="T249" s="305">
        <v>0</v>
      </c>
      <c r="U249" s="303">
        <f t="shared" si="49"/>
        <v>0</v>
      </c>
      <c r="V249" s="304">
        <f t="shared" si="46"/>
        <v>-1872</v>
      </c>
      <c r="W249" s="304">
        <f t="shared" si="47"/>
        <v>0</v>
      </c>
      <c r="X249" s="305">
        <f t="shared" si="48"/>
        <v>0</v>
      </c>
    </row>
    <row r="250" spans="1:50" s="308" customFormat="1" x14ac:dyDescent="0.2">
      <c r="A250" s="227"/>
      <c r="B250" s="228"/>
      <c r="C250" s="228" t="s">
        <v>603</v>
      </c>
      <c r="D250" s="229"/>
      <c r="E250" s="282">
        <f t="shared" ref="E250:L250" si="54">SUM(E251:E253)</f>
        <v>5440</v>
      </c>
      <c r="F250" s="282">
        <f t="shared" si="54"/>
        <v>3820455</v>
      </c>
      <c r="G250" s="282">
        <f t="shared" si="54"/>
        <v>1080</v>
      </c>
      <c r="H250" s="282">
        <f t="shared" si="54"/>
        <v>0</v>
      </c>
      <c r="I250" s="283">
        <f t="shared" si="54"/>
        <v>5487</v>
      </c>
      <c r="J250" s="284">
        <f t="shared" si="54"/>
        <v>3829116</v>
      </c>
      <c r="K250" s="284">
        <f t="shared" si="54"/>
        <v>0</v>
      </c>
      <c r="L250" s="285">
        <f t="shared" si="54"/>
        <v>0</v>
      </c>
      <c r="M250" s="230"/>
      <c r="N250" s="230"/>
      <c r="O250" s="230" t="s">
        <v>603</v>
      </c>
      <c r="P250" s="230"/>
      <c r="Q250" s="288">
        <f t="shared" ref="Q250:T250" si="55">SUM(Q251:Q253)</f>
        <v>5438</v>
      </c>
      <c r="R250" s="289">
        <f t="shared" si="55"/>
        <v>4032918.2</v>
      </c>
      <c r="S250" s="289">
        <f t="shared" si="55"/>
        <v>11129</v>
      </c>
      <c r="T250" s="290">
        <f t="shared" si="55"/>
        <v>0</v>
      </c>
      <c r="U250" s="288">
        <f t="shared" si="49"/>
        <v>-49</v>
      </c>
      <c r="V250" s="289">
        <f t="shared" si="46"/>
        <v>203802.20000000019</v>
      </c>
      <c r="W250" s="289">
        <f t="shared" si="47"/>
        <v>11129</v>
      </c>
      <c r="X250" s="290">
        <f t="shared" si="48"/>
        <v>0</v>
      </c>
      <c r="Y250" s="306"/>
      <c r="Z250" s="306"/>
      <c r="AA250" s="306"/>
      <c r="AB250" s="306"/>
      <c r="AC250" s="306"/>
      <c r="AD250" s="306"/>
      <c r="AE250" s="306"/>
      <c r="AF250" s="306"/>
      <c r="AG250" s="306"/>
      <c r="AH250" s="306"/>
      <c r="AI250" s="306"/>
      <c r="AJ250" s="306"/>
      <c r="AK250" s="306"/>
      <c r="AL250" s="306"/>
      <c r="AM250" s="306"/>
      <c r="AN250" s="306"/>
      <c r="AO250" s="306"/>
      <c r="AP250" s="306"/>
      <c r="AQ250" s="306"/>
      <c r="AR250" s="306"/>
      <c r="AS250" s="306"/>
      <c r="AT250" s="306"/>
      <c r="AU250" s="306"/>
      <c r="AV250" s="306"/>
      <c r="AW250" s="306"/>
      <c r="AX250" s="306"/>
    </row>
    <row r="251" spans="1:50" x14ac:dyDescent="0.2">
      <c r="A251" s="238" t="s">
        <v>604</v>
      </c>
      <c r="B251" s="239" t="s">
        <v>605</v>
      </c>
      <c r="C251" s="233" t="s">
        <v>606</v>
      </c>
      <c r="D251" s="234" t="s">
        <v>113</v>
      </c>
      <c r="E251" s="297">
        <v>3052</v>
      </c>
      <c r="F251" s="297">
        <v>2446469</v>
      </c>
      <c r="G251" s="297">
        <v>1080</v>
      </c>
      <c r="H251" s="297">
        <v>0</v>
      </c>
      <c r="I251" s="298">
        <v>3155</v>
      </c>
      <c r="J251" s="299">
        <v>2509202</v>
      </c>
      <c r="K251" s="299">
        <v>0</v>
      </c>
      <c r="L251" s="300">
        <f>VLOOKUP(B251,[1]ЛП!$B$8:$I$408,8,0)+VLOOKUP(B251,[1]ЛП!$B$8:$J$408,9,0)+VLOOKUP(B251,[1]ЛП!$B$8:$K$408,10,0)</f>
        <v>0</v>
      </c>
      <c r="M251" s="240" t="s">
        <v>604</v>
      </c>
      <c r="N251" s="240" t="s">
        <v>605</v>
      </c>
      <c r="O251" s="237" t="s">
        <v>606</v>
      </c>
      <c r="P251" s="237" t="s">
        <v>113</v>
      </c>
      <c r="Q251" s="303">
        <v>3169</v>
      </c>
      <c r="R251" s="304">
        <v>2690644.6</v>
      </c>
      <c r="S251" s="304">
        <v>11129</v>
      </c>
      <c r="T251" s="305">
        <v>0</v>
      </c>
      <c r="U251" s="303">
        <f t="shared" si="49"/>
        <v>14</v>
      </c>
      <c r="V251" s="304">
        <f t="shared" si="46"/>
        <v>181442.60000000009</v>
      </c>
      <c r="W251" s="304">
        <f t="shared" si="47"/>
        <v>11129</v>
      </c>
      <c r="X251" s="305">
        <f t="shared" si="48"/>
        <v>0</v>
      </c>
    </row>
    <row r="252" spans="1:50" x14ac:dyDescent="0.2">
      <c r="A252" s="238" t="s">
        <v>604</v>
      </c>
      <c r="B252" s="239" t="s">
        <v>607</v>
      </c>
      <c r="C252" s="233" t="s">
        <v>608</v>
      </c>
      <c r="D252" s="234" t="s">
        <v>113</v>
      </c>
      <c r="E252" s="297">
        <v>1233</v>
      </c>
      <c r="F252" s="297">
        <v>740372</v>
      </c>
      <c r="G252" s="297">
        <v>0</v>
      </c>
      <c r="H252" s="297">
        <v>0</v>
      </c>
      <c r="I252" s="298">
        <v>1283</v>
      </c>
      <c r="J252" s="299">
        <v>744780</v>
      </c>
      <c r="K252" s="299">
        <v>0</v>
      </c>
      <c r="L252" s="300">
        <f>VLOOKUP(B252,[1]ЛП!$B$8:$I$408,8,0)+VLOOKUP(B252,[1]ЛП!$B$8:$J$408,9,0)+VLOOKUP(B252,[1]ЛП!$B$8:$K$408,10,0)</f>
        <v>0</v>
      </c>
      <c r="M252" s="240" t="s">
        <v>604</v>
      </c>
      <c r="N252" s="240" t="s">
        <v>607</v>
      </c>
      <c r="O252" s="237" t="s">
        <v>608</v>
      </c>
      <c r="P252" s="237" t="s">
        <v>113</v>
      </c>
      <c r="Q252" s="303">
        <v>1236</v>
      </c>
      <c r="R252" s="304">
        <v>750785.4</v>
      </c>
      <c r="S252" s="304">
        <v>0</v>
      </c>
      <c r="T252" s="305">
        <v>0</v>
      </c>
      <c r="U252" s="303">
        <f t="shared" si="49"/>
        <v>-47</v>
      </c>
      <c r="V252" s="304">
        <f t="shared" si="46"/>
        <v>6005.4000000000233</v>
      </c>
      <c r="W252" s="304">
        <f t="shared" si="47"/>
        <v>0</v>
      </c>
      <c r="X252" s="305">
        <f t="shared" si="48"/>
        <v>0</v>
      </c>
    </row>
    <row r="253" spans="1:50" x14ac:dyDescent="0.2">
      <c r="A253" s="238" t="s">
        <v>604</v>
      </c>
      <c r="B253" s="239" t="s">
        <v>609</v>
      </c>
      <c r="C253" s="233" t="s">
        <v>610</v>
      </c>
      <c r="D253" s="234" t="s">
        <v>113</v>
      </c>
      <c r="E253" s="297">
        <v>1155</v>
      </c>
      <c r="F253" s="297">
        <v>633614</v>
      </c>
      <c r="G253" s="297">
        <v>0</v>
      </c>
      <c r="H253" s="297">
        <v>0</v>
      </c>
      <c r="I253" s="298">
        <v>1049</v>
      </c>
      <c r="J253" s="299">
        <v>575134</v>
      </c>
      <c r="K253" s="299">
        <v>0</v>
      </c>
      <c r="L253" s="300">
        <f>VLOOKUP(B253,[1]ЛП!$B$8:$I$408,8,0)+VLOOKUP(B253,[1]ЛП!$B$8:$J$408,9,0)+VLOOKUP(B253,[1]ЛП!$B$8:$K$408,10,0)</f>
        <v>0</v>
      </c>
      <c r="M253" s="240" t="s">
        <v>604</v>
      </c>
      <c r="N253" s="240" t="s">
        <v>609</v>
      </c>
      <c r="O253" s="237" t="s">
        <v>610</v>
      </c>
      <c r="P253" s="237" t="s">
        <v>113</v>
      </c>
      <c r="Q253" s="303">
        <v>1033</v>
      </c>
      <c r="R253" s="304">
        <v>591488.19999999995</v>
      </c>
      <c r="S253" s="304">
        <v>0</v>
      </c>
      <c r="T253" s="305">
        <v>0</v>
      </c>
      <c r="U253" s="303">
        <f t="shared" si="49"/>
        <v>-16</v>
      </c>
      <c r="V253" s="304">
        <f t="shared" si="46"/>
        <v>16354.199999999953</v>
      </c>
      <c r="W253" s="304">
        <f t="shared" si="47"/>
        <v>0</v>
      </c>
      <c r="X253" s="305">
        <f t="shared" si="48"/>
        <v>0</v>
      </c>
    </row>
    <row r="254" spans="1:50" s="308" customFormat="1" x14ac:dyDescent="0.2">
      <c r="A254" s="227"/>
      <c r="B254" s="228"/>
      <c r="C254" s="228" t="s">
        <v>611</v>
      </c>
      <c r="D254" s="229"/>
      <c r="E254" s="282">
        <f t="shared" ref="E254:L254" si="56">SUM(E255:E263)</f>
        <v>13458</v>
      </c>
      <c r="F254" s="282">
        <f t="shared" si="56"/>
        <v>9773629.1999999993</v>
      </c>
      <c r="G254" s="282">
        <f t="shared" si="56"/>
        <v>195778.92999999976</v>
      </c>
      <c r="H254" s="282">
        <f t="shared" si="56"/>
        <v>0</v>
      </c>
      <c r="I254" s="283">
        <f t="shared" si="56"/>
        <v>13321</v>
      </c>
      <c r="J254" s="284">
        <f t="shared" si="56"/>
        <v>9515850</v>
      </c>
      <c r="K254" s="284">
        <f t="shared" si="56"/>
        <v>199732.67999999976</v>
      </c>
      <c r="L254" s="285">
        <f t="shared" si="56"/>
        <v>0</v>
      </c>
      <c r="M254" s="230"/>
      <c r="N254" s="230"/>
      <c r="O254" s="230" t="s">
        <v>611</v>
      </c>
      <c r="P254" s="230"/>
      <c r="Q254" s="288">
        <f t="shared" ref="Q254:T254" si="57">SUM(Q255:Q263)</f>
        <v>13567</v>
      </c>
      <c r="R254" s="289">
        <f t="shared" si="57"/>
        <v>9771119.4000000004</v>
      </c>
      <c r="S254" s="289">
        <f t="shared" si="57"/>
        <v>91257.619999999923</v>
      </c>
      <c r="T254" s="290">
        <f t="shared" si="57"/>
        <v>0</v>
      </c>
      <c r="U254" s="288">
        <f t="shared" si="49"/>
        <v>246</v>
      </c>
      <c r="V254" s="289">
        <f t="shared" si="46"/>
        <v>255269.40000000037</v>
      </c>
      <c r="W254" s="289">
        <f t="shared" si="47"/>
        <v>-108475.05999999984</v>
      </c>
      <c r="X254" s="290">
        <f t="shared" si="48"/>
        <v>0</v>
      </c>
      <c r="Y254" s="306"/>
      <c r="Z254" s="306"/>
      <c r="AA254" s="306"/>
      <c r="AB254" s="306"/>
      <c r="AC254" s="306"/>
      <c r="AD254" s="306"/>
      <c r="AE254" s="306"/>
      <c r="AF254" s="306"/>
      <c r="AG254" s="306"/>
      <c r="AH254" s="306"/>
      <c r="AI254" s="306"/>
      <c r="AJ254" s="306"/>
      <c r="AK254" s="306"/>
      <c r="AL254" s="306"/>
      <c r="AM254" s="306"/>
      <c r="AN254" s="306"/>
      <c r="AO254" s="306"/>
      <c r="AP254" s="306"/>
      <c r="AQ254" s="306"/>
      <c r="AR254" s="306"/>
      <c r="AS254" s="306"/>
      <c r="AT254" s="306"/>
      <c r="AU254" s="306"/>
      <c r="AV254" s="306"/>
      <c r="AW254" s="306"/>
      <c r="AX254" s="306"/>
    </row>
    <row r="255" spans="1:50" x14ac:dyDescent="0.2">
      <c r="A255" s="238" t="s">
        <v>612</v>
      </c>
      <c r="B255" s="239" t="s">
        <v>613</v>
      </c>
      <c r="C255" s="233" t="s">
        <v>614</v>
      </c>
      <c r="D255" s="234" t="s">
        <v>285</v>
      </c>
      <c r="E255" s="297">
        <v>746</v>
      </c>
      <c r="F255" s="297">
        <v>124870</v>
      </c>
      <c r="G255" s="297">
        <v>0</v>
      </c>
      <c r="H255" s="297">
        <v>0</v>
      </c>
      <c r="I255" s="298">
        <v>1096</v>
      </c>
      <c r="J255" s="299">
        <v>182544</v>
      </c>
      <c r="K255" s="299">
        <v>0</v>
      </c>
      <c r="L255" s="300">
        <f>VLOOKUP(B255,[1]ЛП!$B$8:$I$408,8,0)+VLOOKUP(B255,[1]ЛП!$B$8:$J$408,9,0)+VLOOKUP(B255,[1]ЛП!$B$8:$K$408,10,0)</f>
        <v>0</v>
      </c>
      <c r="M255" s="240" t="s">
        <v>612</v>
      </c>
      <c r="N255" s="240" t="s">
        <v>613</v>
      </c>
      <c r="O255" s="237" t="s">
        <v>614</v>
      </c>
      <c r="P255" s="237" t="s">
        <v>285</v>
      </c>
      <c r="Q255" s="303">
        <v>1278</v>
      </c>
      <c r="R255" s="304">
        <v>207216</v>
      </c>
      <c r="S255" s="304">
        <v>0</v>
      </c>
      <c r="T255" s="305">
        <v>0</v>
      </c>
      <c r="U255" s="303">
        <f t="shared" si="49"/>
        <v>182</v>
      </c>
      <c r="V255" s="304">
        <f t="shared" si="46"/>
        <v>24672</v>
      </c>
      <c r="W255" s="304">
        <f t="shared" si="47"/>
        <v>0</v>
      </c>
      <c r="X255" s="305">
        <f t="shared" si="48"/>
        <v>0</v>
      </c>
    </row>
    <row r="256" spans="1:50" x14ac:dyDescent="0.2">
      <c r="A256" s="238" t="s">
        <v>612</v>
      </c>
      <c r="B256" s="239" t="s">
        <v>615</v>
      </c>
      <c r="C256" s="233" t="s">
        <v>616</v>
      </c>
      <c r="D256" s="234" t="s">
        <v>113</v>
      </c>
      <c r="E256" s="297">
        <v>783</v>
      </c>
      <c r="F256" s="297">
        <v>476039</v>
      </c>
      <c r="G256" s="297">
        <v>0</v>
      </c>
      <c r="H256" s="297">
        <v>0</v>
      </c>
      <c r="I256" s="298">
        <v>646</v>
      </c>
      <c r="J256" s="299">
        <v>418231</v>
      </c>
      <c r="K256" s="299">
        <v>0</v>
      </c>
      <c r="L256" s="300">
        <f>VLOOKUP(B256,[1]ЛП!$B$8:$I$408,8,0)+VLOOKUP(B256,[1]ЛП!$B$8:$J$408,9,0)+VLOOKUP(B256,[1]ЛП!$B$8:$K$408,10,0)</f>
        <v>0</v>
      </c>
      <c r="M256" s="240" t="s">
        <v>612</v>
      </c>
      <c r="N256" s="240" t="s">
        <v>615</v>
      </c>
      <c r="O256" s="237" t="s">
        <v>616</v>
      </c>
      <c r="P256" s="237" t="s">
        <v>113</v>
      </c>
      <c r="Q256" s="303">
        <v>631</v>
      </c>
      <c r="R256" s="304">
        <v>414835.4</v>
      </c>
      <c r="S256" s="304">
        <v>0</v>
      </c>
      <c r="T256" s="305">
        <v>0</v>
      </c>
      <c r="U256" s="303">
        <f t="shared" si="49"/>
        <v>-15</v>
      </c>
      <c r="V256" s="304">
        <f t="shared" si="46"/>
        <v>-3395.5999999999767</v>
      </c>
      <c r="W256" s="304">
        <f t="shared" si="47"/>
        <v>0</v>
      </c>
      <c r="X256" s="305">
        <f t="shared" si="48"/>
        <v>0</v>
      </c>
    </row>
    <row r="257" spans="1:50" x14ac:dyDescent="0.2">
      <c r="A257" s="238" t="s">
        <v>612</v>
      </c>
      <c r="B257" s="239" t="s">
        <v>617</v>
      </c>
      <c r="C257" s="233" t="s">
        <v>618</v>
      </c>
      <c r="D257" s="234" t="s">
        <v>113</v>
      </c>
      <c r="E257" s="297">
        <v>5998</v>
      </c>
      <c r="F257" s="297">
        <v>4655367</v>
      </c>
      <c r="G257" s="297">
        <v>19500</v>
      </c>
      <c r="H257" s="297">
        <v>0</v>
      </c>
      <c r="I257" s="298">
        <v>5765</v>
      </c>
      <c r="J257" s="299">
        <v>4418966</v>
      </c>
      <c r="K257" s="299">
        <v>20340</v>
      </c>
      <c r="L257" s="300">
        <f>VLOOKUP(B257,[1]ЛП!$B$8:$I$408,8,0)+VLOOKUP(B257,[1]ЛП!$B$8:$J$408,9,0)+VLOOKUP(B257,[1]ЛП!$B$8:$K$408,10,0)</f>
        <v>0</v>
      </c>
      <c r="M257" s="240" t="s">
        <v>612</v>
      </c>
      <c r="N257" s="240" t="s">
        <v>617</v>
      </c>
      <c r="O257" s="237" t="s">
        <v>618</v>
      </c>
      <c r="P257" s="237" t="s">
        <v>113</v>
      </c>
      <c r="Q257" s="303">
        <v>5872</v>
      </c>
      <c r="R257" s="304">
        <v>4655048.5999999996</v>
      </c>
      <c r="S257" s="304">
        <v>19864</v>
      </c>
      <c r="T257" s="305">
        <v>0</v>
      </c>
      <c r="U257" s="303">
        <f t="shared" si="49"/>
        <v>107</v>
      </c>
      <c r="V257" s="304">
        <f t="shared" si="46"/>
        <v>236082.59999999963</v>
      </c>
      <c r="W257" s="304">
        <f t="shared" si="47"/>
        <v>-476</v>
      </c>
      <c r="X257" s="305">
        <f t="shared" si="48"/>
        <v>0</v>
      </c>
    </row>
    <row r="258" spans="1:50" x14ac:dyDescent="0.2">
      <c r="A258" s="238" t="s">
        <v>612</v>
      </c>
      <c r="B258" s="239" t="s">
        <v>619</v>
      </c>
      <c r="C258" s="233" t="s">
        <v>620</v>
      </c>
      <c r="D258" s="234" t="s">
        <v>113</v>
      </c>
      <c r="E258" s="297">
        <v>583</v>
      </c>
      <c r="F258" s="297">
        <v>466625</v>
      </c>
      <c r="G258" s="297">
        <v>0</v>
      </c>
      <c r="H258" s="297">
        <v>0</v>
      </c>
      <c r="I258" s="298">
        <v>564</v>
      </c>
      <c r="J258" s="299">
        <v>476808</v>
      </c>
      <c r="K258" s="299">
        <v>0</v>
      </c>
      <c r="L258" s="300">
        <f>VLOOKUP(B258,[1]ЛП!$B$8:$I$408,8,0)+VLOOKUP(B258,[1]ЛП!$B$8:$J$408,9,0)+VLOOKUP(B258,[1]ЛП!$B$8:$K$408,10,0)</f>
        <v>0</v>
      </c>
      <c r="M258" s="240" t="s">
        <v>612</v>
      </c>
      <c r="N258" s="240" t="s">
        <v>619</v>
      </c>
      <c r="O258" s="237" t="s">
        <v>620</v>
      </c>
      <c r="P258" s="237" t="s">
        <v>113</v>
      </c>
      <c r="Q258" s="303">
        <v>566</v>
      </c>
      <c r="R258" s="304">
        <v>476754</v>
      </c>
      <c r="S258" s="304">
        <v>0</v>
      </c>
      <c r="T258" s="305">
        <v>0</v>
      </c>
      <c r="U258" s="303">
        <f t="shared" si="49"/>
        <v>2</v>
      </c>
      <c r="V258" s="304">
        <f t="shared" si="46"/>
        <v>-54</v>
      </c>
      <c r="W258" s="304">
        <f t="shared" si="47"/>
        <v>0</v>
      </c>
      <c r="X258" s="305">
        <f t="shared" si="48"/>
        <v>0</v>
      </c>
    </row>
    <row r="259" spans="1:50" x14ac:dyDescent="0.2">
      <c r="A259" s="238" t="s">
        <v>612</v>
      </c>
      <c r="B259" s="239" t="s">
        <v>621</v>
      </c>
      <c r="C259" s="233" t="s">
        <v>622</v>
      </c>
      <c r="D259" s="234" t="s">
        <v>113</v>
      </c>
      <c r="E259" s="297">
        <v>3135</v>
      </c>
      <c r="F259" s="297">
        <v>2718756.2</v>
      </c>
      <c r="G259" s="297">
        <v>176278.92999999976</v>
      </c>
      <c r="H259" s="297">
        <v>0</v>
      </c>
      <c r="I259" s="298">
        <v>3056</v>
      </c>
      <c r="J259" s="299">
        <v>2695675</v>
      </c>
      <c r="K259" s="299">
        <v>179392.67999999976</v>
      </c>
      <c r="L259" s="300">
        <f>VLOOKUP(B259,[1]ЛП!$B$8:$I$408,8,0)+VLOOKUP(B259,[1]ЛП!$B$8:$J$408,9,0)+VLOOKUP(B259,[1]ЛП!$B$8:$K$408,10,0)</f>
        <v>0</v>
      </c>
      <c r="M259" s="240" t="s">
        <v>612</v>
      </c>
      <c r="N259" s="240" t="s">
        <v>621</v>
      </c>
      <c r="O259" s="237" t="s">
        <v>622</v>
      </c>
      <c r="P259" s="237" t="s">
        <v>113</v>
      </c>
      <c r="Q259" s="303">
        <v>3029</v>
      </c>
      <c r="R259" s="304">
        <v>2643048.4</v>
      </c>
      <c r="S259" s="304">
        <v>71393.619999999923</v>
      </c>
      <c r="T259" s="305">
        <v>0</v>
      </c>
      <c r="U259" s="303">
        <f t="shared" si="49"/>
        <v>-27</v>
      </c>
      <c r="V259" s="304">
        <f t="shared" si="46"/>
        <v>-52626.600000000093</v>
      </c>
      <c r="W259" s="304">
        <f t="shared" si="47"/>
        <v>-107999.05999999984</v>
      </c>
      <c r="X259" s="305">
        <f t="shared" si="48"/>
        <v>0</v>
      </c>
    </row>
    <row r="260" spans="1:50" x14ac:dyDescent="0.2">
      <c r="A260" s="238" t="s">
        <v>612</v>
      </c>
      <c r="B260" s="239" t="s">
        <v>623</v>
      </c>
      <c r="C260" s="233" t="s">
        <v>624</v>
      </c>
      <c r="D260" s="234" t="s">
        <v>124</v>
      </c>
      <c r="E260" s="297">
        <v>271</v>
      </c>
      <c r="F260" s="297">
        <v>225450</v>
      </c>
      <c r="G260" s="297">
        <v>0</v>
      </c>
      <c r="H260" s="297">
        <v>0</v>
      </c>
      <c r="I260" s="298">
        <v>301</v>
      </c>
      <c r="J260" s="299">
        <v>236050</v>
      </c>
      <c r="K260" s="299">
        <v>0</v>
      </c>
      <c r="L260" s="300">
        <f>VLOOKUP(B260,[1]ЛП!$B$8:$I$408,8,0)+VLOOKUP(B260,[1]ЛП!$B$8:$J$408,9,0)+VLOOKUP(B260,[1]ЛП!$B$8:$K$408,10,0)</f>
        <v>0</v>
      </c>
      <c r="M260" s="240" t="s">
        <v>612</v>
      </c>
      <c r="N260" s="240" t="s">
        <v>623</v>
      </c>
      <c r="O260" s="237" t="s">
        <v>624</v>
      </c>
      <c r="P260" s="237" t="s">
        <v>124</v>
      </c>
      <c r="Q260" s="303">
        <v>334</v>
      </c>
      <c r="R260" s="304">
        <v>253350</v>
      </c>
      <c r="S260" s="304">
        <v>0</v>
      </c>
      <c r="T260" s="305">
        <v>0</v>
      </c>
      <c r="U260" s="303">
        <f t="shared" si="49"/>
        <v>33</v>
      </c>
      <c r="V260" s="304">
        <f t="shared" si="46"/>
        <v>17300</v>
      </c>
      <c r="W260" s="304">
        <f t="shared" si="47"/>
        <v>0</v>
      </c>
      <c r="X260" s="305">
        <f t="shared" si="48"/>
        <v>0</v>
      </c>
    </row>
    <row r="261" spans="1:50" x14ac:dyDescent="0.2">
      <c r="A261" s="238" t="s">
        <v>612</v>
      </c>
      <c r="B261" s="239" t="s">
        <v>625</v>
      </c>
      <c r="C261" s="233" t="s">
        <v>626</v>
      </c>
      <c r="D261" s="234" t="s">
        <v>124</v>
      </c>
      <c r="E261" s="297">
        <v>1066</v>
      </c>
      <c r="F261" s="297">
        <v>566510</v>
      </c>
      <c r="G261" s="297">
        <v>0</v>
      </c>
      <c r="H261" s="297">
        <v>0</v>
      </c>
      <c r="I261" s="298">
        <v>1055</v>
      </c>
      <c r="J261" s="299">
        <v>570726</v>
      </c>
      <c r="K261" s="299">
        <v>0</v>
      </c>
      <c r="L261" s="300">
        <f>VLOOKUP(B261,[1]ЛП!$B$8:$I$408,8,0)+VLOOKUP(B261,[1]ЛП!$B$8:$J$408,9,0)+VLOOKUP(B261,[1]ЛП!$B$8:$K$408,10,0)</f>
        <v>0</v>
      </c>
      <c r="M261" s="240" t="s">
        <v>612</v>
      </c>
      <c r="N261" s="240" t="s">
        <v>625</v>
      </c>
      <c r="O261" s="237" t="s">
        <v>626</v>
      </c>
      <c r="P261" s="237" t="s">
        <v>124</v>
      </c>
      <c r="Q261" s="303">
        <v>1087</v>
      </c>
      <c r="R261" s="304">
        <v>609278</v>
      </c>
      <c r="S261" s="304">
        <v>0</v>
      </c>
      <c r="T261" s="305">
        <v>0</v>
      </c>
      <c r="U261" s="303">
        <f t="shared" si="49"/>
        <v>32</v>
      </c>
      <c r="V261" s="304">
        <f t="shared" si="46"/>
        <v>38552</v>
      </c>
      <c r="W261" s="304">
        <f t="shared" si="47"/>
        <v>0</v>
      </c>
      <c r="X261" s="305">
        <f t="shared" si="48"/>
        <v>0</v>
      </c>
    </row>
    <row r="262" spans="1:50" x14ac:dyDescent="0.2">
      <c r="A262" s="238" t="s">
        <v>612</v>
      </c>
      <c r="B262" s="239" t="s">
        <v>627</v>
      </c>
      <c r="C262" s="233" t="s">
        <v>628</v>
      </c>
      <c r="D262" s="234" t="s">
        <v>172</v>
      </c>
      <c r="E262" s="297">
        <v>87</v>
      </c>
      <c r="F262" s="297">
        <v>44340</v>
      </c>
      <c r="G262" s="297">
        <v>0</v>
      </c>
      <c r="H262" s="297">
        <v>0</v>
      </c>
      <c r="I262" s="298">
        <v>30</v>
      </c>
      <c r="J262" s="299">
        <v>14650</v>
      </c>
      <c r="K262" s="299">
        <v>0</v>
      </c>
      <c r="L262" s="300">
        <f>VLOOKUP(B262,[1]ЛП!$B$8:$I$408,8,0)+VLOOKUP(B262,[1]ЛП!$B$8:$J$408,9,0)+VLOOKUP(B262,[1]ЛП!$B$8:$K$408,10,0)</f>
        <v>0</v>
      </c>
      <c r="M262" s="240" t="s">
        <v>612</v>
      </c>
      <c r="N262" s="240" t="s">
        <v>627</v>
      </c>
      <c r="O262" s="237" t="s">
        <v>628</v>
      </c>
      <c r="P262" s="237" t="s">
        <v>172</v>
      </c>
      <c r="Q262" s="303">
        <v>0</v>
      </c>
      <c r="R262" s="304">
        <v>0</v>
      </c>
      <c r="S262" s="304">
        <v>0</v>
      </c>
      <c r="T262" s="305">
        <v>0</v>
      </c>
      <c r="U262" s="303">
        <f t="shared" si="49"/>
        <v>-30</v>
      </c>
      <c r="V262" s="304">
        <f t="shared" si="46"/>
        <v>-14650</v>
      </c>
      <c r="W262" s="304">
        <f t="shared" si="47"/>
        <v>0</v>
      </c>
      <c r="X262" s="305">
        <f t="shared" si="48"/>
        <v>0</v>
      </c>
    </row>
    <row r="263" spans="1:50" x14ac:dyDescent="0.2">
      <c r="A263" s="238" t="s">
        <v>612</v>
      </c>
      <c r="B263" s="239" t="s">
        <v>629</v>
      </c>
      <c r="C263" s="233" t="s">
        <v>630</v>
      </c>
      <c r="D263" s="234" t="s">
        <v>113</v>
      </c>
      <c r="E263" s="297">
        <v>789</v>
      </c>
      <c r="F263" s="297">
        <v>495672</v>
      </c>
      <c r="G263" s="297">
        <v>0</v>
      </c>
      <c r="H263" s="297">
        <v>0</v>
      </c>
      <c r="I263" s="298">
        <v>808</v>
      </c>
      <c r="J263" s="299">
        <v>502200</v>
      </c>
      <c r="K263" s="299">
        <v>0</v>
      </c>
      <c r="L263" s="300">
        <f>VLOOKUP(B263,[1]ЛП!$B$8:$I$408,8,0)+VLOOKUP(B263,[1]ЛП!$B$8:$J$408,9,0)+VLOOKUP(B263,[1]ЛП!$B$8:$K$408,10,0)</f>
        <v>0</v>
      </c>
      <c r="M263" s="240" t="s">
        <v>612</v>
      </c>
      <c r="N263" s="240" t="s">
        <v>629</v>
      </c>
      <c r="O263" s="237" t="s">
        <v>630</v>
      </c>
      <c r="P263" s="237" t="s">
        <v>113</v>
      </c>
      <c r="Q263" s="303">
        <v>770</v>
      </c>
      <c r="R263" s="304">
        <v>511589</v>
      </c>
      <c r="S263" s="304">
        <v>0</v>
      </c>
      <c r="T263" s="305">
        <v>0</v>
      </c>
      <c r="U263" s="303">
        <f t="shared" si="49"/>
        <v>-38</v>
      </c>
      <c r="V263" s="304">
        <f t="shared" si="46"/>
        <v>9389</v>
      </c>
      <c r="W263" s="304">
        <f t="shared" si="47"/>
        <v>0</v>
      </c>
      <c r="X263" s="305">
        <f t="shared" si="48"/>
        <v>0</v>
      </c>
    </row>
    <row r="264" spans="1:50" s="308" customFormat="1" x14ac:dyDescent="0.2">
      <c r="A264" s="227"/>
      <c r="B264" s="228"/>
      <c r="C264" s="228" t="s">
        <v>631</v>
      </c>
      <c r="D264" s="229"/>
      <c r="E264" s="282">
        <f t="shared" ref="E264:L264" si="58">SUM(E265:E271)</f>
        <v>8043</v>
      </c>
      <c r="F264" s="282">
        <f t="shared" si="58"/>
        <v>5106873.4000000004</v>
      </c>
      <c r="G264" s="282">
        <f t="shared" si="58"/>
        <v>203070</v>
      </c>
      <c r="H264" s="282">
        <f t="shared" si="58"/>
        <v>0</v>
      </c>
      <c r="I264" s="283">
        <f t="shared" si="58"/>
        <v>8432</v>
      </c>
      <c r="J264" s="284">
        <f t="shared" si="58"/>
        <v>5238459</v>
      </c>
      <c r="K264" s="284">
        <f t="shared" si="58"/>
        <v>276217.5</v>
      </c>
      <c r="L264" s="285">
        <f t="shared" si="58"/>
        <v>0</v>
      </c>
      <c r="M264" s="230"/>
      <c r="N264" s="230"/>
      <c r="O264" s="230" t="s">
        <v>631</v>
      </c>
      <c r="P264" s="230"/>
      <c r="Q264" s="288">
        <f t="shared" ref="Q264:T264" si="59">SUM(Q265:Q271)</f>
        <v>8324</v>
      </c>
      <c r="R264" s="289">
        <f t="shared" si="59"/>
        <v>5321309.5999999996</v>
      </c>
      <c r="S264" s="289">
        <f t="shared" si="59"/>
        <v>79380.799999999988</v>
      </c>
      <c r="T264" s="290">
        <f t="shared" si="59"/>
        <v>0</v>
      </c>
      <c r="U264" s="288">
        <f t="shared" si="49"/>
        <v>-108</v>
      </c>
      <c r="V264" s="289">
        <f t="shared" ref="V264:V327" si="60">R264-J264</f>
        <v>82850.599999999627</v>
      </c>
      <c r="W264" s="289">
        <f t="shared" ref="W264:W327" si="61">S264-K264</f>
        <v>-196836.7</v>
      </c>
      <c r="X264" s="290">
        <f t="shared" ref="X264:X327" si="62">T264-L264</f>
        <v>0</v>
      </c>
      <c r="Y264" s="306"/>
      <c r="Z264" s="306"/>
      <c r="AA264" s="306"/>
      <c r="AB264" s="306"/>
      <c r="AC264" s="306"/>
      <c r="AD264" s="306"/>
      <c r="AE264" s="306"/>
      <c r="AF264" s="306"/>
      <c r="AG264" s="306"/>
      <c r="AH264" s="306"/>
      <c r="AI264" s="306"/>
      <c r="AJ264" s="306"/>
      <c r="AK264" s="306"/>
      <c r="AL264" s="306"/>
      <c r="AM264" s="306"/>
      <c r="AN264" s="306"/>
      <c r="AO264" s="306"/>
      <c r="AP264" s="306"/>
      <c r="AQ264" s="306"/>
      <c r="AR264" s="306"/>
      <c r="AS264" s="306"/>
      <c r="AT264" s="306"/>
      <c r="AU264" s="306"/>
      <c r="AV264" s="306"/>
      <c r="AW264" s="306"/>
      <c r="AX264" s="306"/>
    </row>
    <row r="265" spans="1:50" x14ac:dyDescent="0.2">
      <c r="A265" s="238" t="s">
        <v>632</v>
      </c>
      <c r="B265" s="239" t="s">
        <v>633</v>
      </c>
      <c r="C265" s="233" t="s">
        <v>634</v>
      </c>
      <c r="D265" s="234" t="s">
        <v>113</v>
      </c>
      <c r="E265" s="297">
        <v>3416</v>
      </c>
      <c r="F265" s="297">
        <v>3060743.4</v>
      </c>
      <c r="G265" s="297">
        <v>203070</v>
      </c>
      <c r="H265" s="297">
        <v>0</v>
      </c>
      <c r="I265" s="298">
        <v>3435</v>
      </c>
      <c r="J265" s="299">
        <v>3113448</v>
      </c>
      <c r="K265" s="299">
        <v>276217.5</v>
      </c>
      <c r="L265" s="300">
        <f>VLOOKUP(B265,[1]ЛП!$B$8:$I$408,8,0)+VLOOKUP(B265,[1]ЛП!$B$8:$J$408,9,0)+VLOOKUP(B265,[1]ЛП!$B$8:$K$408,10,0)</f>
        <v>0</v>
      </c>
      <c r="M265" s="240" t="s">
        <v>632</v>
      </c>
      <c r="N265" s="240" t="s">
        <v>633</v>
      </c>
      <c r="O265" s="237" t="s">
        <v>634</v>
      </c>
      <c r="P265" s="237" t="s">
        <v>113</v>
      </c>
      <c r="Q265" s="303">
        <v>3407</v>
      </c>
      <c r="R265" s="304">
        <v>3215550.5999999996</v>
      </c>
      <c r="S265" s="304">
        <v>79380.799999999988</v>
      </c>
      <c r="T265" s="305">
        <v>0</v>
      </c>
      <c r="U265" s="303">
        <f t="shared" ref="U265:U328" si="63">Q265-I265</f>
        <v>-28</v>
      </c>
      <c r="V265" s="304">
        <f t="shared" si="60"/>
        <v>102102.59999999963</v>
      </c>
      <c r="W265" s="304">
        <f t="shared" si="61"/>
        <v>-196836.7</v>
      </c>
      <c r="X265" s="305">
        <f t="shared" si="62"/>
        <v>0</v>
      </c>
    </row>
    <row r="266" spans="1:50" x14ac:dyDescent="0.2">
      <c r="A266" s="238" t="s">
        <v>632</v>
      </c>
      <c r="B266" s="239" t="s">
        <v>635</v>
      </c>
      <c r="C266" s="233" t="s">
        <v>636</v>
      </c>
      <c r="D266" s="234" t="s">
        <v>113</v>
      </c>
      <c r="E266" s="297">
        <v>1038</v>
      </c>
      <c r="F266" s="297">
        <v>586424</v>
      </c>
      <c r="G266" s="297">
        <v>0</v>
      </c>
      <c r="H266" s="297">
        <v>0</v>
      </c>
      <c r="I266" s="298">
        <v>1064</v>
      </c>
      <c r="J266" s="299">
        <v>603171</v>
      </c>
      <c r="K266" s="299">
        <v>0</v>
      </c>
      <c r="L266" s="300">
        <f>VLOOKUP(B266,[1]ЛП!$B$8:$I$408,8,0)+VLOOKUP(B266,[1]ЛП!$B$8:$J$408,9,0)+VLOOKUP(B266,[1]ЛП!$B$8:$K$408,10,0)</f>
        <v>0</v>
      </c>
      <c r="M266" s="240" t="s">
        <v>632</v>
      </c>
      <c r="N266" s="240" t="s">
        <v>635</v>
      </c>
      <c r="O266" s="237" t="s">
        <v>636</v>
      </c>
      <c r="P266" s="237" t="s">
        <v>113</v>
      </c>
      <c r="Q266" s="303">
        <v>1000</v>
      </c>
      <c r="R266" s="304">
        <v>562785</v>
      </c>
      <c r="S266" s="304">
        <v>0</v>
      </c>
      <c r="T266" s="305">
        <v>0</v>
      </c>
      <c r="U266" s="303">
        <f t="shared" si="63"/>
        <v>-64</v>
      </c>
      <c r="V266" s="304">
        <f t="shared" si="60"/>
        <v>-40386</v>
      </c>
      <c r="W266" s="304">
        <f t="shared" si="61"/>
        <v>0</v>
      </c>
      <c r="X266" s="305">
        <f t="shared" si="62"/>
        <v>0</v>
      </c>
    </row>
    <row r="267" spans="1:50" x14ac:dyDescent="0.2">
      <c r="A267" s="238" t="s">
        <v>632</v>
      </c>
      <c r="B267" s="239" t="s">
        <v>637</v>
      </c>
      <c r="C267" s="233" t="s">
        <v>638</v>
      </c>
      <c r="D267" s="234" t="s">
        <v>113</v>
      </c>
      <c r="E267" s="297">
        <v>779</v>
      </c>
      <c r="F267" s="297">
        <v>402950</v>
      </c>
      <c r="G267" s="297">
        <v>0</v>
      </c>
      <c r="H267" s="297">
        <v>0</v>
      </c>
      <c r="I267" s="298">
        <v>677</v>
      </c>
      <c r="J267" s="299">
        <v>346216</v>
      </c>
      <c r="K267" s="299">
        <v>0</v>
      </c>
      <c r="L267" s="300">
        <f>VLOOKUP(B267,[1]ЛП!$B$8:$I$408,8,0)+VLOOKUP(B267,[1]ЛП!$B$8:$J$408,9,0)+VLOOKUP(B267,[1]ЛП!$B$8:$K$408,10,0)</f>
        <v>0</v>
      </c>
      <c r="M267" s="240" t="s">
        <v>632</v>
      </c>
      <c r="N267" s="240" t="s">
        <v>637</v>
      </c>
      <c r="O267" s="237" t="s">
        <v>638</v>
      </c>
      <c r="P267" s="237" t="s">
        <v>113</v>
      </c>
      <c r="Q267" s="303">
        <v>711</v>
      </c>
      <c r="R267" s="304">
        <v>372555</v>
      </c>
      <c r="S267" s="304">
        <v>0</v>
      </c>
      <c r="T267" s="305">
        <v>0</v>
      </c>
      <c r="U267" s="303">
        <f t="shared" si="63"/>
        <v>34</v>
      </c>
      <c r="V267" s="304">
        <f t="shared" si="60"/>
        <v>26339</v>
      </c>
      <c r="W267" s="304">
        <f t="shared" si="61"/>
        <v>0</v>
      </c>
      <c r="X267" s="305">
        <f t="shared" si="62"/>
        <v>0</v>
      </c>
    </row>
    <row r="268" spans="1:50" x14ac:dyDescent="0.2">
      <c r="A268" s="238" t="s">
        <v>632</v>
      </c>
      <c r="B268" s="239" t="s">
        <v>639</v>
      </c>
      <c r="C268" s="233" t="s">
        <v>640</v>
      </c>
      <c r="D268" s="234" t="s">
        <v>113</v>
      </c>
      <c r="E268" s="297">
        <v>438</v>
      </c>
      <c r="F268" s="297">
        <v>271914</v>
      </c>
      <c r="G268" s="297">
        <v>0</v>
      </c>
      <c r="H268" s="297">
        <v>0</v>
      </c>
      <c r="I268" s="298">
        <v>417</v>
      </c>
      <c r="J268" s="299">
        <v>241802</v>
      </c>
      <c r="K268" s="299">
        <v>0</v>
      </c>
      <c r="L268" s="300">
        <f>VLOOKUP(B268,[1]ЛП!$B$8:$I$408,8,0)+VLOOKUP(B268,[1]ЛП!$B$8:$J$408,9,0)+VLOOKUP(B268,[1]ЛП!$B$8:$K$408,10,0)</f>
        <v>0</v>
      </c>
      <c r="M268" s="240" t="s">
        <v>632</v>
      </c>
      <c r="N268" s="240" t="s">
        <v>639</v>
      </c>
      <c r="O268" s="237" t="s">
        <v>640</v>
      </c>
      <c r="P268" s="237" t="s">
        <v>113</v>
      </c>
      <c r="Q268" s="303">
        <v>434</v>
      </c>
      <c r="R268" s="304">
        <v>261419</v>
      </c>
      <c r="S268" s="304">
        <v>0</v>
      </c>
      <c r="T268" s="305">
        <v>0</v>
      </c>
      <c r="U268" s="303">
        <f t="shared" si="63"/>
        <v>17</v>
      </c>
      <c r="V268" s="304">
        <f t="shared" si="60"/>
        <v>19617</v>
      </c>
      <c r="W268" s="304">
        <f t="shared" si="61"/>
        <v>0</v>
      </c>
      <c r="X268" s="305">
        <f t="shared" si="62"/>
        <v>0</v>
      </c>
    </row>
    <row r="269" spans="1:50" x14ac:dyDescent="0.2">
      <c r="A269" s="238" t="s">
        <v>632</v>
      </c>
      <c r="B269" s="239" t="s">
        <v>641</v>
      </c>
      <c r="C269" s="233" t="s">
        <v>642</v>
      </c>
      <c r="D269" s="234" t="s">
        <v>129</v>
      </c>
      <c r="E269" s="297">
        <v>988</v>
      </c>
      <c r="F269" s="297">
        <v>327256</v>
      </c>
      <c r="G269" s="297">
        <v>0</v>
      </c>
      <c r="H269" s="297">
        <v>0</v>
      </c>
      <c r="I269" s="298">
        <v>1122</v>
      </c>
      <c r="J269" s="299">
        <v>371628</v>
      </c>
      <c r="K269" s="299">
        <v>0</v>
      </c>
      <c r="L269" s="300">
        <f>VLOOKUP(B269,[1]ЛП!$B$8:$I$408,8,0)+VLOOKUP(B269,[1]ЛП!$B$8:$J$408,9,0)+VLOOKUP(B269,[1]ЛП!$B$8:$K$408,10,0)</f>
        <v>0</v>
      </c>
      <c r="M269" s="240" t="s">
        <v>632</v>
      </c>
      <c r="N269" s="240" t="s">
        <v>641</v>
      </c>
      <c r="O269" s="237" t="s">
        <v>642</v>
      </c>
      <c r="P269" s="237" t="s">
        <v>129</v>
      </c>
      <c r="Q269" s="303">
        <v>1060</v>
      </c>
      <c r="R269" s="304">
        <v>350934</v>
      </c>
      <c r="S269" s="304">
        <v>0</v>
      </c>
      <c r="T269" s="305">
        <v>0</v>
      </c>
      <c r="U269" s="303">
        <f t="shared" si="63"/>
        <v>-62</v>
      </c>
      <c r="V269" s="304">
        <f t="shared" si="60"/>
        <v>-20694</v>
      </c>
      <c r="W269" s="304">
        <f t="shared" si="61"/>
        <v>0</v>
      </c>
      <c r="X269" s="305">
        <f t="shared" si="62"/>
        <v>0</v>
      </c>
    </row>
    <row r="270" spans="1:50" x14ac:dyDescent="0.2">
      <c r="A270" s="238" t="s">
        <v>632</v>
      </c>
      <c r="B270" s="239" t="s">
        <v>643</v>
      </c>
      <c r="C270" s="233" t="s">
        <v>644</v>
      </c>
      <c r="D270" s="234" t="s">
        <v>129</v>
      </c>
      <c r="E270" s="297">
        <v>979</v>
      </c>
      <c r="F270" s="297">
        <v>323936</v>
      </c>
      <c r="G270" s="297">
        <v>0</v>
      </c>
      <c r="H270" s="297">
        <v>0</v>
      </c>
      <c r="I270" s="298">
        <v>1226</v>
      </c>
      <c r="J270" s="299">
        <v>400164</v>
      </c>
      <c r="K270" s="299">
        <v>0</v>
      </c>
      <c r="L270" s="300">
        <f>VLOOKUP(B270,[1]ЛП!$B$8:$I$408,8,0)+VLOOKUP(B270,[1]ЛП!$B$8:$J$408,9,0)+VLOOKUP(B270,[1]ЛП!$B$8:$K$408,10,0)</f>
        <v>0</v>
      </c>
      <c r="M270" s="240" t="s">
        <v>632</v>
      </c>
      <c r="N270" s="240" t="s">
        <v>643</v>
      </c>
      <c r="O270" s="237" t="s">
        <v>644</v>
      </c>
      <c r="P270" s="237" t="s">
        <v>129</v>
      </c>
      <c r="Q270" s="303">
        <v>1254</v>
      </c>
      <c r="R270" s="304">
        <v>406926</v>
      </c>
      <c r="S270" s="304">
        <v>0</v>
      </c>
      <c r="T270" s="305">
        <v>0</v>
      </c>
      <c r="U270" s="303">
        <f t="shared" si="63"/>
        <v>28</v>
      </c>
      <c r="V270" s="304">
        <f t="shared" si="60"/>
        <v>6762</v>
      </c>
      <c r="W270" s="304">
        <f t="shared" si="61"/>
        <v>0</v>
      </c>
      <c r="X270" s="305">
        <f t="shared" si="62"/>
        <v>0</v>
      </c>
    </row>
    <row r="271" spans="1:50" x14ac:dyDescent="0.2">
      <c r="A271" s="238" t="s">
        <v>632</v>
      </c>
      <c r="B271" s="239" t="s">
        <v>645</v>
      </c>
      <c r="C271" s="233" t="s">
        <v>646</v>
      </c>
      <c r="D271" s="234" t="s">
        <v>129</v>
      </c>
      <c r="E271" s="297">
        <v>405</v>
      </c>
      <c r="F271" s="297">
        <v>133650</v>
      </c>
      <c r="G271" s="297">
        <v>0</v>
      </c>
      <c r="H271" s="297">
        <v>0</v>
      </c>
      <c r="I271" s="298">
        <v>491</v>
      </c>
      <c r="J271" s="299">
        <v>162030</v>
      </c>
      <c r="K271" s="299">
        <v>0</v>
      </c>
      <c r="L271" s="300">
        <f>VLOOKUP(B271,[1]ЛП!$B$8:$I$408,8,0)+VLOOKUP(B271,[1]ЛП!$B$8:$J$408,9,0)+VLOOKUP(B271,[1]ЛП!$B$8:$K$408,10,0)</f>
        <v>0</v>
      </c>
      <c r="M271" s="240" t="s">
        <v>632</v>
      </c>
      <c r="N271" s="240" t="s">
        <v>645</v>
      </c>
      <c r="O271" s="237" t="s">
        <v>646</v>
      </c>
      <c r="P271" s="237" t="s">
        <v>129</v>
      </c>
      <c r="Q271" s="303">
        <v>458</v>
      </c>
      <c r="R271" s="304">
        <v>151140</v>
      </c>
      <c r="S271" s="304">
        <v>0</v>
      </c>
      <c r="T271" s="305">
        <v>0</v>
      </c>
      <c r="U271" s="303">
        <f t="shared" si="63"/>
        <v>-33</v>
      </c>
      <c r="V271" s="304">
        <f t="shared" si="60"/>
        <v>-10890</v>
      </c>
      <c r="W271" s="304">
        <f t="shared" si="61"/>
        <v>0</v>
      </c>
      <c r="X271" s="305">
        <f t="shared" si="62"/>
        <v>0</v>
      </c>
    </row>
    <row r="272" spans="1:50" s="308" customFormat="1" x14ac:dyDescent="0.2">
      <c r="A272" s="227"/>
      <c r="B272" s="228"/>
      <c r="C272" s="228" t="s">
        <v>647</v>
      </c>
      <c r="D272" s="229"/>
      <c r="E272" s="282">
        <f t="shared" ref="E272:L272" si="64">SUM(E273:E353)</f>
        <v>136973</v>
      </c>
      <c r="F272" s="282">
        <f t="shared" si="64"/>
        <v>148500379.40000004</v>
      </c>
      <c r="G272" s="282">
        <f t="shared" si="64"/>
        <v>11242775.749999993</v>
      </c>
      <c r="H272" s="282">
        <f t="shared" si="64"/>
        <v>46767167.550000019</v>
      </c>
      <c r="I272" s="283">
        <f t="shared" si="64"/>
        <v>147397</v>
      </c>
      <c r="J272" s="284">
        <f t="shared" si="64"/>
        <v>162639558.80000001</v>
      </c>
      <c r="K272" s="284">
        <f t="shared" si="64"/>
        <v>12921278.77999999</v>
      </c>
      <c r="L272" s="285">
        <f t="shared" si="64"/>
        <v>52449844.690000013</v>
      </c>
      <c r="M272" s="230"/>
      <c r="N272" s="230"/>
      <c r="O272" s="230" t="s">
        <v>647</v>
      </c>
      <c r="P272" s="230"/>
      <c r="Q272" s="288">
        <f t="shared" ref="Q272:T272" si="65">SUM(Q273:Q353)</f>
        <v>143197</v>
      </c>
      <c r="R272" s="289">
        <f t="shared" si="65"/>
        <v>162167633.40000001</v>
      </c>
      <c r="S272" s="289">
        <f t="shared" si="65"/>
        <v>10418269.519999996</v>
      </c>
      <c r="T272" s="290">
        <f t="shared" si="65"/>
        <v>55408911.330000013</v>
      </c>
      <c r="U272" s="288">
        <f t="shared" si="63"/>
        <v>-4200</v>
      </c>
      <c r="V272" s="289">
        <f t="shared" si="60"/>
        <v>-471925.40000000596</v>
      </c>
      <c r="W272" s="289">
        <f t="shared" si="61"/>
        <v>-2503009.2599999942</v>
      </c>
      <c r="X272" s="290">
        <f t="shared" si="62"/>
        <v>2959066.6400000006</v>
      </c>
      <c r="Y272" s="306"/>
      <c r="Z272" s="306"/>
      <c r="AA272" s="306"/>
      <c r="AB272" s="306"/>
      <c r="AC272" s="306"/>
      <c r="AD272" s="306"/>
      <c r="AE272" s="306"/>
      <c r="AF272" s="306"/>
      <c r="AG272" s="306"/>
      <c r="AH272" s="306"/>
      <c r="AI272" s="306"/>
      <c r="AJ272" s="306"/>
      <c r="AK272" s="306"/>
      <c r="AL272" s="306"/>
      <c r="AM272" s="306"/>
      <c r="AN272" s="306"/>
      <c r="AO272" s="306"/>
      <c r="AP272" s="306"/>
      <c r="AQ272" s="306"/>
      <c r="AR272" s="306"/>
      <c r="AS272" s="306"/>
      <c r="AT272" s="306"/>
      <c r="AU272" s="306"/>
      <c r="AV272" s="306"/>
      <c r="AW272" s="306"/>
      <c r="AX272" s="306"/>
    </row>
    <row r="273" spans="1:24" x14ac:dyDescent="0.2">
      <c r="A273" s="238" t="s">
        <v>648</v>
      </c>
      <c r="B273" s="239" t="s">
        <v>649</v>
      </c>
      <c r="C273" s="233" t="s">
        <v>650</v>
      </c>
      <c r="D273" s="234" t="s">
        <v>113</v>
      </c>
      <c r="E273" s="297">
        <v>6899</v>
      </c>
      <c r="F273" s="297">
        <v>9714448.5999999996</v>
      </c>
      <c r="G273" s="297">
        <v>1138889.4300000002</v>
      </c>
      <c r="H273" s="297">
        <v>0</v>
      </c>
      <c r="I273" s="298">
        <v>7391</v>
      </c>
      <c r="J273" s="299">
        <v>7056807.5999999996</v>
      </c>
      <c r="K273" s="299">
        <v>1461625.67</v>
      </c>
      <c r="L273" s="300">
        <f>VLOOKUP(B273,[1]ЛП!$B$8:$I$408,8,0)+VLOOKUP(B273,[1]ЛП!$B$8:$J$408,9,0)+VLOOKUP(B273,[1]ЛП!$B$8:$K$408,10,0)</f>
        <v>0</v>
      </c>
      <c r="M273" s="240" t="s">
        <v>648</v>
      </c>
      <c r="N273" s="240" t="s">
        <v>649</v>
      </c>
      <c r="O273" s="237" t="s">
        <v>650</v>
      </c>
      <c r="P273" s="237" t="s">
        <v>113</v>
      </c>
      <c r="Q273" s="303">
        <v>6763</v>
      </c>
      <c r="R273" s="304">
        <v>12567327.800000001</v>
      </c>
      <c r="S273" s="304">
        <v>1018556.5900000005</v>
      </c>
      <c r="T273" s="305">
        <v>0</v>
      </c>
      <c r="U273" s="303">
        <f t="shared" si="63"/>
        <v>-628</v>
      </c>
      <c r="V273" s="304">
        <f t="shared" si="60"/>
        <v>5510520.2000000011</v>
      </c>
      <c r="W273" s="304">
        <f t="shared" si="61"/>
        <v>-443069.07999999938</v>
      </c>
      <c r="X273" s="305">
        <f t="shared" si="62"/>
        <v>0</v>
      </c>
    </row>
    <row r="274" spans="1:24" s="274" customFormat="1" x14ac:dyDescent="0.2">
      <c r="A274" s="238" t="s">
        <v>648</v>
      </c>
      <c r="B274" s="239" t="s">
        <v>651</v>
      </c>
      <c r="C274" s="233" t="s">
        <v>652</v>
      </c>
      <c r="D274" s="234" t="s">
        <v>113</v>
      </c>
      <c r="E274" s="297">
        <v>5116</v>
      </c>
      <c r="F274" s="297">
        <v>6233209</v>
      </c>
      <c r="G274" s="297">
        <v>362468.28</v>
      </c>
      <c r="H274" s="297">
        <v>2269237.0900000003</v>
      </c>
      <c r="I274" s="298">
        <v>5509</v>
      </c>
      <c r="J274" s="299">
        <v>6272590.4000000004</v>
      </c>
      <c r="K274" s="299">
        <v>343893.2</v>
      </c>
      <c r="L274" s="300">
        <f>VLOOKUP(B274,[1]ЛП!$B$8:$I$408,8,0)+VLOOKUP(B274,[1]ЛП!$B$8:$J$408,9,0)+VLOOKUP(B274,[1]ЛП!$B$8:$K$408,10,0)</f>
        <v>2410083.44</v>
      </c>
      <c r="M274" s="240" t="s">
        <v>648</v>
      </c>
      <c r="N274" s="240" t="s">
        <v>651</v>
      </c>
      <c r="O274" s="237" t="s">
        <v>652</v>
      </c>
      <c r="P274" s="237" t="s">
        <v>113</v>
      </c>
      <c r="Q274" s="303">
        <v>5452</v>
      </c>
      <c r="R274" s="304">
        <v>6786973.2000000002</v>
      </c>
      <c r="S274" s="304">
        <v>281325.2</v>
      </c>
      <c r="T274" s="305">
        <v>3190894.4400000032</v>
      </c>
      <c r="U274" s="303">
        <f t="shared" si="63"/>
        <v>-57</v>
      </c>
      <c r="V274" s="304">
        <f t="shared" si="60"/>
        <v>514382.79999999981</v>
      </c>
      <c r="W274" s="304">
        <f t="shared" si="61"/>
        <v>-62568</v>
      </c>
      <c r="X274" s="305">
        <f t="shared" si="62"/>
        <v>780811.00000000326</v>
      </c>
    </row>
    <row r="275" spans="1:24" s="274" customFormat="1" x14ac:dyDescent="0.2">
      <c r="A275" s="238" t="s">
        <v>648</v>
      </c>
      <c r="B275" s="239" t="s">
        <v>653</v>
      </c>
      <c r="C275" s="233" t="s">
        <v>654</v>
      </c>
      <c r="D275" s="234" t="s">
        <v>113</v>
      </c>
      <c r="E275" s="297">
        <v>10518</v>
      </c>
      <c r="F275" s="297">
        <v>15050159</v>
      </c>
      <c r="G275" s="297">
        <v>554229.19999999984</v>
      </c>
      <c r="H275" s="297">
        <v>0</v>
      </c>
      <c r="I275" s="298">
        <v>10848</v>
      </c>
      <c r="J275" s="299">
        <v>15104455</v>
      </c>
      <c r="K275" s="299">
        <v>538959.08999999973</v>
      </c>
      <c r="L275" s="300">
        <f>VLOOKUP(B275,[1]ЛП!$B$8:$I$408,8,0)+VLOOKUP(B275,[1]ЛП!$B$8:$J$408,9,0)+VLOOKUP(B275,[1]ЛП!$B$8:$K$408,10,0)</f>
        <v>0</v>
      </c>
      <c r="M275" s="240" t="s">
        <v>648</v>
      </c>
      <c r="N275" s="240" t="s">
        <v>653</v>
      </c>
      <c r="O275" s="237" t="s">
        <v>654</v>
      </c>
      <c r="P275" s="237" t="s">
        <v>113</v>
      </c>
      <c r="Q275" s="303">
        <v>11241</v>
      </c>
      <c r="R275" s="304">
        <v>15282741.6</v>
      </c>
      <c r="S275" s="304">
        <v>628115.11000000034</v>
      </c>
      <c r="T275" s="305">
        <v>0</v>
      </c>
      <c r="U275" s="303">
        <f t="shared" si="63"/>
        <v>393</v>
      </c>
      <c r="V275" s="304">
        <f t="shared" si="60"/>
        <v>178286.59999999963</v>
      </c>
      <c r="W275" s="304">
        <f t="shared" si="61"/>
        <v>89156.020000000601</v>
      </c>
      <c r="X275" s="305">
        <f t="shared" si="62"/>
        <v>0</v>
      </c>
    </row>
    <row r="276" spans="1:24" s="274" customFormat="1" x14ac:dyDescent="0.2">
      <c r="A276" s="238" t="s">
        <v>648</v>
      </c>
      <c r="B276" s="239" t="s">
        <v>655</v>
      </c>
      <c r="C276" s="233" t="s">
        <v>656</v>
      </c>
      <c r="D276" s="234" t="s">
        <v>113</v>
      </c>
      <c r="E276" s="297">
        <v>7285</v>
      </c>
      <c r="F276" s="297">
        <v>7768249</v>
      </c>
      <c r="G276" s="297">
        <v>339400.08999999997</v>
      </c>
      <c r="H276" s="297">
        <v>4997215.5999999922</v>
      </c>
      <c r="I276" s="298">
        <v>7722</v>
      </c>
      <c r="J276" s="299">
        <v>8388814</v>
      </c>
      <c r="K276" s="299">
        <v>838894.48</v>
      </c>
      <c r="L276" s="300">
        <f>VLOOKUP(B276,[1]ЛП!$B$8:$I$408,8,0)+VLOOKUP(B276,[1]ЛП!$B$8:$J$408,9,0)+VLOOKUP(B276,[1]ЛП!$B$8:$K$408,10,0)</f>
        <v>5418700.9899999984</v>
      </c>
      <c r="M276" s="240" t="s">
        <v>648</v>
      </c>
      <c r="N276" s="240" t="s">
        <v>655</v>
      </c>
      <c r="O276" s="237" t="s">
        <v>656</v>
      </c>
      <c r="P276" s="237" t="s">
        <v>113</v>
      </c>
      <c r="Q276" s="303">
        <v>7049</v>
      </c>
      <c r="R276" s="304">
        <v>7738946</v>
      </c>
      <c r="S276" s="304">
        <v>2796145.42</v>
      </c>
      <c r="T276" s="305">
        <v>6003101.519999994</v>
      </c>
      <c r="U276" s="303">
        <f t="shared" si="63"/>
        <v>-673</v>
      </c>
      <c r="V276" s="304">
        <f t="shared" si="60"/>
        <v>-649868</v>
      </c>
      <c r="W276" s="304">
        <f t="shared" si="61"/>
        <v>1957250.94</v>
      </c>
      <c r="X276" s="305">
        <f t="shared" si="62"/>
        <v>584400.5299999956</v>
      </c>
    </row>
    <row r="277" spans="1:24" s="274" customFormat="1" x14ac:dyDescent="0.2">
      <c r="A277" s="238" t="s">
        <v>648</v>
      </c>
      <c r="B277" s="239" t="s">
        <v>657</v>
      </c>
      <c r="C277" s="233" t="s">
        <v>658</v>
      </c>
      <c r="D277" s="234" t="s">
        <v>113</v>
      </c>
      <c r="E277" s="297">
        <v>1894</v>
      </c>
      <c r="F277" s="297">
        <v>5918948</v>
      </c>
      <c r="G277" s="297">
        <v>1924197.6900000013</v>
      </c>
      <c r="H277" s="297">
        <v>0</v>
      </c>
      <c r="I277" s="298">
        <v>1935</v>
      </c>
      <c r="J277" s="299">
        <v>6008433.2000000002</v>
      </c>
      <c r="K277" s="299">
        <v>1923267.33</v>
      </c>
      <c r="L277" s="300">
        <f>VLOOKUP(B277,[1]ЛП!$B$8:$I$408,8,0)+VLOOKUP(B277,[1]ЛП!$B$8:$J$408,9,0)+VLOOKUP(B277,[1]ЛП!$B$8:$K$408,10,0)</f>
        <v>0</v>
      </c>
      <c r="M277" s="240" t="s">
        <v>648</v>
      </c>
      <c r="N277" s="240" t="s">
        <v>657</v>
      </c>
      <c r="O277" s="237" t="s">
        <v>658</v>
      </c>
      <c r="P277" s="237" t="s">
        <v>113</v>
      </c>
      <c r="Q277" s="303">
        <v>1612</v>
      </c>
      <c r="R277" s="304">
        <v>5077221.5999999996</v>
      </c>
      <c r="S277" s="304">
        <v>867558.82999999868</v>
      </c>
      <c r="T277" s="305">
        <v>0</v>
      </c>
      <c r="U277" s="303">
        <f t="shared" si="63"/>
        <v>-323</v>
      </c>
      <c r="V277" s="304">
        <f t="shared" si="60"/>
        <v>-931211.60000000056</v>
      </c>
      <c r="W277" s="304">
        <f t="shared" si="61"/>
        <v>-1055708.5000000014</v>
      </c>
      <c r="X277" s="305">
        <f t="shared" si="62"/>
        <v>0</v>
      </c>
    </row>
    <row r="278" spans="1:24" s="274" customFormat="1" x14ac:dyDescent="0.2">
      <c r="A278" s="238" t="s">
        <v>648</v>
      </c>
      <c r="B278" s="239" t="s">
        <v>659</v>
      </c>
      <c r="C278" s="233" t="s">
        <v>660</v>
      </c>
      <c r="D278" s="234" t="s">
        <v>113</v>
      </c>
      <c r="E278" s="297">
        <v>3250</v>
      </c>
      <c r="F278" s="297">
        <v>2237324</v>
      </c>
      <c r="G278" s="297">
        <v>0</v>
      </c>
      <c r="H278" s="297">
        <v>0</v>
      </c>
      <c r="I278" s="298">
        <v>3254</v>
      </c>
      <c r="J278" s="299">
        <v>2249894</v>
      </c>
      <c r="K278" s="299">
        <v>0</v>
      </c>
      <c r="L278" s="300">
        <f>VLOOKUP(B278,[1]ЛП!$B$8:$I$408,8,0)+VLOOKUP(B278,[1]ЛП!$B$8:$J$408,9,0)+VLOOKUP(B278,[1]ЛП!$B$8:$K$408,10,0)</f>
        <v>0</v>
      </c>
      <c r="M278" s="240" t="s">
        <v>648</v>
      </c>
      <c r="N278" s="240" t="s">
        <v>659</v>
      </c>
      <c r="O278" s="237" t="s">
        <v>660</v>
      </c>
      <c r="P278" s="237" t="s">
        <v>113</v>
      </c>
      <c r="Q278" s="303">
        <v>3242</v>
      </c>
      <c r="R278" s="304">
        <v>2233672.4</v>
      </c>
      <c r="S278" s="304">
        <v>0</v>
      </c>
      <c r="T278" s="305">
        <v>0</v>
      </c>
      <c r="U278" s="303">
        <f t="shared" si="63"/>
        <v>-12</v>
      </c>
      <c r="V278" s="304">
        <f t="shared" si="60"/>
        <v>-16221.600000000093</v>
      </c>
      <c r="W278" s="304">
        <f t="shared" si="61"/>
        <v>0</v>
      </c>
      <c r="X278" s="305">
        <f t="shared" si="62"/>
        <v>0</v>
      </c>
    </row>
    <row r="279" spans="1:24" s="274" customFormat="1" x14ac:dyDescent="0.2">
      <c r="A279" s="238" t="s">
        <v>648</v>
      </c>
      <c r="B279" s="239" t="s">
        <v>661</v>
      </c>
      <c r="C279" s="233" t="s">
        <v>662</v>
      </c>
      <c r="D279" s="234" t="s">
        <v>113</v>
      </c>
      <c r="E279" s="297">
        <v>2092</v>
      </c>
      <c r="F279" s="297">
        <v>1593185</v>
      </c>
      <c r="G279" s="297">
        <v>57503.57999999998</v>
      </c>
      <c r="H279" s="297">
        <v>0</v>
      </c>
      <c r="I279" s="298">
        <v>2133</v>
      </c>
      <c r="J279" s="299">
        <v>1613809</v>
      </c>
      <c r="K279" s="299">
        <v>67995.879999999946</v>
      </c>
      <c r="L279" s="300">
        <f>VLOOKUP(B279,[1]ЛП!$B$8:$I$408,8,0)+VLOOKUP(B279,[1]ЛП!$B$8:$J$408,9,0)+VLOOKUP(B279,[1]ЛП!$B$8:$K$408,10,0)</f>
        <v>0</v>
      </c>
      <c r="M279" s="240" t="s">
        <v>648</v>
      </c>
      <c r="N279" s="240" t="s">
        <v>661</v>
      </c>
      <c r="O279" s="237" t="s">
        <v>662</v>
      </c>
      <c r="P279" s="237" t="s">
        <v>113</v>
      </c>
      <c r="Q279" s="303">
        <v>1974</v>
      </c>
      <c r="R279" s="304">
        <v>1588466</v>
      </c>
      <c r="S279" s="304">
        <v>25300.109999999979</v>
      </c>
      <c r="T279" s="305">
        <v>0</v>
      </c>
      <c r="U279" s="303">
        <f t="shared" si="63"/>
        <v>-159</v>
      </c>
      <c r="V279" s="304">
        <f t="shared" si="60"/>
        <v>-25343</v>
      </c>
      <c r="W279" s="304">
        <f t="shared" si="61"/>
        <v>-42695.769999999968</v>
      </c>
      <c r="X279" s="305">
        <f t="shared" si="62"/>
        <v>0</v>
      </c>
    </row>
    <row r="280" spans="1:24" s="274" customFormat="1" x14ac:dyDescent="0.2">
      <c r="A280" s="238" t="s">
        <v>648</v>
      </c>
      <c r="B280" s="239" t="s">
        <v>663</v>
      </c>
      <c r="C280" s="233" t="s">
        <v>664</v>
      </c>
      <c r="D280" s="234" t="s">
        <v>113</v>
      </c>
      <c r="E280" s="297">
        <v>755</v>
      </c>
      <c r="F280" s="297">
        <v>473928</v>
      </c>
      <c r="G280" s="297">
        <v>0</v>
      </c>
      <c r="H280" s="297">
        <v>0</v>
      </c>
      <c r="I280" s="298">
        <v>895</v>
      </c>
      <c r="J280" s="299">
        <v>530362</v>
      </c>
      <c r="K280" s="299">
        <v>0</v>
      </c>
      <c r="L280" s="300">
        <f>VLOOKUP(B280,[1]ЛП!$B$8:$I$408,8,0)+VLOOKUP(B280,[1]ЛП!$B$8:$J$408,9,0)+VLOOKUP(B280,[1]ЛП!$B$8:$K$408,10,0)</f>
        <v>0</v>
      </c>
      <c r="M280" s="240" t="s">
        <v>648</v>
      </c>
      <c r="N280" s="240" t="s">
        <v>663</v>
      </c>
      <c r="O280" s="237" t="s">
        <v>664</v>
      </c>
      <c r="P280" s="237" t="s">
        <v>113</v>
      </c>
      <c r="Q280" s="303">
        <v>893</v>
      </c>
      <c r="R280" s="304">
        <v>545815</v>
      </c>
      <c r="S280" s="304">
        <v>0</v>
      </c>
      <c r="T280" s="305">
        <v>0</v>
      </c>
      <c r="U280" s="303">
        <f t="shared" si="63"/>
        <v>-2</v>
      </c>
      <c r="V280" s="304">
        <f t="shared" si="60"/>
        <v>15453</v>
      </c>
      <c r="W280" s="304">
        <f t="shared" si="61"/>
        <v>0</v>
      </c>
      <c r="X280" s="305">
        <f t="shared" si="62"/>
        <v>0</v>
      </c>
    </row>
    <row r="281" spans="1:24" s="274" customFormat="1" x14ac:dyDescent="0.2">
      <c r="A281" s="238" t="s">
        <v>648</v>
      </c>
      <c r="B281" s="239" t="s">
        <v>665</v>
      </c>
      <c r="C281" s="233" t="s">
        <v>666</v>
      </c>
      <c r="D281" s="234" t="s">
        <v>113</v>
      </c>
      <c r="E281" s="297">
        <v>3278</v>
      </c>
      <c r="F281" s="297">
        <v>2777087</v>
      </c>
      <c r="G281" s="297">
        <v>0</v>
      </c>
      <c r="H281" s="297">
        <v>0</v>
      </c>
      <c r="I281" s="298">
        <v>3294</v>
      </c>
      <c r="J281" s="299">
        <v>2634953</v>
      </c>
      <c r="K281" s="299">
        <v>0</v>
      </c>
      <c r="L281" s="300">
        <f>VLOOKUP(B281,[1]ЛП!$B$8:$I$408,8,0)+VLOOKUP(B281,[1]ЛП!$B$8:$J$408,9,0)+VLOOKUP(B281,[1]ЛП!$B$8:$K$408,10,0)</f>
        <v>0</v>
      </c>
      <c r="M281" s="240" t="s">
        <v>648</v>
      </c>
      <c r="N281" s="240" t="s">
        <v>665</v>
      </c>
      <c r="O281" s="237" t="s">
        <v>666</v>
      </c>
      <c r="P281" s="237" t="s">
        <v>113</v>
      </c>
      <c r="Q281" s="303">
        <v>3178</v>
      </c>
      <c r="R281" s="304">
        <v>2697298</v>
      </c>
      <c r="S281" s="304">
        <v>0</v>
      </c>
      <c r="T281" s="305">
        <v>0</v>
      </c>
      <c r="U281" s="303">
        <f t="shared" si="63"/>
        <v>-116</v>
      </c>
      <c r="V281" s="304">
        <f t="shared" si="60"/>
        <v>62345</v>
      </c>
      <c r="W281" s="304">
        <f t="shared" si="61"/>
        <v>0</v>
      </c>
      <c r="X281" s="305">
        <f t="shared" si="62"/>
        <v>0</v>
      </c>
    </row>
    <row r="282" spans="1:24" s="274" customFormat="1" x14ac:dyDescent="0.2">
      <c r="A282" s="238" t="s">
        <v>648</v>
      </c>
      <c r="B282" s="239" t="s">
        <v>667</v>
      </c>
      <c r="C282" s="233" t="s">
        <v>668</v>
      </c>
      <c r="D282" s="234" t="s">
        <v>113</v>
      </c>
      <c r="E282" s="297">
        <v>6587</v>
      </c>
      <c r="F282" s="297">
        <v>8224841.2000000002</v>
      </c>
      <c r="G282" s="297">
        <v>431767.80000000022</v>
      </c>
      <c r="H282" s="297">
        <v>1448563.8699999999</v>
      </c>
      <c r="I282" s="298">
        <v>7340</v>
      </c>
      <c r="J282" s="299">
        <v>9720647.1999999937</v>
      </c>
      <c r="K282" s="299">
        <v>460716.24999999953</v>
      </c>
      <c r="L282" s="300">
        <f>VLOOKUP(B282,[1]ЛП!$B$8:$I$408,8,0)+VLOOKUP(B282,[1]ЛП!$B$8:$J$408,9,0)+VLOOKUP(B282,[1]ЛП!$B$8:$K$408,10,0)</f>
        <v>1390018.76</v>
      </c>
      <c r="M282" s="240" t="s">
        <v>648</v>
      </c>
      <c r="N282" s="240" t="s">
        <v>667</v>
      </c>
      <c r="O282" s="237" t="s">
        <v>668</v>
      </c>
      <c r="P282" s="237" t="s">
        <v>113</v>
      </c>
      <c r="Q282" s="303">
        <v>6804</v>
      </c>
      <c r="R282" s="304">
        <v>9146820.1999999993</v>
      </c>
      <c r="S282" s="304">
        <v>210055.67999999964</v>
      </c>
      <c r="T282" s="305">
        <v>1244610.44</v>
      </c>
      <c r="U282" s="303">
        <f t="shared" si="63"/>
        <v>-536</v>
      </c>
      <c r="V282" s="304">
        <f t="shared" si="60"/>
        <v>-573826.99999999441</v>
      </c>
      <c r="W282" s="304">
        <f t="shared" si="61"/>
        <v>-250660.56999999989</v>
      </c>
      <c r="X282" s="305">
        <f t="shared" si="62"/>
        <v>-145408.32000000007</v>
      </c>
    </row>
    <row r="283" spans="1:24" s="274" customFormat="1" x14ac:dyDescent="0.2">
      <c r="A283" s="238" t="s">
        <v>648</v>
      </c>
      <c r="B283" s="239" t="s">
        <v>669</v>
      </c>
      <c r="C283" s="233" t="s">
        <v>670</v>
      </c>
      <c r="D283" s="234" t="s">
        <v>113</v>
      </c>
      <c r="E283" s="297">
        <v>920</v>
      </c>
      <c r="F283" s="297">
        <v>701738</v>
      </c>
      <c r="G283" s="297">
        <v>3839.6</v>
      </c>
      <c r="H283" s="297">
        <v>0</v>
      </c>
      <c r="I283" s="298">
        <v>878</v>
      </c>
      <c r="J283" s="299">
        <v>711973</v>
      </c>
      <c r="K283" s="299">
        <v>14067.28</v>
      </c>
      <c r="L283" s="300">
        <f>VLOOKUP(B283,[1]ЛП!$B$8:$I$408,8,0)+VLOOKUP(B283,[1]ЛП!$B$8:$J$408,9,0)+VLOOKUP(B283,[1]ЛП!$B$8:$K$408,10,0)</f>
        <v>0</v>
      </c>
      <c r="M283" s="240" t="s">
        <v>648</v>
      </c>
      <c r="N283" s="240" t="s">
        <v>669</v>
      </c>
      <c r="O283" s="237" t="s">
        <v>670</v>
      </c>
      <c r="P283" s="237" t="s">
        <v>113</v>
      </c>
      <c r="Q283" s="303">
        <v>843</v>
      </c>
      <c r="R283" s="304">
        <v>704423</v>
      </c>
      <c r="S283" s="304">
        <v>6061</v>
      </c>
      <c r="T283" s="305">
        <v>0</v>
      </c>
      <c r="U283" s="303">
        <f t="shared" si="63"/>
        <v>-35</v>
      </c>
      <c r="V283" s="304">
        <f t="shared" si="60"/>
        <v>-7550</v>
      </c>
      <c r="W283" s="304">
        <f t="shared" si="61"/>
        <v>-8006.2800000000007</v>
      </c>
      <c r="X283" s="305">
        <f t="shared" si="62"/>
        <v>0</v>
      </c>
    </row>
    <row r="284" spans="1:24" s="274" customFormat="1" x14ac:dyDescent="0.2">
      <c r="A284" s="238" t="s">
        <v>648</v>
      </c>
      <c r="B284" s="239" t="s">
        <v>671</v>
      </c>
      <c r="C284" s="233" t="s">
        <v>672</v>
      </c>
      <c r="D284" s="234" t="s">
        <v>113</v>
      </c>
      <c r="E284" s="297">
        <v>1507</v>
      </c>
      <c r="F284" s="297">
        <v>1919186</v>
      </c>
      <c r="G284" s="297">
        <v>65820</v>
      </c>
      <c r="H284" s="297">
        <v>0</v>
      </c>
      <c r="I284" s="298">
        <v>1551</v>
      </c>
      <c r="J284" s="299">
        <v>1874663</v>
      </c>
      <c r="K284" s="299">
        <v>82200</v>
      </c>
      <c r="L284" s="300">
        <f>VLOOKUP(B284,[1]ЛП!$B$8:$I$408,8,0)+VLOOKUP(B284,[1]ЛП!$B$8:$J$408,9,0)+VLOOKUP(B284,[1]ЛП!$B$8:$K$408,10,0)</f>
        <v>0</v>
      </c>
      <c r="M284" s="240" t="s">
        <v>648</v>
      </c>
      <c r="N284" s="240" t="s">
        <v>671</v>
      </c>
      <c r="O284" s="237" t="s">
        <v>672</v>
      </c>
      <c r="P284" s="237" t="s">
        <v>113</v>
      </c>
      <c r="Q284" s="303">
        <v>1383</v>
      </c>
      <c r="R284" s="304">
        <v>1801581</v>
      </c>
      <c r="S284" s="304">
        <v>56094</v>
      </c>
      <c r="T284" s="305">
        <v>0</v>
      </c>
      <c r="U284" s="303">
        <f t="shared" si="63"/>
        <v>-168</v>
      </c>
      <c r="V284" s="304">
        <f t="shared" si="60"/>
        <v>-73082</v>
      </c>
      <c r="W284" s="304">
        <f t="shared" si="61"/>
        <v>-26106</v>
      </c>
      <c r="X284" s="305">
        <f t="shared" si="62"/>
        <v>0</v>
      </c>
    </row>
    <row r="285" spans="1:24" s="274" customFormat="1" x14ac:dyDescent="0.2">
      <c r="A285" s="238" t="s">
        <v>648</v>
      </c>
      <c r="B285" s="239" t="s">
        <v>673</v>
      </c>
      <c r="C285" s="233" t="s">
        <v>674</v>
      </c>
      <c r="D285" s="234" t="s">
        <v>113</v>
      </c>
      <c r="E285" s="297">
        <v>2837</v>
      </c>
      <c r="F285" s="297">
        <v>1744682</v>
      </c>
      <c r="G285" s="297">
        <v>71140</v>
      </c>
      <c r="H285" s="297">
        <v>25845.420000000002</v>
      </c>
      <c r="I285" s="298">
        <v>2793</v>
      </c>
      <c r="J285" s="299">
        <v>1931017</v>
      </c>
      <c r="K285" s="299">
        <v>55416</v>
      </c>
      <c r="L285" s="300">
        <f>VLOOKUP(B285,[1]ЛП!$B$8:$I$408,8,0)+VLOOKUP(B285,[1]ЛП!$B$8:$J$408,9,0)+VLOOKUP(B285,[1]ЛП!$B$8:$K$408,10,0)</f>
        <v>15990.580000000002</v>
      </c>
      <c r="M285" s="240" t="s">
        <v>648</v>
      </c>
      <c r="N285" s="240" t="s">
        <v>673</v>
      </c>
      <c r="O285" s="237" t="s">
        <v>674</v>
      </c>
      <c r="P285" s="237" t="s">
        <v>113</v>
      </c>
      <c r="Q285" s="303">
        <v>2370</v>
      </c>
      <c r="R285" s="304">
        <v>1746241.4</v>
      </c>
      <c r="S285" s="304">
        <v>73813.600000000006</v>
      </c>
      <c r="T285" s="305">
        <v>13260.61</v>
      </c>
      <c r="U285" s="303">
        <f t="shared" si="63"/>
        <v>-423</v>
      </c>
      <c r="V285" s="304">
        <f t="shared" si="60"/>
        <v>-184775.60000000009</v>
      </c>
      <c r="W285" s="304">
        <f t="shared" si="61"/>
        <v>18397.600000000006</v>
      </c>
      <c r="X285" s="305">
        <f t="shared" si="62"/>
        <v>-2729.9700000000012</v>
      </c>
    </row>
    <row r="286" spans="1:24" s="274" customFormat="1" x14ac:dyDescent="0.2">
      <c r="A286" s="238" t="s">
        <v>648</v>
      </c>
      <c r="B286" s="239" t="s">
        <v>675</v>
      </c>
      <c r="C286" s="233" t="s">
        <v>676</v>
      </c>
      <c r="D286" s="234" t="s">
        <v>113</v>
      </c>
      <c r="E286" s="297">
        <v>9386</v>
      </c>
      <c r="F286" s="297">
        <v>14349983.799999999</v>
      </c>
      <c r="G286" s="297">
        <v>1440996.6699999957</v>
      </c>
      <c r="H286" s="297">
        <v>4257004.5599999996</v>
      </c>
      <c r="I286" s="298">
        <v>9932</v>
      </c>
      <c r="J286" s="299">
        <v>15378323.400000002</v>
      </c>
      <c r="K286" s="299">
        <v>1586742.4899999949</v>
      </c>
      <c r="L286" s="300">
        <f>VLOOKUP(B286,[1]ЛП!$B$8:$I$408,8,0)+VLOOKUP(B286,[1]ЛП!$B$8:$J$408,9,0)+VLOOKUP(B286,[1]ЛП!$B$8:$K$408,10,0)</f>
        <v>4757221.66</v>
      </c>
      <c r="M286" s="240" t="s">
        <v>648</v>
      </c>
      <c r="N286" s="240" t="s">
        <v>675</v>
      </c>
      <c r="O286" s="237" t="s">
        <v>676</v>
      </c>
      <c r="P286" s="237" t="s">
        <v>113</v>
      </c>
      <c r="Q286" s="303">
        <v>9760</v>
      </c>
      <c r="R286" s="304">
        <v>14865339.6</v>
      </c>
      <c r="S286" s="304">
        <v>946237.75999999815</v>
      </c>
      <c r="T286" s="305">
        <v>4973805.99</v>
      </c>
      <c r="U286" s="303">
        <f t="shared" si="63"/>
        <v>-172</v>
      </c>
      <c r="V286" s="304">
        <f t="shared" si="60"/>
        <v>-512983.80000000261</v>
      </c>
      <c r="W286" s="304">
        <f t="shared" si="61"/>
        <v>-640504.72999999672</v>
      </c>
      <c r="X286" s="305">
        <f t="shared" si="62"/>
        <v>216584.33000000007</v>
      </c>
    </row>
    <row r="287" spans="1:24" s="274" customFormat="1" x14ac:dyDescent="0.2">
      <c r="A287" s="238" t="s">
        <v>648</v>
      </c>
      <c r="B287" s="239" t="s">
        <v>677</v>
      </c>
      <c r="C287" s="233" t="s">
        <v>678</v>
      </c>
      <c r="D287" s="234" t="s">
        <v>113</v>
      </c>
      <c r="E287" s="297">
        <v>978</v>
      </c>
      <c r="F287" s="297">
        <v>836133</v>
      </c>
      <c r="G287" s="297">
        <v>75108</v>
      </c>
      <c r="H287" s="297">
        <v>0</v>
      </c>
      <c r="I287" s="298">
        <v>1030</v>
      </c>
      <c r="J287" s="299">
        <v>929023</v>
      </c>
      <c r="K287" s="299">
        <v>87648</v>
      </c>
      <c r="L287" s="300">
        <f>VLOOKUP(B287,[1]ЛП!$B$8:$I$408,8,0)+VLOOKUP(B287,[1]ЛП!$B$8:$J$408,9,0)+VLOOKUP(B287,[1]ЛП!$B$8:$K$408,10,0)</f>
        <v>0</v>
      </c>
      <c r="M287" s="240" t="s">
        <v>648</v>
      </c>
      <c r="N287" s="240" t="s">
        <v>677</v>
      </c>
      <c r="O287" s="237" t="s">
        <v>678</v>
      </c>
      <c r="P287" s="237" t="s">
        <v>113</v>
      </c>
      <c r="Q287" s="303">
        <v>1047</v>
      </c>
      <c r="R287" s="304">
        <v>980129.6</v>
      </c>
      <c r="S287" s="304">
        <v>55778.400000000001</v>
      </c>
      <c r="T287" s="305">
        <v>0</v>
      </c>
      <c r="U287" s="303">
        <f t="shared" si="63"/>
        <v>17</v>
      </c>
      <c r="V287" s="304">
        <f t="shared" si="60"/>
        <v>51106.599999999977</v>
      </c>
      <c r="W287" s="304">
        <f t="shared" si="61"/>
        <v>-31869.599999999999</v>
      </c>
      <c r="X287" s="305">
        <f t="shared" si="62"/>
        <v>0</v>
      </c>
    </row>
    <row r="288" spans="1:24" s="274" customFormat="1" x14ac:dyDescent="0.2">
      <c r="A288" s="238" t="s">
        <v>648</v>
      </c>
      <c r="B288" s="239" t="s">
        <v>679</v>
      </c>
      <c r="C288" s="233" t="s">
        <v>680</v>
      </c>
      <c r="D288" s="234" t="s">
        <v>113</v>
      </c>
      <c r="E288" s="297">
        <v>3979</v>
      </c>
      <c r="F288" s="297">
        <v>2558918</v>
      </c>
      <c r="G288" s="297">
        <v>312400</v>
      </c>
      <c r="H288" s="297">
        <v>6146158.2100000009</v>
      </c>
      <c r="I288" s="298">
        <v>4319</v>
      </c>
      <c r="J288" s="299">
        <v>2734171</v>
      </c>
      <c r="K288" s="299">
        <v>319626</v>
      </c>
      <c r="L288" s="300">
        <f>VLOOKUP(B288,[1]ЛП!$B$8:$I$408,8,0)+VLOOKUP(B288,[1]ЛП!$B$8:$J$408,9,0)+VLOOKUP(B288,[1]ЛП!$B$8:$K$408,10,0)</f>
        <v>6455492.1800000155</v>
      </c>
      <c r="M288" s="240" t="s">
        <v>648</v>
      </c>
      <c r="N288" s="240" t="s">
        <v>679</v>
      </c>
      <c r="O288" s="237" t="s">
        <v>680</v>
      </c>
      <c r="P288" s="237" t="s">
        <v>113</v>
      </c>
      <c r="Q288" s="303">
        <v>4498</v>
      </c>
      <c r="R288" s="304">
        <v>2552417</v>
      </c>
      <c r="S288" s="304">
        <v>233425.74</v>
      </c>
      <c r="T288" s="305">
        <v>6704226.9399999864</v>
      </c>
      <c r="U288" s="303">
        <f t="shared" si="63"/>
        <v>179</v>
      </c>
      <c r="V288" s="304">
        <f t="shared" si="60"/>
        <v>-181754</v>
      </c>
      <c r="W288" s="304">
        <f t="shared" si="61"/>
        <v>-86200.260000000009</v>
      </c>
      <c r="X288" s="305">
        <f t="shared" si="62"/>
        <v>248734.75999997091</v>
      </c>
    </row>
    <row r="289" spans="1:24" s="274" customFormat="1" x14ac:dyDescent="0.2">
      <c r="A289" s="238" t="s">
        <v>648</v>
      </c>
      <c r="B289" s="239" t="s">
        <v>681</v>
      </c>
      <c r="C289" s="233" t="s">
        <v>682</v>
      </c>
      <c r="D289" s="234" t="s">
        <v>113</v>
      </c>
      <c r="E289" s="297">
        <v>3277</v>
      </c>
      <c r="F289" s="297">
        <v>5921163</v>
      </c>
      <c r="G289" s="297">
        <v>923343.62000000151</v>
      </c>
      <c r="H289" s="297">
        <v>0</v>
      </c>
      <c r="I289" s="298">
        <v>3908</v>
      </c>
      <c r="J289" s="299">
        <v>7197547</v>
      </c>
      <c r="K289" s="299">
        <v>1052861.1900000023</v>
      </c>
      <c r="L289" s="300">
        <f>VLOOKUP(B289,[1]ЛП!$B$8:$I$408,8,0)+VLOOKUP(B289,[1]ЛП!$B$8:$J$408,9,0)+VLOOKUP(B289,[1]ЛП!$B$8:$K$408,10,0)</f>
        <v>0</v>
      </c>
      <c r="M289" s="240" t="s">
        <v>648</v>
      </c>
      <c r="N289" s="240" t="s">
        <v>681</v>
      </c>
      <c r="O289" s="237" t="s">
        <v>682</v>
      </c>
      <c r="P289" s="237" t="s">
        <v>113</v>
      </c>
      <c r="Q289" s="303">
        <v>3636</v>
      </c>
      <c r="R289" s="304">
        <v>6671621.3999999994</v>
      </c>
      <c r="S289" s="304">
        <v>507941.76000000077</v>
      </c>
      <c r="T289" s="305">
        <v>0</v>
      </c>
      <c r="U289" s="303">
        <f t="shared" si="63"/>
        <v>-272</v>
      </c>
      <c r="V289" s="304">
        <f t="shared" si="60"/>
        <v>-525925.60000000056</v>
      </c>
      <c r="W289" s="304">
        <f t="shared" si="61"/>
        <v>-544919.43000000156</v>
      </c>
      <c r="X289" s="305">
        <f t="shared" si="62"/>
        <v>0</v>
      </c>
    </row>
    <row r="290" spans="1:24" s="274" customFormat="1" x14ac:dyDescent="0.2">
      <c r="A290" s="238" t="s">
        <v>648</v>
      </c>
      <c r="B290" s="239" t="s">
        <v>683</v>
      </c>
      <c r="C290" s="233" t="s">
        <v>684</v>
      </c>
      <c r="D290" s="234" t="s">
        <v>113</v>
      </c>
      <c r="E290" s="297">
        <v>259</v>
      </c>
      <c r="F290" s="297">
        <v>269580</v>
      </c>
      <c r="G290" s="297">
        <v>0</v>
      </c>
      <c r="H290" s="297">
        <v>0</v>
      </c>
      <c r="I290" s="298">
        <v>251</v>
      </c>
      <c r="J290" s="299">
        <v>272130</v>
      </c>
      <c r="K290" s="299">
        <v>0</v>
      </c>
      <c r="L290" s="300">
        <f>VLOOKUP(B290,[1]ЛП!$B$8:$I$408,8,0)+VLOOKUP(B290,[1]ЛП!$B$8:$J$408,9,0)+VLOOKUP(B290,[1]ЛП!$B$8:$K$408,10,0)</f>
        <v>0</v>
      </c>
      <c r="M290" s="240" t="s">
        <v>648</v>
      </c>
      <c r="N290" s="240" t="s">
        <v>683</v>
      </c>
      <c r="O290" s="237" t="s">
        <v>684</v>
      </c>
      <c r="P290" s="237" t="s">
        <v>113</v>
      </c>
      <c r="Q290" s="303">
        <v>218</v>
      </c>
      <c r="R290" s="304">
        <v>249160</v>
      </c>
      <c r="S290" s="304">
        <v>0</v>
      </c>
      <c r="T290" s="305">
        <v>0</v>
      </c>
      <c r="U290" s="303">
        <f t="shared" si="63"/>
        <v>-33</v>
      </c>
      <c r="V290" s="304">
        <f t="shared" si="60"/>
        <v>-22970</v>
      </c>
      <c r="W290" s="304">
        <f t="shared" si="61"/>
        <v>0</v>
      </c>
      <c r="X290" s="305">
        <f t="shared" si="62"/>
        <v>0</v>
      </c>
    </row>
    <row r="291" spans="1:24" s="274" customFormat="1" x14ac:dyDescent="0.2">
      <c r="A291" s="238" t="s">
        <v>648</v>
      </c>
      <c r="B291" s="239" t="s">
        <v>685</v>
      </c>
      <c r="C291" s="233" t="s">
        <v>686</v>
      </c>
      <c r="D291" s="234" t="s">
        <v>113</v>
      </c>
      <c r="E291" s="297">
        <v>397</v>
      </c>
      <c r="F291" s="297">
        <v>458822</v>
      </c>
      <c r="G291" s="297">
        <v>0</v>
      </c>
      <c r="H291" s="297">
        <v>0</v>
      </c>
      <c r="I291" s="298">
        <v>421</v>
      </c>
      <c r="J291" s="299">
        <v>472506</v>
      </c>
      <c r="K291" s="299">
        <v>0</v>
      </c>
      <c r="L291" s="300">
        <f>VLOOKUP(B291,[1]ЛП!$B$8:$I$408,8,0)+VLOOKUP(B291,[1]ЛП!$B$8:$J$408,9,0)+VLOOKUP(B291,[1]ЛП!$B$8:$K$408,10,0)</f>
        <v>0</v>
      </c>
      <c r="M291" s="240" t="s">
        <v>648</v>
      </c>
      <c r="N291" s="240" t="s">
        <v>685</v>
      </c>
      <c r="O291" s="237" t="s">
        <v>686</v>
      </c>
      <c r="P291" s="237" t="s">
        <v>113</v>
      </c>
      <c r="Q291" s="303">
        <v>342</v>
      </c>
      <c r="R291" s="304">
        <v>441270</v>
      </c>
      <c r="S291" s="304">
        <v>2160</v>
      </c>
      <c r="T291" s="305">
        <v>0</v>
      </c>
      <c r="U291" s="303">
        <f t="shared" si="63"/>
        <v>-79</v>
      </c>
      <c r="V291" s="304">
        <f t="shared" si="60"/>
        <v>-31236</v>
      </c>
      <c r="W291" s="304">
        <f t="shared" si="61"/>
        <v>2160</v>
      </c>
      <c r="X291" s="305">
        <f t="shared" si="62"/>
        <v>0</v>
      </c>
    </row>
    <row r="292" spans="1:24" s="274" customFormat="1" x14ac:dyDescent="0.2">
      <c r="A292" s="238" t="s">
        <v>648</v>
      </c>
      <c r="B292" s="239" t="s">
        <v>687</v>
      </c>
      <c r="C292" s="233" t="s">
        <v>688</v>
      </c>
      <c r="D292" s="234" t="s">
        <v>113</v>
      </c>
      <c r="E292" s="297">
        <v>8664</v>
      </c>
      <c r="F292" s="297">
        <v>10480943</v>
      </c>
      <c r="G292" s="297">
        <v>448331.56999999972</v>
      </c>
      <c r="H292" s="297">
        <v>3293750.67</v>
      </c>
      <c r="I292" s="298">
        <v>9281</v>
      </c>
      <c r="J292" s="299">
        <v>11458832.199999999</v>
      </c>
      <c r="K292" s="299">
        <v>526542.31999999983</v>
      </c>
      <c r="L292" s="300">
        <f>VLOOKUP(B292,[1]ЛП!$B$8:$I$408,8,0)+VLOOKUP(B292,[1]ЛП!$B$8:$J$408,9,0)+VLOOKUP(B292,[1]ЛП!$B$8:$K$408,10,0)</f>
        <v>3289114.16</v>
      </c>
      <c r="M292" s="240" t="s">
        <v>648</v>
      </c>
      <c r="N292" s="240" t="s">
        <v>687</v>
      </c>
      <c r="O292" s="237" t="s">
        <v>688</v>
      </c>
      <c r="P292" s="237" t="s">
        <v>113</v>
      </c>
      <c r="Q292" s="303">
        <v>9041</v>
      </c>
      <c r="R292" s="304">
        <v>11310252.800000001</v>
      </c>
      <c r="S292" s="304">
        <v>273185.42999999993</v>
      </c>
      <c r="T292" s="305">
        <v>4104318.0599999977</v>
      </c>
      <c r="U292" s="303">
        <f t="shared" si="63"/>
        <v>-240</v>
      </c>
      <c r="V292" s="304">
        <f t="shared" si="60"/>
        <v>-148579.39999999851</v>
      </c>
      <c r="W292" s="304">
        <f t="shared" si="61"/>
        <v>-253356.8899999999</v>
      </c>
      <c r="X292" s="305">
        <f t="shared" si="62"/>
        <v>815203.89999999758</v>
      </c>
    </row>
    <row r="293" spans="1:24" s="274" customFormat="1" x14ac:dyDescent="0.2">
      <c r="A293" s="238" t="s">
        <v>648</v>
      </c>
      <c r="B293" s="239" t="s">
        <v>689</v>
      </c>
      <c r="C293" s="233" t="s">
        <v>690</v>
      </c>
      <c r="D293" s="234" t="s">
        <v>113</v>
      </c>
      <c r="E293" s="297">
        <v>4346</v>
      </c>
      <c r="F293" s="297">
        <v>6319697</v>
      </c>
      <c r="G293" s="297">
        <v>1440998.989999997</v>
      </c>
      <c r="H293" s="297">
        <v>3589506.5400000173</v>
      </c>
      <c r="I293" s="298">
        <v>4409</v>
      </c>
      <c r="J293" s="299">
        <v>14088188</v>
      </c>
      <c r="K293" s="299">
        <v>1591996.5599999949</v>
      </c>
      <c r="L293" s="300">
        <f>VLOOKUP(B293,[1]ЛП!$B$8:$I$408,8,0)+VLOOKUP(B293,[1]ЛП!$B$8:$J$408,9,0)+VLOOKUP(B293,[1]ЛП!$B$8:$K$408,10,0)</f>
        <v>7257586.879999998</v>
      </c>
      <c r="M293" s="240" t="s">
        <v>648</v>
      </c>
      <c r="N293" s="240" t="s">
        <v>689</v>
      </c>
      <c r="O293" s="237" t="s">
        <v>690</v>
      </c>
      <c r="P293" s="237" t="s">
        <v>113</v>
      </c>
      <c r="Q293" s="303">
        <v>4696</v>
      </c>
      <c r="R293" s="304">
        <v>11243949.6</v>
      </c>
      <c r="S293" s="304">
        <v>1103864.9399999976</v>
      </c>
      <c r="T293" s="305">
        <v>5716844.9099999936</v>
      </c>
      <c r="U293" s="303">
        <f t="shared" si="63"/>
        <v>287</v>
      </c>
      <c r="V293" s="304">
        <f t="shared" si="60"/>
        <v>-2844238.4000000004</v>
      </c>
      <c r="W293" s="304">
        <f t="shared" si="61"/>
        <v>-488131.61999999732</v>
      </c>
      <c r="X293" s="305">
        <f t="shared" si="62"/>
        <v>-1540741.9700000044</v>
      </c>
    </row>
    <row r="294" spans="1:24" s="274" customFormat="1" x14ac:dyDescent="0.2">
      <c r="A294" s="238" t="s">
        <v>648</v>
      </c>
      <c r="B294" s="239" t="s">
        <v>691</v>
      </c>
      <c r="C294" s="233" t="s">
        <v>692</v>
      </c>
      <c r="D294" s="234" t="s">
        <v>113</v>
      </c>
      <c r="E294" s="297">
        <v>2499</v>
      </c>
      <c r="F294" s="297">
        <v>1809867</v>
      </c>
      <c r="G294" s="297">
        <v>3661.32</v>
      </c>
      <c r="H294" s="297">
        <v>4121268.9499999988</v>
      </c>
      <c r="I294" s="298">
        <v>2628</v>
      </c>
      <c r="J294" s="299">
        <v>1762139</v>
      </c>
      <c r="K294" s="299">
        <v>2381.7600000000002</v>
      </c>
      <c r="L294" s="300">
        <f>VLOOKUP(B294,[1]ЛП!$B$8:$I$408,8,0)+VLOOKUP(B294,[1]ЛП!$B$8:$J$408,9,0)+VLOOKUP(B294,[1]ЛП!$B$8:$K$408,10,0)</f>
        <v>4589863.67</v>
      </c>
      <c r="M294" s="240" t="s">
        <v>648</v>
      </c>
      <c r="N294" s="240" t="s">
        <v>691</v>
      </c>
      <c r="O294" s="237" t="s">
        <v>692</v>
      </c>
      <c r="P294" s="237" t="s">
        <v>113</v>
      </c>
      <c r="Q294" s="303">
        <v>2521</v>
      </c>
      <c r="R294" s="304">
        <v>1899223.8</v>
      </c>
      <c r="S294" s="304">
        <v>511</v>
      </c>
      <c r="T294" s="305">
        <v>5246511.9500000086</v>
      </c>
      <c r="U294" s="303">
        <f t="shared" si="63"/>
        <v>-107</v>
      </c>
      <c r="V294" s="304">
        <f t="shared" si="60"/>
        <v>137084.80000000005</v>
      </c>
      <c r="W294" s="304">
        <f t="shared" si="61"/>
        <v>-1870.7600000000002</v>
      </c>
      <c r="X294" s="305">
        <f t="shared" si="62"/>
        <v>656648.28000000864</v>
      </c>
    </row>
    <row r="295" spans="1:24" s="274" customFormat="1" x14ac:dyDescent="0.2">
      <c r="A295" s="238" t="s">
        <v>648</v>
      </c>
      <c r="B295" s="239" t="s">
        <v>693</v>
      </c>
      <c r="C295" s="233" t="s">
        <v>694</v>
      </c>
      <c r="D295" s="234" t="s">
        <v>113</v>
      </c>
      <c r="E295" s="297">
        <v>132</v>
      </c>
      <c r="F295" s="297">
        <v>207768</v>
      </c>
      <c r="G295" s="297">
        <v>0</v>
      </c>
      <c r="H295" s="297">
        <v>0</v>
      </c>
      <c r="I295" s="298"/>
      <c r="J295" s="299">
        <v>0</v>
      </c>
      <c r="K295" s="299">
        <v>0</v>
      </c>
      <c r="L295" s="300">
        <f>VLOOKUP(B295,[1]ЛП!$B$8:$I$408,8,0)+VLOOKUP(B295,[1]ЛП!$B$8:$J$408,9,0)+VLOOKUP(B295,[1]ЛП!$B$8:$K$408,10,0)</f>
        <v>0</v>
      </c>
      <c r="M295" s="240" t="s">
        <v>648</v>
      </c>
      <c r="N295" s="240" t="s">
        <v>693</v>
      </c>
      <c r="O295" s="237" t="s">
        <v>694</v>
      </c>
      <c r="P295" s="237" t="s">
        <v>113</v>
      </c>
      <c r="Q295" s="303">
        <v>0</v>
      </c>
      <c r="R295" s="304">
        <v>0</v>
      </c>
      <c r="S295" s="304">
        <v>0</v>
      </c>
      <c r="T295" s="305">
        <v>0</v>
      </c>
      <c r="U295" s="303">
        <f t="shared" si="63"/>
        <v>0</v>
      </c>
      <c r="V295" s="304">
        <f t="shared" si="60"/>
        <v>0</v>
      </c>
      <c r="W295" s="304">
        <f t="shared" si="61"/>
        <v>0</v>
      </c>
      <c r="X295" s="305">
        <f t="shared" si="62"/>
        <v>0</v>
      </c>
    </row>
    <row r="296" spans="1:24" s="274" customFormat="1" x14ac:dyDescent="0.2">
      <c r="A296" s="238" t="s">
        <v>648</v>
      </c>
      <c r="B296" s="239" t="s">
        <v>695</v>
      </c>
      <c r="C296" s="233" t="s">
        <v>696</v>
      </c>
      <c r="D296" s="234" t="s">
        <v>113</v>
      </c>
      <c r="E296" s="297">
        <v>924</v>
      </c>
      <c r="F296" s="297">
        <v>666920</v>
      </c>
      <c r="G296" s="297">
        <v>0</v>
      </c>
      <c r="H296" s="297">
        <v>0</v>
      </c>
      <c r="I296" s="298">
        <v>997</v>
      </c>
      <c r="J296" s="299">
        <v>696360</v>
      </c>
      <c r="K296" s="299">
        <v>0</v>
      </c>
      <c r="L296" s="300">
        <f>VLOOKUP(B296,[1]ЛП!$B$8:$I$408,8,0)+VLOOKUP(B296,[1]ЛП!$B$8:$J$408,9,0)+VLOOKUP(B296,[1]ЛП!$B$8:$K$408,10,0)</f>
        <v>0</v>
      </c>
      <c r="M296" s="240" t="s">
        <v>648</v>
      </c>
      <c r="N296" s="240" t="s">
        <v>695</v>
      </c>
      <c r="O296" s="237" t="s">
        <v>696</v>
      </c>
      <c r="P296" s="237" t="s">
        <v>113</v>
      </c>
      <c r="Q296" s="303">
        <v>950</v>
      </c>
      <c r="R296" s="304">
        <v>675366</v>
      </c>
      <c r="S296" s="304">
        <v>0</v>
      </c>
      <c r="T296" s="305">
        <v>0</v>
      </c>
      <c r="U296" s="303">
        <f t="shared" si="63"/>
        <v>-47</v>
      </c>
      <c r="V296" s="304">
        <f t="shared" si="60"/>
        <v>-20994</v>
      </c>
      <c r="W296" s="304">
        <f t="shared" si="61"/>
        <v>0</v>
      </c>
      <c r="X296" s="305">
        <f t="shared" si="62"/>
        <v>0</v>
      </c>
    </row>
    <row r="297" spans="1:24" s="274" customFormat="1" x14ac:dyDescent="0.2">
      <c r="A297" s="238" t="s">
        <v>648</v>
      </c>
      <c r="B297" s="239" t="s">
        <v>697</v>
      </c>
      <c r="C297" s="233" t="s">
        <v>698</v>
      </c>
      <c r="D297" s="234" t="s">
        <v>124</v>
      </c>
      <c r="E297" s="297">
        <v>3100</v>
      </c>
      <c r="F297" s="297">
        <v>2507129</v>
      </c>
      <c r="G297" s="297">
        <v>0</v>
      </c>
      <c r="H297" s="297">
        <v>0</v>
      </c>
      <c r="I297" s="298">
        <v>3300</v>
      </c>
      <c r="J297" s="299">
        <v>2711192</v>
      </c>
      <c r="K297" s="299">
        <v>0</v>
      </c>
      <c r="L297" s="300">
        <f>VLOOKUP(B297,[1]ЛП!$B$8:$I$408,8,0)+VLOOKUP(B297,[1]ЛП!$B$8:$J$408,9,0)+VLOOKUP(B297,[1]ЛП!$B$8:$K$408,10,0)</f>
        <v>0</v>
      </c>
      <c r="M297" s="240" t="s">
        <v>648</v>
      </c>
      <c r="N297" s="240" t="s">
        <v>697</v>
      </c>
      <c r="O297" s="237" t="s">
        <v>698</v>
      </c>
      <c r="P297" s="237" t="s">
        <v>124</v>
      </c>
      <c r="Q297" s="303">
        <v>3443</v>
      </c>
      <c r="R297" s="304">
        <v>3271158</v>
      </c>
      <c r="S297" s="304">
        <v>0</v>
      </c>
      <c r="T297" s="305">
        <v>0</v>
      </c>
      <c r="U297" s="303">
        <f t="shared" si="63"/>
        <v>143</v>
      </c>
      <c r="V297" s="304">
        <f t="shared" si="60"/>
        <v>559966</v>
      </c>
      <c r="W297" s="304">
        <f t="shared" si="61"/>
        <v>0</v>
      </c>
      <c r="X297" s="305">
        <f t="shared" si="62"/>
        <v>0</v>
      </c>
    </row>
    <row r="298" spans="1:24" s="274" customFormat="1" x14ac:dyDescent="0.2">
      <c r="A298" s="238" t="s">
        <v>648</v>
      </c>
      <c r="B298" s="239" t="s">
        <v>699</v>
      </c>
      <c r="C298" s="233" t="s">
        <v>700</v>
      </c>
      <c r="D298" s="234" t="s">
        <v>124</v>
      </c>
      <c r="E298" s="297">
        <v>2008</v>
      </c>
      <c r="F298" s="297">
        <v>1407376</v>
      </c>
      <c r="G298" s="297">
        <v>0</v>
      </c>
      <c r="H298" s="297">
        <v>0</v>
      </c>
      <c r="I298" s="298">
        <v>2051</v>
      </c>
      <c r="J298" s="299">
        <v>1423886</v>
      </c>
      <c r="K298" s="299">
        <v>0</v>
      </c>
      <c r="L298" s="300">
        <f>VLOOKUP(B298,[1]ЛП!$B$8:$I$408,8,0)+VLOOKUP(B298,[1]ЛП!$B$8:$J$408,9,0)+VLOOKUP(B298,[1]ЛП!$B$8:$K$408,10,0)</f>
        <v>0</v>
      </c>
      <c r="M298" s="240" t="s">
        <v>648</v>
      </c>
      <c r="N298" s="240" t="s">
        <v>699</v>
      </c>
      <c r="O298" s="237" t="s">
        <v>700</v>
      </c>
      <c r="P298" s="237" t="s">
        <v>124</v>
      </c>
      <c r="Q298" s="303">
        <v>1986</v>
      </c>
      <c r="R298" s="304">
        <v>1560693</v>
      </c>
      <c r="S298" s="304">
        <v>0</v>
      </c>
      <c r="T298" s="305">
        <v>0</v>
      </c>
      <c r="U298" s="303">
        <f t="shared" si="63"/>
        <v>-65</v>
      </c>
      <c r="V298" s="304">
        <f t="shared" si="60"/>
        <v>136807</v>
      </c>
      <c r="W298" s="304">
        <f t="shared" si="61"/>
        <v>0</v>
      </c>
      <c r="X298" s="305">
        <f t="shared" si="62"/>
        <v>0</v>
      </c>
    </row>
    <row r="299" spans="1:24" s="274" customFormat="1" x14ac:dyDescent="0.2">
      <c r="A299" s="238" t="s">
        <v>648</v>
      </c>
      <c r="B299" s="239" t="s">
        <v>701</v>
      </c>
      <c r="C299" s="233" t="s">
        <v>702</v>
      </c>
      <c r="D299" s="234" t="s">
        <v>124</v>
      </c>
      <c r="E299" s="297">
        <v>1682</v>
      </c>
      <c r="F299" s="297">
        <v>1101612</v>
      </c>
      <c r="G299" s="297">
        <v>0</v>
      </c>
      <c r="H299" s="297">
        <v>0</v>
      </c>
      <c r="I299" s="298">
        <v>1826</v>
      </c>
      <c r="J299" s="299">
        <v>1184248</v>
      </c>
      <c r="K299" s="299">
        <v>0</v>
      </c>
      <c r="L299" s="300">
        <f>VLOOKUP(B299,[1]ЛП!$B$8:$I$408,8,0)+VLOOKUP(B299,[1]ЛП!$B$8:$J$408,9,0)+VLOOKUP(B299,[1]ЛП!$B$8:$K$408,10,0)</f>
        <v>0</v>
      </c>
      <c r="M299" s="240" t="s">
        <v>648</v>
      </c>
      <c r="N299" s="240" t="s">
        <v>701</v>
      </c>
      <c r="O299" s="237" t="s">
        <v>702</v>
      </c>
      <c r="P299" s="237" t="s">
        <v>124</v>
      </c>
      <c r="Q299" s="303">
        <v>1795</v>
      </c>
      <c r="R299" s="304">
        <v>1289204</v>
      </c>
      <c r="S299" s="304">
        <v>0</v>
      </c>
      <c r="T299" s="305">
        <v>0</v>
      </c>
      <c r="U299" s="303">
        <f t="shared" si="63"/>
        <v>-31</v>
      </c>
      <c r="V299" s="304">
        <f t="shared" si="60"/>
        <v>104956</v>
      </c>
      <c r="W299" s="304">
        <f t="shared" si="61"/>
        <v>0</v>
      </c>
      <c r="X299" s="305">
        <f t="shared" si="62"/>
        <v>0</v>
      </c>
    </row>
    <row r="300" spans="1:24" s="274" customFormat="1" x14ac:dyDescent="0.2">
      <c r="A300" s="238" t="s">
        <v>648</v>
      </c>
      <c r="B300" s="239" t="s">
        <v>703</v>
      </c>
      <c r="C300" s="233" t="s">
        <v>704</v>
      </c>
      <c r="D300" s="234" t="s">
        <v>124</v>
      </c>
      <c r="E300" s="297">
        <v>1850</v>
      </c>
      <c r="F300" s="297">
        <v>1004466</v>
      </c>
      <c r="G300" s="297">
        <v>0</v>
      </c>
      <c r="H300" s="297">
        <v>0</v>
      </c>
      <c r="I300" s="298">
        <v>2112</v>
      </c>
      <c r="J300" s="299">
        <v>1163205</v>
      </c>
      <c r="K300" s="299">
        <v>0</v>
      </c>
      <c r="L300" s="300">
        <f>VLOOKUP(B300,[1]ЛП!$B$8:$I$408,8,0)+VLOOKUP(B300,[1]ЛП!$B$8:$J$408,9,0)+VLOOKUP(B300,[1]ЛП!$B$8:$K$408,10,0)</f>
        <v>0</v>
      </c>
      <c r="M300" s="240" t="s">
        <v>648</v>
      </c>
      <c r="N300" s="240" t="s">
        <v>703</v>
      </c>
      <c r="O300" s="237" t="s">
        <v>704</v>
      </c>
      <c r="P300" s="237" t="s">
        <v>124</v>
      </c>
      <c r="Q300" s="303">
        <v>2385</v>
      </c>
      <c r="R300" s="304">
        <v>1344259</v>
      </c>
      <c r="S300" s="304">
        <v>0</v>
      </c>
      <c r="T300" s="305">
        <v>0</v>
      </c>
      <c r="U300" s="303">
        <f t="shared" si="63"/>
        <v>273</v>
      </c>
      <c r="V300" s="304">
        <f t="shared" si="60"/>
        <v>181054</v>
      </c>
      <c r="W300" s="304">
        <f t="shared" si="61"/>
        <v>0</v>
      </c>
      <c r="X300" s="305">
        <f t="shared" si="62"/>
        <v>0</v>
      </c>
    </row>
    <row r="301" spans="1:24" s="274" customFormat="1" x14ac:dyDescent="0.2">
      <c r="A301" s="238" t="s">
        <v>648</v>
      </c>
      <c r="B301" s="239" t="s">
        <v>705</v>
      </c>
      <c r="C301" s="233" t="s">
        <v>706</v>
      </c>
      <c r="D301" s="234" t="s">
        <v>124</v>
      </c>
      <c r="E301" s="297">
        <v>557</v>
      </c>
      <c r="F301" s="297">
        <v>556215</v>
      </c>
      <c r="G301" s="297">
        <v>202230</v>
      </c>
      <c r="H301" s="297">
        <v>0</v>
      </c>
      <c r="I301" s="298">
        <v>562</v>
      </c>
      <c r="J301" s="299">
        <v>677255</v>
      </c>
      <c r="K301" s="299">
        <v>221320</v>
      </c>
      <c r="L301" s="300">
        <f>VLOOKUP(B301,[1]ЛП!$B$8:$I$408,8,0)+VLOOKUP(B301,[1]ЛП!$B$8:$J$408,9,0)+VLOOKUP(B301,[1]ЛП!$B$8:$K$408,10,0)</f>
        <v>0</v>
      </c>
      <c r="M301" s="240" t="s">
        <v>648</v>
      </c>
      <c r="N301" s="240" t="s">
        <v>705</v>
      </c>
      <c r="O301" s="237" t="s">
        <v>706</v>
      </c>
      <c r="P301" s="237" t="s">
        <v>124</v>
      </c>
      <c r="Q301" s="303">
        <v>605</v>
      </c>
      <c r="R301" s="304">
        <v>665354</v>
      </c>
      <c r="S301" s="304">
        <v>170907.84</v>
      </c>
      <c r="T301" s="305">
        <v>0</v>
      </c>
      <c r="U301" s="303">
        <f t="shared" si="63"/>
        <v>43</v>
      </c>
      <c r="V301" s="304">
        <f t="shared" si="60"/>
        <v>-11901</v>
      </c>
      <c r="W301" s="304">
        <f t="shared" si="61"/>
        <v>-50412.160000000003</v>
      </c>
      <c r="X301" s="305">
        <f t="shared" si="62"/>
        <v>0</v>
      </c>
    </row>
    <row r="302" spans="1:24" s="274" customFormat="1" x14ac:dyDescent="0.2">
      <c r="A302" s="238" t="s">
        <v>648</v>
      </c>
      <c r="B302" s="239" t="s">
        <v>707</v>
      </c>
      <c r="C302" s="233" t="s">
        <v>708</v>
      </c>
      <c r="D302" s="234" t="s">
        <v>124</v>
      </c>
      <c r="E302" s="297">
        <v>1301</v>
      </c>
      <c r="F302" s="297">
        <v>858193.8</v>
      </c>
      <c r="G302" s="297">
        <v>0</v>
      </c>
      <c r="H302" s="297">
        <v>0</v>
      </c>
      <c r="I302" s="298">
        <v>1308</v>
      </c>
      <c r="J302" s="299">
        <v>908436.8</v>
      </c>
      <c r="K302" s="299">
        <v>0</v>
      </c>
      <c r="L302" s="300">
        <f>VLOOKUP(B302,[1]ЛП!$B$8:$I$408,8,0)+VLOOKUP(B302,[1]ЛП!$B$8:$J$408,9,0)+VLOOKUP(B302,[1]ЛП!$B$8:$K$408,10,0)</f>
        <v>0</v>
      </c>
      <c r="M302" s="240" t="s">
        <v>648</v>
      </c>
      <c r="N302" s="240" t="s">
        <v>707</v>
      </c>
      <c r="O302" s="237" t="s">
        <v>708</v>
      </c>
      <c r="P302" s="237" t="s">
        <v>124</v>
      </c>
      <c r="Q302" s="303">
        <v>1329</v>
      </c>
      <c r="R302" s="304">
        <v>888592.8</v>
      </c>
      <c r="S302" s="304">
        <v>0</v>
      </c>
      <c r="T302" s="305">
        <v>0</v>
      </c>
      <c r="U302" s="303">
        <f t="shared" si="63"/>
        <v>21</v>
      </c>
      <c r="V302" s="304">
        <f t="shared" si="60"/>
        <v>-19844</v>
      </c>
      <c r="W302" s="304">
        <f t="shared" si="61"/>
        <v>0</v>
      </c>
      <c r="X302" s="305">
        <f t="shared" si="62"/>
        <v>0</v>
      </c>
    </row>
    <row r="303" spans="1:24" s="274" customFormat="1" x14ac:dyDescent="0.2">
      <c r="A303" s="238" t="s">
        <v>648</v>
      </c>
      <c r="B303" s="239" t="s">
        <v>709</v>
      </c>
      <c r="C303" s="233" t="s">
        <v>710</v>
      </c>
      <c r="D303" s="234" t="s">
        <v>124</v>
      </c>
      <c r="E303" s="297">
        <v>1356</v>
      </c>
      <c r="F303" s="297">
        <v>1287313</v>
      </c>
      <c r="G303" s="297">
        <v>0</v>
      </c>
      <c r="H303" s="297">
        <v>0</v>
      </c>
      <c r="I303" s="298">
        <v>1335</v>
      </c>
      <c r="J303" s="299">
        <v>1270720</v>
      </c>
      <c r="K303" s="299">
        <v>0</v>
      </c>
      <c r="L303" s="300">
        <f>VLOOKUP(B303,[1]ЛП!$B$8:$I$408,8,0)+VLOOKUP(B303,[1]ЛП!$B$8:$J$408,9,0)+VLOOKUP(B303,[1]ЛП!$B$8:$K$408,10,0)</f>
        <v>0</v>
      </c>
      <c r="M303" s="240" t="s">
        <v>648</v>
      </c>
      <c r="N303" s="240" t="s">
        <v>709</v>
      </c>
      <c r="O303" s="237" t="s">
        <v>710</v>
      </c>
      <c r="P303" s="237" t="s">
        <v>124</v>
      </c>
      <c r="Q303" s="303">
        <v>1356</v>
      </c>
      <c r="R303" s="304">
        <v>1607666.2</v>
      </c>
      <c r="S303" s="304">
        <v>0</v>
      </c>
      <c r="T303" s="305">
        <v>0</v>
      </c>
      <c r="U303" s="303">
        <f t="shared" si="63"/>
        <v>21</v>
      </c>
      <c r="V303" s="304">
        <f t="shared" si="60"/>
        <v>336946.19999999995</v>
      </c>
      <c r="W303" s="304">
        <f t="shared" si="61"/>
        <v>0</v>
      </c>
      <c r="X303" s="305">
        <f t="shared" si="62"/>
        <v>0</v>
      </c>
    </row>
    <row r="304" spans="1:24" s="274" customFormat="1" x14ac:dyDescent="0.2">
      <c r="A304" s="238" t="s">
        <v>648</v>
      </c>
      <c r="B304" s="239" t="s">
        <v>711</v>
      </c>
      <c r="C304" s="233" t="s">
        <v>712</v>
      </c>
      <c r="D304" s="234" t="s">
        <v>124</v>
      </c>
      <c r="E304" s="297">
        <v>1198</v>
      </c>
      <c r="F304" s="297">
        <v>1359261</v>
      </c>
      <c r="G304" s="297">
        <v>0</v>
      </c>
      <c r="H304" s="297">
        <v>0</v>
      </c>
      <c r="I304" s="298">
        <v>1250</v>
      </c>
      <c r="J304" s="299">
        <v>1318622</v>
      </c>
      <c r="K304" s="299">
        <v>0</v>
      </c>
      <c r="L304" s="300">
        <f>VLOOKUP(B304,[1]ЛП!$B$8:$I$408,8,0)+VLOOKUP(B304,[1]ЛП!$B$8:$J$408,9,0)+VLOOKUP(B304,[1]ЛП!$B$8:$K$408,10,0)</f>
        <v>0</v>
      </c>
      <c r="M304" s="240" t="s">
        <v>648</v>
      </c>
      <c r="N304" s="240" t="s">
        <v>711</v>
      </c>
      <c r="O304" s="237" t="s">
        <v>712</v>
      </c>
      <c r="P304" s="237" t="s">
        <v>124</v>
      </c>
      <c r="Q304" s="303">
        <v>1032</v>
      </c>
      <c r="R304" s="304">
        <v>1186537.3999999999</v>
      </c>
      <c r="S304" s="304">
        <v>0</v>
      </c>
      <c r="T304" s="305">
        <v>0</v>
      </c>
      <c r="U304" s="303">
        <f t="shared" si="63"/>
        <v>-218</v>
      </c>
      <c r="V304" s="304">
        <f t="shared" si="60"/>
        <v>-132084.60000000009</v>
      </c>
      <c r="W304" s="304">
        <f t="shared" si="61"/>
        <v>0</v>
      </c>
      <c r="X304" s="305">
        <f t="shared" si="62"/>
        <v>0</v>
      </c>
    </row>
    <row r="305" spans="1:24" s="274" customFormat="1" x14ac:dyDescent="0.2">
      <c r="A305" s="238" t="s">
        <v>648</v>
      </c>
      <c r="B305" s="239" t="s">
        <v>713</v>
      </c>
      <c r="C305" s="233" t="s">
        <v>714</v>
      </c>
      <c r="D305" s="234" t="s">
        <v>124</v>
      </c>
      <c r="E305" s="297">
        <v>850</v>
      </c>
      <c r="F305" s="297">
        <v>672287</v>
      </c>
      <c r="G305" s="297">
        <v>0</v>
      </c>
      <c r="H305" s="297">
        <v>0</v>
      </c>
      <c r="I305" s="298">
        <v>1041</v>
      </c>
      <c r="J305" s="299">
        <v>675150</v>
      </c>
      <c r="K305" s="299">
        <v>0</v>
      </c>
      <c r="L305" s="300">
        <f>VLOOKUP(B305,[1]ЛП!$B$8:$I$408,8,0)+VLOOKUP(B305,[1]ЛП!$B$8:$J$408,9,0)+VLOOKUP(B305,[1]ЛП!$B$8:$K$408,10,0)</f>
        <v>0</v>
      </c>
      <c r="M305" s="240" t="s">
        <v>648</v>
      </c>
      <c r="N305" s="240" t="s">
        <v>713</v>
      </c>
      <c r="O305" s="237" t="s">
        <v>714</v>
      </c>
      <c r="P305" s="237" t="s">
        <v>124</v>
      </c>
      <c r="Q305" s="303">
        <v>925</v>
      </c>
      <c r="R305" s="304">
        <v>726450.6</v>
      </c>
      <c r="S305" s="304">
        <v>0</v>
      </c>
      <c r="T305" s="305">
        <v>0</v>
      </c>
      <c r="U305" s="303">
        <f t="shared" si="63"/>
        <v>-116</v>
      </c>
      <c r="V305" s="304">
        <f t="shared" si="60"/>
        <v>51300.599999999977</v>
      </c>
      <c r="W305" s="304">
        <f t="shared" si="61"/>
        <v>0</v>
      </c>
      <c r="X305" s="305">
        <f t="shared" si="62"/>
        <v>0</v>
      </c>
    </row>
    <row r="306" spans="1:24" s="274" customFormat="1" x14ac:dyDescent="0.2">
      <c r="A306" s="238" t="s">
        <v>648</v>
      </c>
      <c r="B306" s="239" t="s">
        <v>715</v>
      </c>
      <c r="C306" s="233" t="s">
        <v>716</v>
      </c>
      <c r="D306" s="234" t="s">
        <v>124</v>
      </c>
      <c r="E306" s="297">
        <v>324</v>
      </c>
      <c r="F306" s="297">
        <v>273985</v>
      </c>
      <c r="G306" s="297">
        <v>0</v>
      </c>
      <c r="H306" s="297">
        <v>0</v>
      </c>
      <c r="I306" s="298">
        <v>331</v>
      </c>
      <c r="J306" s="299">
        <v>285744</v>
      </c>
      <c r="K306" s="299">
        <v>0</v>
      </c>
      <c r="L306" s="300">
        <f>VLOOKUP(B306,[1]ЛП!$B$8:$I$408,8,0)+VLOOKUP(B306,[1]ЛП!$B$8:$J$408,9,0)+VLOOKUP(B306,[1]ЛП!$B$8:$K$408,10,0)</f>
        <v>0</v>
      </c>
      <c r="M306" s="240" t="s">
        <v>648</v>
      </c>
      <c r="N306" s="240" t="s">
        <v>715</v>
      </c>
      <c r="O306" s="237" t="s">
        <v>716</v>
      </c>
      <c r="P306" s="237" t="s">
        <v>124</v>
      </c>
      <c r="Q306" s="303">
        <v>303</v>
      </c>
      <c r="R306" s="304">
        <v>258019</v>
      </c>
      <c r="S306" s="304">
        <v>0</v>
      </c>
      <c r="T306" s="305">
        <v>0</v>
      </c>
      <c r="U306" s="303">
        <f t="shared" si="63"/>
        <v>-28</v>
      </c>
      <c r="V306" s="304">
        <f t="shared" si="60"/>
        <v>-27725</v>
      </c>
      <c r="W306" s="304">
        <f t="shared" si="61"/>
        <v>0</v>
      </c>
      <c r="X306" s="305">
        <f t="shared" si="62"/>
        <v>0</v>
      </c>
    </row>
    <row r="307" spans="1:24" s="274" customFormat="1" x14ac:dyDescent="0.2">
      <c r="A307" s="238" t="s">
        <v>648</v>
      </c>
      <c r="B307" s="239" t="s">
        <v>717</v>
      </c>
      <c r="C307" s="233" t="s">
        <v>718</v>
      </c>
      <c r="D307" s="234" t="s">
        <v>124</v>
      </c>
      <c r="E307" s="297">
        <v>197</v>
      </c>
      <c r="F307" s="297">
        <v>179573</v>
      </c>
      <c r="G307" s="297">
        <v>0</v>
      </c>
      <c r="H307" s="297">
        <v>0</v>
      </c>
      <c r="I307" s="298">
        <v>189</v>
      </c>
      <c r="J307" s="299">
        <v>177292</v>
      </c>
      <c r="K307" s="299">
        <v>0</v>
      </c>
      <c r="L307" s="300">
        <f>VLOOKUP(B307,[1]ЛП!$B$8:$I$408,8,0)+VLOOKUP(B307,[1]ЛП!$B$8:$J$408,9,0)+VLOOKUP(B307,[1]ЛП!$B$8:$K$408,10,0)</f>
        <v>0</v>
      </c>
      <c r="M307" s="240" t="s">
        <v>648</v>
      </c>
      <c r="N307" s="240" t="s">
        <v>717</v>
      </c>
      <c r="O307" s="237" t="s">
        <v>718</v>
      </c>
      <c r="P307" s="237" t="s">
        <v>124</v>
      </c>
      <c r="Q307" s="303">
        <v>166</v>
      </c>
      <c r="R307" s="304">
        <v>163202</v>
      </c>
      <c r="S307" s="304">
        <v>0</v>
      </c>
      <c r="T307" s="305">
        <v>0</v>
      </c>
      <c r="U307" s="303">
        <f t="shared" si="63"/>
        <v>-23</v>
      </c>
      <c r="V307" s="304">
        <f t="shared" si="60"/>
        <v>-14090</v>
      </c>
      <c r="W307" s="304">
        <f t="shared" si="61"/>
        <v>0</v>
      </c>
      <c r="X307" s="305">
        <f t="shared" si="62"/>
        <v>0</v>
      </c>
    </row>
    <row r="308" spans="1:24" s="274" customFormat="1" x14ac:dyDescent="0.2">
      <c r="A308" s="238" t="s">
        <v>648</v>
      </c>
      <c r="B308" s="239" t="s">
        <v>719</v>
      </c>
      <c r="C308" s="233" t="s">
        <v>720</v>
      </c>
      <c r="D308" s="234" t="s">
        <v>124</v>
      </c>
      <c r="E308" s="297">
        <v>150</v>
      </c>
      <c r="F308" s="297">
        <v>90030</v>
      </c>
      <c r="G308" s="297">
        <v>0</v>
      </c>
      <c r="H308" s="297">
        <v>0</v>
      </c>
      <c r="I308" s="298">
        <v>186</v>
      </c>
      <c r="J308" s="299">
        <v>108700</v>
      </c>
      <c r="K308" s="299">
        <v>0</v>
      </c>
      <c r="L308" s="300">
        <f>VLOOKUP(B308,[1]ЛП!$B$8:$I$408,8,0)+VLOOKUP(B308,[1]ЛП!$B$8:$J$408,9,0)+VLOOKUP(B308,[1]ЛП!$B$8:$K$408,10,0)</f>
        <v>0</v>
      </c>
      <c r="M308" s="240" t="s">
        <v>648</v>
      </c>
      <c r="N308" s="240" t="s">
        <v>719</v>
      </c>
      <c r="O308" s="237" t="s">
        <v>720</v>
      </c>
      <c r="P308" s="237" t="s">
        <v>124</v>
      </c>
      <c r="Q308" s="303">
        <v>190</v>
      </c>
      <c r="R308" s="304">
        <v>127788</v>
      </c>
      <c r="S308" s="304">
        <v>0</v>
      </c>
      <c r="T308" s="305">
        <v>0</v>
      </c>
      <c r="U308" s="303">
        <f t="shared" si="63"/>
        <v>4</v>
      </c>
      <c r="V308" s="304">
        <f t="shared" si="60"/>
        <v>19088</v>
      </c>
      <c r="W308" s="304">
        <f t="shared" si="61"/>
        <v>0</v>
      </c>
      <c r="X308" s="305">
        <f t="shared" si="62"/>
        <v>0</v>
      </c>
    </row>
    <row r="309" spans="1:24" s="274" customFormat="1" x14ac:dyDescent="0.2">
      <c r="A309" s="238" t="s">
        <v>648</v>
      </c>
      <c r="B309" s="239" t="s">
        <v>721</v>
      </c>
      <c r="C309" s="233" t="s">
        <v>722</v>
      </c>
      <c r="D309" s="234" t="s">
        <v>124</v>
      </c>
      <c r="E309" s="297">
        <v>116</v>
      </c>
      <c r="F309" s="297">
        <v>152068</v>
      </c>
      <c r="G309" s="297">
        <v>58260</v>
      </c>
      <c r="H309" s="297">
        <v>0</v>
      </c>
      <c r="I309" s="298">
        <v>119</v>
      </c>
      <c r="J309" s="299">
        <v>150744</v>
      </c>
      <c r="K309" s="299">
        <v>68700</v>
      </c>
      <c r="L309" s="300">
        <f>VLOOKUP(B309,[1]ЛП!$B$8:$I$408,8,0)+VLOOKUP(B309,[1]ЛП!$B$8:$J$408,9,0)+VLOOKUP(B309,[1]ЛП!$B$8:$K$408,10,0)</f>
        <v>0</v>
      </c>
      <c r="M309" s="240" t="s">
        <v>648</v>
      </c>
      <c r="N309" s="240" t="s">
        <v>721</v>
      </c>
      <c r="O309" s="237" t="s">
        <v>722</v>
      </c>
      <c r="P309" s="237" t="s">
        <v>124</v>
      </c>
      <c r="Q309" s="303">
        <v>116</v>
      </c>
      <c r="R309" s="304">
        <v>129578</v>
      </c>
      <c r="S309" s="304">
        <v>46404.800000000003</v>
      </c>
      <c r="T309" s="305">
        <v>0</v>
      </c>
      <c r="U309" s="303">
        <f t="shared" si="63"/>
        <v>-3</v>
      </c>
      <c r="V309" s="304">
        <f t="shared" si="60"/>
        <v>-21166</v>
      </c>
      <c r="W309" s="304">
        <f t="shared" si="61"/>
        <v>-22295.199999999997</v>
      </c>
      <c r="X309" s="305">
        <f t="shared" si="62"/>
        <v>0</v>
      </c>
    </row>
    <row r="310" spans="1:24" s="274" customFormat="1" x14ac:dyDescent="0.2">
      <c r="A310" s="238">
        <v>22</v>
      </c>
      <c r="B310" s="239" t="s">
        <v>723</v>
      </c>
      <c r="C310" s="233" t="s">
        <v>724</v>
      </c>
      <c r="D310" s="234" t="s">
        <v>124</v>
      </c>
      <c r="E310" s="297">
        <v>2</v>
      </c>
      <c r="F310" s="297">
        <v>970</v>
      </c>
      <c r="G310" s="297">
        <v>0</v>
      </c>
      <c r="H310" s="297">
        <v>0</v>
      </c>
      <c r="I310" s="298">
        <v>13</v>
      </c>
      <c r="J310" s="299">
        <v>6040</v>
      </c>
      <c r="K310" s="299">
        <v>0</v>
      </c>
      <c r="L310" s="300">
        <f>VLOOKUP(B310,[1]ЛП!$B$8:$I$408,8,0)+VLOOKUP(B310,[1]ЛП!$B$8:$J$408,9,0)+VLOOKUP(B310,[1]ЛП!$B$8:$K$408,10,0)</f>
        <v>0</v>
      </c>
      <c r="M310" s="240">
        <v>22</v>
      </c>
      <c r="N310" s="240" t="s">
        <v>723</v>
      </c>
      <c r="O310" s="237" t="s">
        <v>724</v>
      </c>
      <c r="P310" s="237" t="s">
        <v>124</v>
      </c>
      <c r="Q310" s="303">
        <v>17</v>
      </c>
      <c r="R310" s="304">
        <v>9032</v>
      </c>
      <c r="S310" s="304">
        <v>0</v>
      </c>
      <c r="T310" s="305">
        <v>0</v>
      </c>
      <c r="U310" s="303">
        <f t="shared" si="63"/>
        <v>4</v>
      </c>
      <c r="V310" s="304">
        <f t="shared" si="60"/>
        <v>2992</v>
      </c>
      <c r="W310" s="304">
        <f t="shared" si="61"/>
        <v>0</v>
      </c>
      <c r="X310" s="305">
        <f t="shared" si="62"/>
        <v>0</v>
      </c>
    </row>
    <row r="311" spans="1:24" s="274" customFormat="1" x14ac:dyDescent="0.2">
      <c r="A311" s="238" t="s">
        <v>648</v>
      </c>
      <c r="B311" s="239" t="s">
        <v>725</v>
      </c>
      <c r="C311" s="233" t="s">
        <v>726</v>
      </c>
      <c r="D311" s="234" t="s">
        <v>124</v>
      </c>
      <c r="E311" s="297">
        <v>735</v>
      </c>
      <c r="F311" s="297">
        <v>380928</v>
      </c>
      <c r="G311" s="297">
        <v>0</v>
      </c>
      <c r="H311" s="297">
        <v>0</v>
      </c>
      <c r="I311" s="298">
        <v>840</v>
      </c>
      <c r="J311" s="299">
        <v>448324</v>
      </c>
      <c r="K311" s="299">
        <v>0</v>
      </c>
      <c r="L311" s="300">
        <f>VLOOKUP(B311,[1]ЛП!$B$8:$I$408,8,0)+VLOOKUP(B311,[1]ЛП!$B$8:$J$408,9,0)+VLOOKUP(B311,[1]ЛП!$B$8:$K$408,10,0)</f>
        <v>0</v>
      </c>
      <c r="M311" s="240" t="s">
        <v>648</v>
      </c>
      <c r="N311" s="240" t="s">
        <v>725</v>
      </c>
      <c r="O311" s="237" t="s">
        <v>726</v>
      </c>
      <c r="P311" s="237" t="s">
        <v>124</v>
      </c>
      <c r="Q311" s="303">
        <v>876</v>
      </c>
      <c r="R311" s="304">
        <v>516580</v>
      </c>
      <c r="S311" s="304">
        <v>0</v>
      </c>
      <c r="T311" s="305">
        <v>0</v>
      </c>
      <c r="U311" s="303">
        <f t="shared" si="63"/>
        <v>36</v>
      </c>
      <c r="V311" s="304">
        <f t="shared" si="60"/>
        <v>68256</v>
      </c>
      <c r="W311" s="304">
        <f t="shared" si="61"/>
        <v>0</v>
      </c>
      <c r="X311" s="305">
        <f t="shared" si="62"/>
        <v>0</v>
      </c>
    </row>
    <row r="312" spans="1:24" s="274" customFormat="1" x14ac:dyDescent="0.2">
      <c r="A312" s="238" t="s">
        <v>648</v>
      </c>
      <c r="B312" s="239" t="s">
        <v>727</v>
      </c>
      <c r="C312" s="233" t="s">
        <v>728</v>
      </c>
      <c r="D312" s="234" t="s">
        <v>124</v>
      </c>
      <c r="E312" s="297">
        <v>247</v>
      </c>
      <c r="F312" s="297">
        <v>163750</v>
      </c>
      <c r="G312" s="297">
        <v>0</v>
      </c>
      <c r="H312" s="297">
        <v>103119.98000000004</v>
      </c>
      <c r="I312" s="298">
        <v>271</v>
      </c>
      <c r="J312" s="299">
        <v>175985</v>
      </c>
      <c r="K312" s="299">
        <v>0</v>
      </c>
      <c r="L312" s="300">
        <f>VLOOKUP(B312,[1]ЛП!$B$8:$I$408,8,0)+VLOOKUP(B312,[1]ЛП!$B$8:$J$408,9,0)+VLOOKUP(B312,[1]ЛП!$B$8:$K$408,10,0)</f>
        <v>57939.54</v>
      </c>
      <c r="M312" s="240" t="s">
        <v>648</v>
      </c>
      <c r="N312" s="240" t="s">
        <v>727</v>
      </c>
      <c r="O312" s="237" t="s">
        <v>728</v>
      </c>
      <c r="P312" s="237" t="s">
        <v>124</v>
      </c>
      <c r="Q312" s="303">
        <v>333</v>
      </c>
      <c r="R312" s="304">
        <v>223980</v>
      </c>
      <c r="S312" s="304">
        <v>0</v>
      </c>
      <c r="T312" s="305">
        <v>63870.200000000004</v>
      </c>
      <c r="U312" s="303">
        <f t="shared" si="63"/>
        <v>62</v>
      </c>
      <c r="V312" s="304">
        <f t="shared" si="60"/>
        <v>47995</v>
      </c>
      <c r="W312" s="304">
        <f t="shared" si="61"/>
        <v>0</v>
      </c>
      <c r="X312" s="305">
        <f t="shared" si="62"/>
        <v>5930.6600000000035</v>
      </c>
    </row>
    <row r="313" spans="1:24" s="274" customFormat="1" x14ac:dyDescent="0.2">
      <c r="A313" s="238" t="s">
        <v>648</v>
      </c>
      <c r="B313" s="239" t="s">
        <v>729</v>
      </c>
      <c r="C313" s="233" t="s">
        <v>730</v>
      </c>
      <c r="D313" s="234" t="s">
        <v>124</v>
      </c>
      <c r="E313" s="297">
        <v>298</v>
      </c>
      <c r="F313" s="297">
        <v>204532.8</v>
      </c>
      <c r="G313" s="297">
        <v>0</v>
      </c>
      <c r="H313" s="297">
        <v>0</v>
      </c>
      <c r="I313" s="298">
        <v>331</v>
      </c>
      <c r="J313" s="299">
        <v>220725.19999999998</v>
      </c>
      <c r="K313" s="299">
        <v>0</v>
      </c>
      <c r="L313" s="300">
        <f>VLOOKUP(B313,[1]ЛП!$B$8:$I$408,8,0)+VLOOKUP(B313,[1]ЛП!$B$8:$J$408,9,0)+VLOOKUP(B313,[1]ЛП!$B$8:$K$408,10,0)</f>
        <v>0</v>
      </c>
      <c r="M313" s="240" t="s">
        <v>648</v>
      </c>
      <c r="N313" s="240" t="s">
        <v>729</v>
      </c>
      <c r="O313" s="237" t="s">
        <v>730</v>
      </c>
      <c r="P313" s="237" t="s">
        <v>124</v>
      </c>
      <c r="Q313" s="303">
        <v>287</v>
      </c>
      <c r="R313" s="304">
        <v>192890.4</v>
      </c>
      <c r="S313" s="304">
        <v>0</v>
      </c>
      <c r="T313" s="305">
        <v>0</v>
      </c>
      <c r="U313" s="303">
        <f t="shared" si="63"/>
        <v>-44</v>
      </c>
      <c r="V313" s="304">
        <f t="shared" si="60"/>
        <v>-27834.799999999988</v>
      </c>
      <c r="W313" s="304">
        <f t="shared" si="61"/>
        <v>0</v>
      </c>
      <c r="X313" s="305">
        <f t="shared" si="62"/>
        <v>0</v>
      </c>
    </row>
    <row r="314" spans="1:24" s="274" customFormat="1" x14ac:dyDescent="0.2">
      <c r="A314" s="238" t="s">
        <v>648</v>
      </c>
      <c r="B314" s="239" t="s">
        <v>731</v>
      </c>
      <c r="C314" s="233" t="s">
        <v>732</v>
      </c>
      <c r="D314" s="234" t="s">
        <v>124</v>
      </c>
      <c r="E314" s="297">
        <v>299</v>
      </c>
      <c r="F314" s="297">
        <v>80724.400000000009</v>
      </c>
      <c r="G314" s="297">
        <v>0</v>
      </c>
      <c r="H314" s="297">
        <v>0</v>
      </c>
      <c r="I314" s="298">
        <v>297</v>
      </c>
      <c r="J314" s="299">
        <v>83292.200000000012</v>
      </c>
      <c r="K314" s="299">
        <v>0</v>
      </c>
      <c r="L314" s="300">
        <f>VLOOKUP(B314,[1]ЛП!$B$8:$I$408,8,0)+VLOOKUP(B314,[1]ЛП!$B$8:$J$408,9,0)+VLOOKUP(B314,[1]ЛП!$B$8:$K$408,10,0)</f>
        <v>0</v>
      </c>
      <c r="M314" s="240" t="s">
        <v>648</v>
      </c>
      <c r="N314" s="240" t="s">
        <v>731</v>
      </c>
      <c r="O314" s="237" t="s">
        <v>732</v>
      </c>
      <c r="P314" s="237" t="s">
        <v>124</v>
      </c>
      <c r="Q314" s="303">
        <v>284</v>
      </c>
      <c r="R314" s="304">
        <v>76098.8</v>
      </c>
      <c r="S314" s="304">
        <v>0</v>
      </c>
      <c r="T314" s="305">
        <v>0</v>
      </c>
      <c r="U314" s="303">
        <f t="shared" si="63"/>
        <v>-13</v>
      </c>
      <c r="V314" s="304">
        <f t="shared" si="60"/>
        <v>-7193.4000000000087</v>
      </c>
      <c r="W314" s="304">
        <f t="shared" si="61"/>
        <v>0</v>
      </c>
      <c r="X314" s="305">
        <f t="shared" si="62"/>
        <v>0</v>
      </c>
    </row>
    <row r="315" spans="1:24" s="274" customFormat="1" x14ac:dyDescent="0.2">
      <c r="A315" s="238" t="s">
        <v>648</v>
      </c>
      <c r="B315" s="239" t="s">
        <v>733</v>
      </c>
      <c r="C315" s="233" t="s">
        <v>734</v>
      </c>
      <c r="D315" s="234" t="s">
        <v>124</v>
      </c>
      <c r="E315" s="297">
        <v>219</v>
      </c>
      <c r="F315" s="297">
        <v>328955</v>
      </c>
      <c r="G315" s="297">
        <v>0</v>
      </c>
      <c r="H315" s="297">
        <v>0</v>
      </c>
      <c r="I315" s="298">
        <v>221</v>
      </c>
      <c r="J315" s="299">
        <v>336929</v>
      </c>
      <c r="K315" s="299">
        <v>0</v>
      </c>
      <c r="L315" s="300">
        <f>VLOOKUP(B315,[1]ЛП!$B$8:$I$408,8,0)+VLOOKUP(B315,[1]ЛП!$B$8:$J$408,9,0)+VLOOKUP(B315,[1]ЛП!$B$8:$K$408,10,0)</f>
        <v>0</v>
      </c>
      <c r="M315" s="240" t="s">
        <v>648</v>
      </c>
      <c r="N315" s="240" t="s">
        <v>733</v>
      </c>
      <c r="O315" s="237" t="s">
        <v>734</v>
      </c>
      <c r="P315" s="237" t="s">
        <v>124</v>
      </c>
      <c r="Q315" s="303">
        <v>283</v>
      </c>
      <c r="R315" s="304">
        <v>349183.4</v>
      </c>
      <c r="S315" s="304">
        <v>0</v>
      </c>
      <c r="T315" s="305">
        <v>0</v>
      </c>
      <c r="U315" s="303">
        <f t="shared" si="63"/>
        <v>62</v>
      </c>
      <c r="V315" s="304">
        <f t="shared" si="60"/>
        <v>12254.400000000023</v>
      </c>
      <c r="W315" s="304">
        <f t="shared" si="61"/>
        <v>0</v>
      </c>
      <c r="X315" s="305">
        <f t="shared" si="62"/>
        <v>0</v>
      </c>
    </row>
    <row r="316" spans="1:24" s="274" customFormat="1" x14ac:dyDescent="0.2">
      <c r="A316" s="238" t="s">
        <v>648</v>
      </c>
      <c r="B316" s="239" t="s">
        <v>735</v>
      </c>
      <c r="C316" s="233" t="s">
        <v>736</v>
      </c>
      <c r="D316" s="234" t="s">
        <v>124</v>
      </c>
      <c r="E316" s="297">
        <v>388</v>
      </c>
      <c r="F316" s="297">
        <v>365957</v>
      </c>
      <c r="G316" s="297">
        <v>0</v>
      </c>
      <c r="H316" s="297">
        <v>0</v>
      </c>
      <c r="I316" s="298">
        <v>413</v>
      </c>
      <c r="J316" s="299">
        <v>416939</v>
      </c>
      <c r="K316" s="299">
        <v>0</v>
      </c>
      <c r="L316" s="300">
        <f>VLOOKUP(B316,[1]ЛП!$B$8:$I$408,8,0)+VLOOKUP(B316,[1]ЛП!$B$8:$J$408,9,0)+VLOOKUP(B316,[1]ЛП!$B$8:$K$408,10,0)</f>
        <v>0</v>
      </c>
      <c r="M316" s="240" t="s">
        <v>648</v>
      </c>
      <c r="N316" s="240" t="s">
        <v>735</v>
      </c>
      <c r="O316" s="237" t="s">
        <v>736</v>
      </c>
      <c r="P316" s="237" t="s">
        <v>124</v>
      </c>
      <c r="Q316" s="303">
        <v>326</v>
      </c>
      <c r="R316" s="304">
        <v>359458</v>
      </c>
      <c r="S316" s="304">
        <v>0</v>
      </c>
      <c r="T316" s="305">
        <v>0</v>
      </c>
      <c r="U316" s="303">
        <f t="shared" si="63"/>
        <v>-87</v>
      </c>
      <c r="V316" s="304">
        <f t="shared" si="60"/>
        <v>-57481</v>
      </c>
      <c r="W316" s="304">
        <f t="shared" si="61"/>
        <v>0</v>
      </c>
      <c r="X316" s="305">
        <f t="shared" si="62"/>
        <v>0</v>
      </c>
    </row>
    <row r="317" spans="1:24" s="274" customFormat="1" x14ac:dyDescent="0.2">
      <c r="A317" s="238" t="s">
        <v>648</v>
      </c>
      <c r="B317" s="239" t="s">
        <v>737</v>
      </c>
      <c r="C317" s="233" t="s">
        <v>738</v>
      </c>
      <c r="D317" s="234" t="s">
        <v>124</v>
      </c>
      <c r="E317" s="297">
        <v>2624</v>
      </c>
      <c r="F317" s="297">
        <v>2113767</v>
      </c>
      <c r="G317" s="297">
        <v>0</v>
      </c>
      <c r="H317" s="297">
        <v>5968747.3100000042</v>
      </c>
      <c r="I317" s="298">
        <v>2375</v>
      </c>
      <c r="J317" s="299">
        <v>1964529</v>
      </c>
      <c r="K317" s="299">
        <v>0</v>
      </c>
      <c r="L317" s="300">
        <f>VLOOKUP(B317,[1]ЛП!$B$8:$I$408,8,0)+VLOOKUP(B317,[1]ЛП!$B$8:$J$408,9,0)+VLOOKUP(B317,[1]ЛП!$B$8:$K$408,10,0)</f>
        <v>6088284.2800000012</v>
      </c>
      <c r="M317" s="240" t="s">
        <v>648</v>
      </c>
      <c r="N317" s="240" t="s">
        <v>737</v>
      </c>
      <c r="O317" s="237" t="s">
        <v>738</v>
      </c>
      <c r="P317" s="237" t="s">
        <v>124</v>
      </c>
      <c r="Q317" s="303">
        <v>2549</v>
      </c>
      <c r="R317" s="304">
        <v>2093417</v>
      </c>
      <c r="S317" s="304">
        <v>0</v>
      </c>
      <c r="T317" s="305">
        <v>6283562.5900000231</v>
      </c>
      <c r="U317" s="303">
        <f t="shared" si="63"/>
        <v>174</v>
      </c>
      <c r="V317" s="304">
        <f t="shared" si="60"/>
        <v>128888</v>
      </c>
      <c r="W317" s="304">
        <f t="shared" si="61"/>
        <v>0</v>
      </c>
      <c r="X317" s="305">
        <f t="shared" si="62"/>
        <v>195278.31000002194</v>
      </c>
    </row>
    <row r="318" spans="1:24" s="274" customFormat="1" x14ac:dyDescent="0.2">
      <c r="A318" s="238" t="s">
        <v>648</v>
      </c>
      <c r="B318" s="239" t="s">
        <v>739</v>
      </c>
      <c r="C318" s="233" t="s">
        <v>740</v>
      </c>
      <c r="D318" s="234" t="s">
        <v>124</v>
      </c>
      <c r="E318" s="297">
        <v>31</v>
      </c>
      <c r="F318" s="297">
        <v>71036</v>
      </c>
      <c r="G318" s="297">
        <v>0</v>
      </c>
      <c r="H318" s="297">
        <v>0</v>
      </c>
      <c r="I318" s="298">
        <v>21</v>
      </c>
      <c r="J318" s="299">
        <v>71264</v>
      </c>
      <c r="K318" s="299">
        <v>0</v>
      </c>
      <c r="L318" s="300">
        <f>VLOOKUP(B318,[1]ЛП!$B$8:$I$408,8,0)+VLOOKUP(B318,[1]ЛП!$B$8:$J$408,9,0)+VLOOKUP(B318,[1]ЛП!$B$8:$K$408,10,0)</f>
        <v>0</v>
      </c>
      <c r="M318" s="240" t="s">
        <v>648</v>
      </c>
      <c r="N318" s="240" t="s">
        <v>739</v>
      </c>
      <c r="O318" s="237" t="s">
        <v>740</v>
      </c>
      <c r="P318" s="237" t="s">
        <v>124</v>
      </c>
      <c r="Q318" s="303">
        <v>27</v>
      </c>
      <c r="R318" s="304">
        <v>65628</v>
      </c>
      <c r="S318" s="304">
        <v>0</v>
      </c>
      <c r="T318" s="305">
        <v>0</v>
      </c>
      <c r="U318" s="303">
        <f t="shared" si="63"/>
        <v>6</v>
      </c>
      <c r="V318" s="304">
        <f t="shared" si="60"/>
        <v>-5636</v>
      </c>
      <c r="W318" s="304">
        <f t="shared" si="61"/>
        <v>0</v>
      </c>
      <c r="X318" s="305">
        <f t="shared" si="62"/>
        <v>0</v>
      </c>
    </row>
    <row r="319" spans="1:24" s="274" customFormat="1" x14ac:dyDescent="0.2">
      <c r="A319" s="238" t="s">
        <v>648</v>
      </c>
      <c r="B319" s="239" t="s">
        <v>741</v>
      </c>
      <c r="C319" s="233" t="s">
        <v>742</v>
      </c>
      <c r="D319" s="234" t="s">
        <v>113</v>
      </c>
      <c r="E319" s="297">
        <v>163</v>
      </c>
      <c r="F319" s="297">
        <v>248796</v>
      </c>
      <c r="G319" s="297">
        <v>278640</v>
      </c>
      <c r="H319" s="297">
        <v>0</v>
      </c>
      <c r="I319" s="298">
        <v>194</v>
      </c>
      <c r="J319" s="299">
        <v>278132</v>
      </c>
      <c r="K319" s="299">
        <v>318025</v>
      </c>
      <c r="L319" s="300">
        <f>VLOOKUP(B319,[1]ЛП!$B$8:$I$408,8,0)+VLOOKUP(B319,[1]ЛП!$B$8:$J$408,9,0)+VLOOKUP(B319,[1]ЛП!$B$8:$K$408,10,0)</f>
        <v>0</v>
      </c>
      <c r="M319" s="240" t="s">
        <v>648</v>
      </c>
      <c r="N319" s="240" t="s">
        <v>741</v>
      </c>
      <c r="O319" s="237" t="s">
        <v>742</v>
      </c>
      <c r="P319" s="237" t="s">
        <v>113</v>
      </c>
      <c r="Q319" s="303">
        <v>153</v>
      </c>
      <c r="R319" s="304">
        <v>222050</v>
      </c>
      <c r="S319" s="304">
        <v>285660</v>
      </c>
      <c r="T319" s="305">
        <v>0</v>
      </c>
      <c r="U319" s="303">
        <f t="shared" si="63"/>
        <v>-41</v>
      </c>
      <c r="V319" s="304">
        <f t="shared" si="60"/>
        <v>-56082</v>
      </c>
      <c r="W319" s="304">
        <f t="shared" si="61"/>
        <v>-32365</v>
      </c>
      <c r="X319" s="305">
        <f t="shared" si="62"/>
        <v>0</v>
      </c>
    </row>
    <row r="320" spans="1:24" s="274" customFormat="1" x14ac:dyDescent="0.2">
      <c r="A320" s="238" t="s">
        <v>648</v>
      </c>
      <c r="B320" s="239" t="s">
        <v>743</v>
      </c>
      <c r="C320" s="233" t="s">
        <v>744</v>
      </c>
      <c r="D320" s="234" t="s">
        <v>124</v>
      </c>
      <c r="E320" s="297">
        <v>174</v>
      </c>
      <c r="F320" s="297">
        <v>280309</v>
      </c>
      <c r="G320" s="297">
        <v>29751</v>
      </c>
      <c r="H320" s="297">
        <v>0</v>
      </c>
      <c r="I320" s="298">
        <v>227</v>
      </c>
      <c r="J320" s="299">
        <v>348825</v>
      </c>
      <c r="K320" s="299">
        <v>41820</v>
      </c>
      <c r="L320" s="300">
        <f>VLOOKUP(B320,[1]ЛП!$B$8:$I$408,8,0)+VLOOKUP(B320,[1]ЛП!$B$8:$J$408,9,0)+VLOOKUP(B320,[1]ЛП!$B$8:$K$408,10,0)</f>
        <v>0</v>
      </c>
      <c r="M320" s="240" t="s">
        <v>648</v>
      </c>
      <c r="N320" s="240" t="s">
        <v>743</v>
      </c>
      <c r="O320" s="237" t="s">
        <v>744</v>
      </c>
      <c r="P320" s="237" t="s">
        <v>124</v>
      </c>
      <c r="Q320" s="303">
        <v>193</v>
      </c>
      <c r="R320" s="304">
        <v>310000</v>
      </c>
      <c r="S320" s="304">
        <v>67681</v>
      </c>
      <c r="T320" s="305">
        <v>0</v>
      </c>
      <c r="U320" s="303">
        <f t="shared" si="63"/>
        <v>-34</v>
      </c>
      <c r="V320" s="304">
        <f t="shared" si="60"/>
        <v>-38825</v>
      </c>
      <c r="W320" s="304">
        <f t="shared" si="61"/>
        <v>25861</v>
      </c>
      <c r="X320" s="305">
        <f t="shared" si="62"/>
        <v>0</v>
      </c>
    </row>
    <row r="321" spans="1:24" s="274" customFormat="1" x14ac:dyDescent="0.2">
      <c r="A321" s="238" t="s">
        <v>648</v>
      </c>
      <c r="B321" s="239" t="s">
        <v>745</v>
      </c>
      <c r="C321" s="233" t="s">
        <v>746</v>
      </c>
      <c r="D321" s="234" t="s">
        <v>124</v>
      </c>
      <c r="E321" s="297">
        <v>586</v>
      </c>
      <c r="F321" s="297">
        <v>933791</v>
      </c>
      <c r="G321" s="297">
        <v>585</v>
      </c>
      <c r="H321" s="297">
        <v>3855152.4799999995</v>
      </c>
      <c r="I321" s="298">
        <v>635</v>
      </c>
      <c r="J321" s="299">
        <v>993280</v>
      </c>
      <c r="K321" s="299">
        <v>0</v>
      </c>
      <c r="L321" s="300">
        <f>VLOOKUP(B321,[1]ЛП!$B$8:$I$408,8,0)+VLOOKUP(B321,[1]ЛП!$B$8:$J$408,9,0)+VLOOKUP(B321,[1]ЛП!$B$8:$K$408,10,0)</f>
        <v>3691684.12</v>
      </c>
      <c r="M321" s="240" t="s">
        <v>648</v>
      </c>
      <c r="N321" s="240" t="s">
        <v>745</v>
      </c>
      <c r="O321" s="237" t="s">
        <v>746</v>
      </c>
      <c r="P321" s="237" t="s">
        <v>124</v>
      </c>
      <c r="Q321" s="303">
        <v>548</v>
      </c>
      <c r="R321" s="304">
        <v>915561</v>
      </c>
      <c r="S321" s="304">
        <v>0</v>
      </c>
      <c r="T321" s="305">
        <v>3792559.0600000038</v>
      </c>
      <c r="U321" s="303">
        <f t="shared" si="63"/>
        <v>-87</v>
      </c>
      <c r="V321" s="304">
        <f t="shared" si="60"/>
        <v>-77719</v>
      </c>
      <c r="W321" s="304">
        <f t="shared" si="61"/>
        <v>0</v>
      </c>
      <c r="X321" s="305">
        <f t="shared" si="62"/>
        <v>100874.94000000367</v>
      </c>
    </row>
    <row r="322" spans="1:24" s="274" customFormat="1" x14ac:dyDescent="0.2">
      <c r="A322" s="238" t="s">
        <v>648</v>
      </c>
      <c r="B322" s="239" t="s">
        <v>747</v>
      </c>
      <c r="C322" s="233" t="s">
        <v>748</v>
      </c>
      <c r="D322" s="234" t="s">
        <v>124</v>
      </c>
      <c r="E322" s="297">
        <v>180</v>
      </c>
      <c r="F322" s="297">
        <v>143925</v>
      </c>
      <c r="G322" s="297">
        <v>0</v>
      </c>
      <c r="H322" s="297">
        <v>0</v>
      </c>
      <c r="I322" s="298">
        <v>208</v>
      </c>
      <c r="J322" s="299">
        <v>172924</v>
      </c>
      <c r="K322" s="299">
        <v>0</v>
      </c>
      <c r="L322" s="300">
        <f>VLOOKUP(B322,[1]ЛП!$B$8:$I$408,8,0)+VLOOKUP(B322,[1]ЛП!$B$8:$J$408,9,0)+VLOOKUP(B322,[1]ЛП!$B$8:$K$408,10,0)</f>
        <v>0</v>
      </c>
      <c r="M322" s="240" t="s">
        <v>648</v>
      </c>
      <c r="N322" s="240" t="s">
        <v>747</v>
      </c>
      <c r="O322" s="237" t="s">
        <v>748</v>
      </c>
      <c r="P322" s="237" t="s">
        <v>124</v>
      </c>
      <c r="Q322" s="303">
        <v>204</v>
      </c>
      <c r="R322" s="304">
        <v>145234</v>
      </c>
      <c r="S322" s="304">
        <v>0</v>
      </c>
      <c r="T322" s="305">
        <v>0</v>
      </c>
      <c r="U322" s="303">
        <f t="shared" si="63"/>
        <v>-4</v>
      </c>
      <c r="V322" s="304">
        <f t="shared" si="60"/>
        <v>-27690</v>
      </c>
      <c r="W322" s="304">
        <f t="shared" si="61"/>
        <v>0</v>
      </c>
      <c r="X322" s="305">
        <f t="shared" si="62"/>
        <v>0</v>
      </c>
    </row>
    <row r="323" spans="1:24" s="274" customFormat="1" x14ac:dyDescent="0.2">
      <c r="A323" s="238" t="s">
        <v>648</v>
      </c>
      <c r="B323" s="239" t="s">
        <v>749</v>
      </c>
      <c r="C323" s="233" t="s">
        <v>750</v>
      </c>
      <c r="D323" s="234" t="s">
        <v>124</v>
      </c>
      <c r="E323" s="297">
        <v>83</v>
      </c>
      <c r="F323" s="297">
        <v>284230</v>
      </c>
      <c r="G323" s="297">
        <v>0</v>
      </c>
      <c r="H323" s="297">
        <v>0</v>
      </c>
      <c r="I323" s="298">
        <v>58</v>
      </c>
      <c r="J323" s="299">
        <v>255856</v>
      </c>
      <c r="K323" s="299">
        <v>0</v>
      </c>
      <c r="L323" s="300">
        <f>VLOOKUP(B323,[1]ЛП!$B$8:$I$408,8,0)+VLOOKUP(B323,[1]ЛП!$B$8:$J$408,9,0)+VLOOKUP(B323,[1]ЛП!$B$8:$K$408,10,0)</f>
        <v>0</v>
      </c>
      <c r="M323" s="240" t="s">
        <v>648</v>
      </c>
      <c r="N323" s="240" t="s">
        <v>749</v>
      </c>
      <c r="O323" s="237" t="s">
        <v>750</v>
      </c>
      <c r="P323" s="237" t="s">
        <v>124</v>
      </c>
      <c r="Q323" s="303">
        <v>78</v>
      </c>
      <c r="R323" s="304">
        <v>234411</v>
      </c>
      <c r="S323" s="304">
        <v>0</v>
      </c>
      <c r="T323" s="305">
        <v>0</v>
      </c>
      <c r="U323" s="303">
        <f t="shared" si="63"/>
        <v>20</v>
      </c>
      <c r="V323" s="304">
        <f t="shared" si="60"/>
        <v>-21445</v>
      </c>
      <c r="W323" s="304">
        <f t="shared" si="61"/>
        <v>0</v>
      </c>
      <c r="X323" s="305">
        <f t="shared" si="62"/>
        <v>0</v>
      </c>
    </row>
    <row r="324" spans="1:24" s="274" customFormat="1" x14ac:dyDescent="0.2">
      <c r="A324" s="238" t="s">
        <v>648</v>
      </c>
      <c r="B324" s="239" t="s">
        <v>751</v>
      </c>
      <c r="C324" s="233" t="s">
        <v>752</v>
      </c>
      <c r="D324" s="234" t="s">
        <v>124</v>
      </c>
      <c r="E324" s="297"/>
      <c r="F324" s="297">
        <v>15640</v>
      </c>
      <c r="G324" s="297">
        <v>0</v>
      </c>
      <c r="H324" s="297">
        <v>0</v>
      </c>
      <c r="I324" s="298"/>
      <c r="J324" s="299">
        <v>17380</v>
      </c>
      <c r="K324" s="299">
        <v>0</v>
      </c>
      <c r="L324" s="300">
        <f>VLOOKUP(B324,[1]ЛП!$B$8:$I$408,8,0)+VLOOKUP(B324,[1]ЛП!$B$8:$J$408,9,0)+VLOOKUP(B324,[1]ЛП!$B$8:$K$408,10,0)</f>
        <v>0</v>
      </c>
      <c r="M324" s="240" t="s">
        <v>648</v>
      </c>
      <c r="N324" s="240" t="s">
        <v>751</v>
      </c>
      <c r="O324" s="237" t="s">
        <v>752</v>
      </c>
      <c r="P324" s="237" t="s">
        <v>124</v>
      </c>
      <c r="Q324" s="303">
        <v>0</v>
      </c>
      <c r="R324" s="304">
        <v>14430</v>
      </c>
      <c r="S324" s="304">
        <v>0</v>
      </c>
      <c r="T324" s="305">
        <v>0</v>
      </c>
      <c r="U324" s="303">
        <f t="shared" si="63"/>
        <v>0</v>
      </c>
      <c r="V324" s="304">
        <f t="shared" si="60"/>
        <v>-2950</v>
      </c>
      <c r="W324" s="304">
        <f t="shared" si="61"/>
        <v>0</v>
      </c>
      <c r="X324" s="305">
        <f t="shared" si="62"/>
        <v>0</v>
      </c>
    </row>
    <row r="325" spans="1:24" s="274" customFormat="1" x14ac:dyDescent="0.2">
      <c r="A325" s="238" t="s">
        <v>648</v>
      </c>
      <c r="B325" s="239" t="s">
        <v>753</v>
      </c>
      <c r="C325" s="233" t="s">
        <v>50</v>
      </c>
      <c r="D325" s="234" t="s">
        <v>124</v>
      </c>
      <c r="E325" s="297">
        <v>2909</v>
      </c>
      <c r="F325" s="297">
        <v>4042394</v>
      </c>
      <c r="G325" s="297">
        <v>2257.1999999999998</v>
      </c>
      <c r="H325" s="297">
        <v>3768636.169999999</v>
      </c>
      <c r="I325" s="298">
        <v>3048</v>
      </c>
      <c r="J325" s="299">
        <v>4455846.4000000004</v>
      </c>
      <c r="K325" s="299">
        <v>2708.64</v>
      </c>
      <c r="L325" s="300">
        <f>VLOOKUP(B325,[1]ЛП!$B$8:$I$408,8,0)+VLOOKUP(B325,[1]ЛП!$B$8:$J$408,9,0)+VLOOKUP(B325,[1]ЛП!$B$8:$K$408,10,0)</f>
        <v>4156393.6799999988</v>
      </c>
      <c r="M325" s="240" t="s">
        <v>648</v>
      </c>
      <c r="N325" s="240" t="s">
        <v>753</v>
      </c>
      <c r="O325" s="237" t="s">
        <v>50</v>
      </c>
      <c r="P325" s="237" t="s">
        <v>124</v>
      </c>
      <c r="Q325" s="303">
        <v>3021</v>
      </c>
      <c r="R325" s="304">
        <v>4341471.5999999996</v>
      </c>
      <c r="S325" s="304">
        <v>5540.76</v>
      </c>
      <c r="T325" s="305">
        <v>4949668.0799999963</v>
      </c>
      <c r="U325" s="303">
        <f t="shared" si="63"/>
        <v>-27</v>
      </c>
      <c r="V325" s="304">
        <f t="shared" si="60"/>
        <v>-114374.80000000075</v>
      </c>
      <c r="W325" s="304">
        <f t="shared" si="61"/>
        <v>2832.1200000000003</v>
      </c>
      <c r="X325" s="305">
        <f t="shared" si="62"/>
        <v>793274.39999999758</v>
      </c>
    </row>
    <row r="326" spans="1:24" s="274" customFormat="1" x14ac:dyDescent="0.2">
      <c r="A326" s="238" t="s">
        <v>648</v>
      </c>
      <c r="B326" s="239" t="s">
        <v>754</v>
      </c>
      <c r="C326" s="233" t="s">
        <v>755</v>
      </c>
      <c r="D326" s="234" t="s">
        <v>285</v>
      </c>
      <c r="E326" s="297">
        <v>89</v>
      </c>
      <c r="F326" s="297">
        <v>30586</v>
      </c>
      <c r="G326" s="297">
        <v>0</v>
      </c>
      <c r="H326" s="297">
        <v>0</v>
      </c>
      <c r="I326" s="298">
        <v>83</v>
      </c>
      <c r="J326" s="299">
        <v>29670</v>
      </c>
      <c r="K326" s="299">
        <v>0</v>
      </c>
      <c r="L326" s="300">
        <f>VLOOKUP(B326,[1]ЛП!$B$8:$I$408,8,0)+VLOOKUP(B326,[1]ЛП!$B$8:$J$408,9,0)+VLOOKUP(B326,[1]ЛП!$B$8:$K$408,10,0)</f>
        <v>0</v>
      </c>
      <c r="M326" s="240" t="s">
        <v>648</v>
      </c>
      <c r="N326" s="240" t="s">
        <v>754</v>
      </c>
      <c r="O326" s="237" t="s">
        <v>755</v>
      </c>
      <c r="P326" s="237" t="s">
        <v>285</v>
      </c>
      <c r="Q326" s="303">
        <v>91</v>
      </c>
      <c r="R326" s="304">
        <v>31246</v>
      </c>
      <c r="S326" s="304">
        <v>0</v>
      </c>
      <c r="T326" s="305">
        <v>0</v>
      </c>
      <c r="U326" s="303">
        <f t="shared" si="63"/>
        <v>8</v>
      </c>
      <c r="V326" s="304">
        <f t="shared" si="60"/>
        <v>1576</v>
      </c>
      <c r="W326" s="304">
        <f t="shared" si="61"/>
        <v>0</v>
      </c>
      <c r="X326" s="305">
        <f t="shared" si="62"/>
        <v>0</v>
      </c>
    </row>
    <row r="327" spans="1:24" s="274" customFormat="1" x14ac:dyDescent="0.2">
      <c r="A327" s="238" t="s">
        <v>648</v>
      </c>
      <c r="B327" s="239" t="s">
        <v>756</v>
      </c>
      <c r="C327" s="233" t="s">
        <v>757</v>
      </c>
      <c r="D327" s="234" t="s">
        <v>285</v>
      </c>
      <c r="E327" s="297">
        <v>29</v>
      </c>
      <c r="F327" s="297">
        <v>10416</v>
      </c>
      <c r="G327" s="297">
        <v>0</v>
      </c>
      <c r="H327" s="297">
        <v>0</v>
      </c>
      <c r="I327" s="298">
        <v>36</v>
      </c>
      <c r="J327" s="299">
        <v>12640</v>
      </c>
      <c r="K327" s="299">
        <v>0</v>
      </c>
      <c r="L327" s="300">
        <f>VLOOKUP(B327,[1]ЛП!$B$8:$I$408,8,0)+VLOOKUP(B327,[1]ЛП!$B$8:$J$408,9,0)+VLOOKUP(B327,[1]ЛП!$B$8:$K$408,10,0)</f>
        <v>0</v>
      </c>
      <c r="M327" s="240" t="s">
        <v>648</v>
      </c>
      <c r="N327" s="240" t="s">
        <v>756</v>
      </c>
      <c r="O327" s="237" t="s">
        <v>757</v>
      </c>
      <c r="P327" s="237" t="s">
        <v>285</v>
      </c>
      <c r="Q327" s="303">
        <v>27</v>
      </c>
      <c r="R327" s="304">
        <v>9822</v>
      </c>
      <c r="S327" s="304">
        <v>0</v>
      </c>
      <c r="T327" s="305">
        <v>0</v>
      </c>
      <c r="U327" s="303">
        <f t="shared" si="63"/>
        <v>-9</v>
      </c>
      <c r="V327" s="304">
        <f t="shared" si="60"/>
        <v>-2818</v>
      </c>
      <c r="W327" s="304">
        <f t="shared" si="61"/>
        <v>0</v>
      </c>
      <c r="X327" s="305">
        <f t="shared" si="62"/>
        <v>0</v>
      </c>
    </row>
    <row r="328" spans="1:24" s="274" customFormat="1" x14ac:dyDescent="0.2">
      <c r="A328" s="238" t="s">
        <v>648</v>
      </c>
      <c r="B328" s="239" t="s">
        <v>758</v>
      </c>
      <c r="C328" s="233" t="s">
        <v>759</v>
      </c>
      <c r="D328" s="234" t="s">
        <v>285</v>
      </c>
      <c r="E328" s="297">
        <v>83</v>
      </c>
      <c r="F328" s="297">
        <v>32254</v>
      </c>
      <c r="G328" s="297">
        <v>0</v>
      </c>
      <c r="H328" s="297">
        <v>0</v>
      </c>
      <c r="I328" s="298">
        <v>156</v>
      </c>
      <c r="J328" s="299">
        <v>61208</v>
      </c>
      <c r="K328" s="299">
        <v>0</v>
      </c>
      <c r="L328" s="300">
        <f>VLOOKUP(B328,[1]ЛП!$B$8:$I$408,8,0)+VLOOKUP(B328,[1]ЛП!$B$8:$J$408,9,0)+VLOOKUP(B328,[1]ЛП!$B$8:$K$408,10,0)</f>
        <v>0</v>
      </c>
      <c r="M328" s="240" t="s">
        <v>648</v>
      </c>
      <c r="N328" s="240" t="s">
        <v>758</v>
      </c>
      <c r="O328" s="237" t="s">
        <v>759</v>
      </c>
      <c r="P328" s="237" t="s">
        <v>285</v>
      </c>
      <c r="Q328" s="303">
        <v>126</v>
      </c>
      <c r="R328" s="304">
        <v>49559.6</v>
      </c>
      <c r="S328" s="304">
        <v>0</v>
      </c>
      <c r="T328" s="305">
        <v>0</v>
      </c>
      <c r="U328" s="303">
        <f t="shared" si="63"/>
        <v>-30</v>
      </c>
      <c r="V328" s="304">
        <f t="shared" ref="V328:V391" si="66">R328-J328</f>
        <v>-11648.400000000001</v>
      </c>
      <c r="W328" s="304">
        <f t="shared" ref="W328:W391" si="67">S328-K328</f>
        <v>0</v>
      </c>
      <c r="X328" s="305">
        <f t="shared" ref="X328:X391" si="68">T328-L328</f>
        <v>0</v>
      </c>
    </row>
    <row r="329" spans="1:24" s="274" customFormat="1" x14ac:dyDescent="0.2">
      <c r="A329" s="238" t="s">
        <v>648</v>
      </c>
      <c r="B329" s="239" t="s">
        <v>760</v>
      </c>
      <c r="C329" s="233" t="s">
        <v>761</v>
      </c>
      <c r="D329" s="234" t="s">
        <v>285</v>
      </c>
      <c r="E329" s="297">
        <v>3587</v>
      </c>
      <c r="F329" s="297">
        <v>198400</v>
      </c>
      <c r="G329" s="297">
        <v>0</v>
      </c>
      <c r="H329" s="297">
        <v>0</v>
      </c>
      <c r="I329" s="298">
        <v>5427</v>
      </c>
      <c r="J329" s="299">
        <v>294140</v>
      </c>
      <c r="K329" s="299">
        <v>0</v>
      </c>
      <c r="L329" s="300">
        <f>VLOOKUP(B329,[1]ЛП!$B$8:$I$408,8,0)+VLOOKUP(B329,[1]ЛП!$B$8:$J$408,9,0)+VLOOKUP(B329,[1]ЛП!$B$8:$K$408,10,0)</f>
        <v>0</v>
      </c>
      <c r="M329" s="240" t="s">
        <v>648</v>
      </c>
      <c r="N329" s="240" t="s">
        <v>760</v>
      </c>
      <c r="O329" s="237" t="s">
        <v>761</v>
      </c>
      <c r="P329" s="237" t="s">
        <v>285</v>
      </c>
      <c r="Q329" s="303">
        <v>5023</v>
      </c>
      <c r="R329" s="304">
        <v>276522</v>
      </c>
      <c r="S329" s="304">
        <v>0</v>
      </c>
      <c r="T329" s="305">
        <v>0</v>
      </c>
      <c r="U329" s="303">
        <f t="shared" ref="U329:U392" si="69">Q329-I329</f>
        <v>-404</v>
      </c>
      <c r="V329" s="304">
        <f t="shared" si="66"/>
        <v>-17618</v>
      </c>
      <c r="W329" s="304">
        <f t="shared" si="67"/>
        <v>0</v>
      </c>
      <c r="X329" s="305">
        <f t="shared" si="68"/>
        <v>0</v>
      </c>
    </row>
    <row r="330" spans="1:24" s="274" customFormat="1" x14ac:dyDescent="0.2">
      <c r="A330" s="238" t="s">
        <v>648</v>
      </c>
      <c r="B330" s="239" t="s">
        <v>762</v>
      </c>
      <c r="C330" s="233" t="s">
        <v>763</v>
      </c>
      <c r="D330" s="234" t="s">
        <v>129</v>
      </c>
      <c r="E330" s="297">
        <v>2783</v>
      </c>
      <c r="F330" s="297">
        <v>772246</v>
      </c>
      <c r="G330" s="297">
        <v>0</v>
      </c>
      <c r="H330" s="297">
        <v>0</v>
      </c>
      <c r="I330" s="298">
        <v>3043</v>
      </c>
      <c r="J330" s="299">
        <v>767780</v>
      </c>
      <c r="K330" s="299">
        <v>0</v>
      </c>
      <c r="L330" s="300">
        <f>VLOOKUP(B330,[1]ЛП!$B$8:$I$408,8,0)+VLOOKUP(B330,[1]ЛП!$B$8:$J$408,9,0)+VLOOKUP(B330,[1]ЛП!$B$8:$K$408,10,0)</f>
        <v>0</v>
      </c>
      <c r="M330" s="240" t="s">
        <v>648</v>
      </c>
      <c r="N330" s="240" t="s">
        <v>762</v>
      </c>
      <c r="O330" s="237" t="s">
        <v>763</v>
      </c>
      <c r="P330" s="237" t="s">
        <v>129</v>
      </c>
      <c r="Q330" s="303">
        <v>3572</v>
      </c>
      <c r="R330" s="304">
        <v>823036</v>
      </c>
      <c r="S330" s="304">
        <v>0</v>
      </c>
      <c r="T330" s="305">
        <v>0</v>
      </c>
      <c r="U330" s="303">
        <f t="shared" si="69"/>
        <v>529</v>
      </c>
      <c r="V330" s="304">
        <f t="shared" si="66"/>
        <v>55256</v>
      </c>
      <c r="W330" s="304">
        <f t="shared" si="67"/>
        <v>0</v>
      </c>
      <c r="X330" s="305">
        <f t="shared" si="68"/>
        <v>0</v>
      </c>
    </row>
    <row r="331" spans="1:24" s="274" customFormat="1" x14ac:dyDescent="0.2">
      <c r="A331" s="238" t="s">
        <v>648</v>
      </c>
      <c r="B331" s="239" t="s">
        <v>764</v>
      </c>
      <c r="C331" s="233" t="s">
        <v>765</v>
      </c>
      <c r="D331" s="234" t="s">
        <v>129</v>
      </c>
      <c r="E331" s="297">
        <v>265</v>
      </c>
      <c r="F331" s="297">
        <v>97026</v>
      </c>
      <c r="G331" s="297">
        <v>0</v>
      </c>
      <c r="H331" s="297">
        <v>0</v>
      </c>
      <c r="I331" s="298">
        <v>360</v>
      </c>
      <c r="J331" s="299">
        <v>127920</v>
      </c>
      <c r="K331" s="299">
        <v>0</v>
      </c>
      <c r="L331" s="300">
        <f>VLOOKUP(B331,[1]ЛП!$B$8:$I$408,8,0)+VLOOKUP(B331,[1]ЛП!$B$8:$J$408,9,0)+VLOOKUP(B331,[1]ЛП!$B$8:$K$408,10,0)</f>
        <v>0</v>
      </c>
      <c r="M331" s="240" t="s">
        <v>648</v>
      </c>
      <c r="N331" s="240" t="s">
        <v>764</v>
      </c>
      <c r="O331" s="237" t="s">
        <v>765</v>
      </c>
      <c r="P331" s="237" t="s">
        <v>129</v>
      </c>
      <c r="Q331" s="303">
        <v>318</v>
      </c>
      <c r="R331" s="304">
        <v>118164</v>
      </c>
      <c r="S331" s="304">
        <v>0</v>
      </c>
      <c r="T331" s="305">
        <v>0</v>
      </c>
      <c r="U331" s="303">
        <f t="shared" si="69"/>
        <v>-42</v>
      </c>
      <c r="V331" s="304">
        <f t="shared" si="66"/>
        <v>-9756</v>
      </c>
      <c r="W331" s="304">
        <f t="shared" si="67"/>
        <v>0</v>
      </c>
      <c r="X331" s="305">
        <f t="shared" si="68"/>
        <v>0</v>
      </c>
    </row>
    <row r="332" spans="1:24" s="274" customFormat="1" x14ac:dyDescent="0.2">
      <c r="A332" s="238" t="s">
        <v>648</v>
      </c>
      <c r="B332" s="239" t="s">
        <v>766</v>
      </c>
      <c r="C332" s="233" t="s">
        <v>767</v>
      </c>
      <c r="D332" s="234" t="s">
        <v>129</v>
      </c>
      <c r="E332" s="297">
        <v>1754</v>
      </c>
      <c r="F332" s="297">
        <v>602860</v>
      </c>
      <c r="G332" s="297">
        <v>0</v>
      </c>
      <c r="H332" s="297">
        <v>0</v>
      </c>
      <c r="I332" s="298">
        <v>1764</v>
      </c>
      <c r="J332" s="299">
        <v>606852</v>
      </c>
      <c r="K332" s="299">
        <v>0</v>
      </c>
      <c r="L332" s="300">
        <f>VLOOKUP(B332,[1]ЛП!$B$8:$I$408,8,0)+VLOOKUP(B332,[1]ЛП!$B$8:$J$408,9,0)+VLOOKUP(B332,[1]ЛП!$B$8:$K$408,10,0)</f>
        <v>0</v>
      </c>
      <c r="M332" s="240" t="s">
        <v>648</v>
      </c>
      <c r="N332" s="240" t="s">
        <v>766</v>
      </c>
      <c r="O332" s="237" t="s">
        <v>767</v>
      </c>
      <c r="P332" s="237" t="s">
        <v>129</v>
      </c>
      <c r="Q332" s="303">
        <v>1885</v>
      </c>
      <c r="R332" s="304">
        <v>649356</v>
      </c>
      <c r="S332" s="304">
        <v>0</v>
      </c>
      <c r="T332" s="305">
        <v>0</v>
      </c>
      <c r="U332" s="303">
        <f t="shared" si="69"/>
        <v>121</v>
      </c>
      <c r="V332" s="304">
        <f t="shared" si="66"/>
        <v>42504</v>
      </c>
      <c r="W332" s="304">
        <f t="shared" si="67"/>
        <v>0</v>
      </c>
      <c r="X332" s="305">
        <f t="shared" si="68"/>
        <v>0</v>
      </c>
    </row>
    <row r="333" spans="1:24" s="274" customFormat="1" x14ac:dyDescent="0.2">
      <c r="A333" s="238" t="s">
        <v>648</v>
      </c>
      <c r="B333" s="239" t="s">
        <v>768</v>
      </c>
      <c r="C333" s="233" t="s">
        <v>769</v>
      </c>
      <c r="D333" s="234" t="s">
        <v>129</v>
      </c>
      <c r="E333" s="297">
        <v>567</v>
      </c>
      <c r="F333" s="297">
        <v>188538</v>
      </c>
      <c r="G333" s="297">
        <v>0</v>
      </c>
      <c r="H333" s="297">
        <v>0</v>
      </c>
      <c r="I333" s="298">
        <v>833</v>
      </c>
      <c r="J333" s="299">
        <v>283426</v>
      </c>
      <c r="K333" s="299">
        <v>0</v>
      </c>
      <c r="L333" s="300">
        <f>VLOOKUP(B333,[1]ЛП!$B$8:$I$408,8,0)+VLOOKUP(B333,[1]ЛП!$B$8:$J$408,9,0)+VLOOKUP(B333,[1]ЛП!$B$8:$K$408,10,0)</f>
        <v>0</v>
      </c>
      <c r="M333" s="240" t="s">
        <v>648</v>
      </c>
      <c r="N333" s="240" t="s">
        <v>768</v>
      </c>
      <c r="O333" s="237" t="s">
        <v>769</v>
      </c>
      <c r="P333" s="237" t="s">
        <v>129</v>
      </c>
      <c r="Q333" s="303">
        <v>887</v>
      </c>
      <c r="R333" s="304">
        <v>300720</v>
      </c>
      <c r="S333" s="304">
        <v>0</v>
      </c>
      <c r="T333" s="305">
        <v>0</v>
      </c>
      <c r="U333" s="303">
        <f t="shared" si="69"/>
        <v>54</v>
      </c>
      <c r="V333" s="304">
        <f t="shared" si="66"/>
        <v>17294</v>
      </c>
      <c r="W333" s="304">
        <f t="shared" si="67"/>
        <v>0</v>
      </c>
      <c r="X333" s="305">
        <f t="shared" si="68"/>
        <v>0</v>
      </c>
    </row>
    <row r="334" spans="1:24" s="274" customFormat="1" x14ac:dyDescent="0.2">
      <c r="A334" s="238" t="s">
        <v>648</v>
      </c>
      <c r="B334" s="239" t="s">
        <v>770</v>
      </c>
      <c r="C334" s="233" t="s">
        <v>771</v>
      </c>
      <c r="D334" s="234" t="s">
        <v>414</v>
      </c>
      <c r="E334" s="297">
        <v>184</v>
      </c>
      <c r="F334" s="297">
        <v>66040</v>
      </c>
      <c r="G334" s="297">
        <v>0</v>
      </c>
      <c r="H334" s="297">
        <v>0</v>
      </c>
      <c r="I334" s="298">
        <v>213</v>
      </c>
      <c r="J334" s="299">
        <v>76218</v>
      </c>
      <c r="K334" s="299">
        <v>0</v>
      </c>
      <c r="L334" s="300">
        <f>VLOOKUP(B334,[1]ЛП!$B$8:$I$408,8,0)+VLOOKUP(B334,[1]ЛП!$B$8:$J$408,9,0)+VLOOKUP(B334,[1]ЛП!$B$8:$K$408,10,0)</f>
        <v>0</v>
      </c>
      <c r="M334" s="240" t="s">
        <v>648</v>
      </c>
      <c r="N334" s="240" t="s">
        <v>770</v>
      </c>
      <c r="O334" s="237" t="s">
        <v>771</v>
      </c>
      <c r="P334" s="237" t="s">
        <v>414</v>
      </c>
      <c r="Q334" s="303">
        <v>259</v>
      </c>
      <c r="R334" s="304">
        <v>95502</v>
      </c>
      <c r="S334" s="304">
        <v>0</v>
      </c>
      <c r="T334" s="305">
        <v>0</v>
      </c>
      <c r="U334" s="303">
        <f t="shared" si="69"/>
        <v>46</v>
      </c>
      <c r="V334" s="304">
        <f t="shared" si="66"/>
        <v>19284</v>
      </c>
      <c r="W334" s="304">
        <f t="shared" si="67"/>
        <v>0</v>
      </c>
      <c r="X334" s="305">
        <f t="shared" si="68"/>
        <v>0</v>
      </c>
    </row>
    <row r="335" spans="1:24" s="274" customFormat="1" x14ac:dyDescent="0.2">
      <c r="A335" s="238" t="s">
        <v>648</v>
      </c>
      <c r="B335" s="239" t="s">
        <v>772</v>
      </c>
      <c r="C335" s="233" t="s">
        <v>773</v>
      </c>
      <c r="D335" s="234" t="s">
        <v>252</v>
      </c>
      <c r="E335" s="297">
        <v>137</v>
      </c>
      <c r="F335" s="297">
        <v>47642</v>
      </c>
      <c r="G335" s="297">
        <v>0</v>
      </c>
      <c r="H335" s="297">
        <v>0</v>
      </c>
      <c r="I335" s="298">
        <v>289</v>
      </c>
      <c r="J335" s="299">
        <v>97650</v>
      </c>
      <c r="K335" s="299">
        <v>0</v>
      </c>
      <c r="L335" s="300">
        <f>VLOOKUP(B335,[1]ЛП!$B$8:$I$408,8,0)+VLOOKUP(B335,[1]ЛП!$B$8:$J$408,9,0)+VLOOKUP(B335,[1]ЛП!$B$8:$K$408,10,0)</f>
        <v>0</v>
      </c>
      <c r="M335" s="240" t="s">
        <v>648</v>
      </c>
      <c r="N335" s="240" t="s">
        <v>772</v>
      </c>
      <c r="O335" s="237" t="s">
        <v>773</v>
      </c>
      <c r="P335" s="237" t="s">
        <v>252</v>
      </c>
      <c r="Q335" s="303">
        <v>206</v>
      </c>
      <c r="R335" s="304">
        <v>70716</v>
      </c>
      <c r="S335" s="304">
        <v>0</v>
      </c>
      <c r="T335" s="305">
        <v>0</v>
      </c>
      <c r="U335" s="303">
        <f t="shared" si="69"/>
        <v>-83</v>
      </c>
      <c r="V335" s="304">
        <f t="shared" si="66"/>
        <v>-26934</v>
      </c>
      <c r="W335" s="304">
        <f t="shared" si="67"/>
        <v>0</v>
      </c>
      <c r="X335" s="305">
        <f t="shared" si="68"/>
        <v>0</v>
      </c>
    </row>
    <row r="336" spans="1:24" s="274" customFormat="1" x14ac:dyDescent="0.2">
      <c r="A336" s="238" t="s">
        <v>648</v>
      </c>
      <c r="B336" s="239" t="s">
        <v>774</v>
      </c>
      <c r="C336" s="233" t="s">
        <v>775</v>
      </c>
      <c r="D336" s="234" t="s">
        <v>188</v>
      </c>
      <c r="E336" s="297"/>
      <c r="F336" s="297">
        <v>647039</v>
      </c>
      <c r="G336" s="297">
        <v>0</v>
      </c>
      <c r="H336" s="297">
        <v>0</v>
      </c>
      <c r="I336" s="298"/>
      <c r="J336" s="299">
        <v>735215</v>
      </c>
      <c r="K336" s="299">
        <v>0</v>
      </c>
      <c r="L336" s="300">
        <f>VLOOKUP(B336,[1]ЛП!$B$8:$I$408,8,0)+VLOOKUP(B336,[1]ЛП!$B$8:$J$408,9,0)+VLOOKUP(B336,[1]ЛП!$B$8:$K$408,10,0)</f>
        <v>0</v>
      </c>
      <c r="M336" s="240" t="s">
        <v>648</v>
      </c>
      <c r="N336" s="240" t="s">
        <v>774</v>
      </c>
      <c r="O336" s="237" t="s">
        <v>775</v>
      </c>
      <c r="P336" s="237" t="s">
        <v>188</v>
      </c>
      <c r="Q336" s="303">
        <v>0</v>
      </c>
      <c r="R336" s="304">
        <v>714890</v>
      </c>
      <c r="S336" s="304">
        <v>0</v>
      </c>
      <c r="T336" s="305">
        <v>0</v>
      </c>
      <c r="U336" s="303">
        <f t="shared" si="69"/>
        <v>0</v>
      </c>
      <c r="V336" s="304">
        <f t="shared" si="66"/>
        <v>-20325</v>
      </c>
      <c r="W336" s="304">
        <f t="shared" si="67"/>
        <v>0</v>
      </c>
      <c r="X336" s="305">
        <f t="shared" si="68"/>
        <v>0</v>
      </c>
    </row>
    <row r="337" spans="1:24" s="274" customFormat="1" x14ac:dyDescent="0.2">
      <c r="A337" s="238" t="s">
        <v>648</v>
      </c>
      <c r="B337" s="239" t="s">
        <v>776</v>
      </c>
      <c r="C337" s="233" t="s">
        <v>777</v>
      </c>
      <c r="D337" s="234" t="s">
        <v>188</v>
      </c>
      <c r="E337" s="297"/>
      <c r="F337" s="297">
        <v>594432</v>
      </c>
      <c r="G337" s="297">
        <v>0</v>
      </c>
      <c r="H337" s="297">
        <v>0</v>
      </c>
      <c r="I337" s="298"/>
      <c r="J337" s="299">
        <v>656640</v>
      </c>
      <c r="K337" s="299">
        <v>0</v>
      </c>
      <c r="L337" s="300">
        <f>VLOOKUP(B337,[1]ЛП!$B$8:$I$408,8,0)+VLOOKUP(B337,[1]ЛП!$B$8:$J$408,9,0)+VLOOKUP(B337,[1]ЛП!$B$8:$K$408,10,0)</f>
        <v>0</v>
      </c>
      <c r="M337" s="240" t="s">
        <v>648</v>
      </c>
      <c r="N337" s="240" t="s">
        <v>776</v>
      </c>
      <c r="O337" s="237" t="s">
        <v>777</v>
      </c>
      <c r="P337" s="237" t="s">
        <v>188</v>
      </c>
      <c r="Q337" s="303">
        <v>0</v>
      </c>
      <c r="R337" s="304">
        <v>646848</v>
      </c>
      <c r="S337" s="304">
        <v>0</v>
      </c>
      <c r="T337" s="305">
        <v>0</v>
      </c>
      <c r="U337" s="303">
        <f t="shared" si="69"/>
        <v>0</v>
      </c>
      <c r="V337" s="304">
        <f t="shared" si="66"/>
        <v>-9792</v>
      </c>
      <c r="W337" s="304">
        <f t="shared" si="67"/>
        <v>0</v>
      </c>
      <c r="X337" s="305">
        <f t="shared" si="68"/>
        <v>0</v>
      </c>
    </row>
    <row r="338" spans="1:24" s="274" customFormat="1" x14ac:dyDescent="0.2">
      <c r="A338" s="238" t="s">
        <v>648</v>
      </c>
      <c r="B338" s="239" t="s">
        <v>778</v>
      </c>
      <c r="C338" s="233" t="s">
        <v>779</v>
      </c>
      <c r="D338" s="234" t="s">
        <v>113</v>
      </c>
      <c r="E338" s="297">
        <v>1191</v>
      </c>
      <c r="F338" s="297">
        <v>1628646</v>
      </c>
      <c r="G338" s="297">
        <v>205249.12</v>
      </c>
      <c r="H338" s="297">
        <v>0</v>
      </c>
      <c r="I338" s="298">
        <v>1379</v>
      </c>
      <c r="J338" s="299">
        <v>1948079.4</v>
      </c>
      <c r="K338" s="299">
        <v>247349.43999999983</v>
      </c>
      <c r="L338" s="300">
        <f>VLOOKUP(B338,[1]ЛП!$B$8:$I$408,8,0)+VLOOKUP(B338,[1]ЛП!$B$8:$J$408,9,0)+VLOOKUP(B338,[1]ЛП!$B$8:$K$408,10,0)</f>
        <v>0</v>
      </c>
      <c r="M338" s="240" t="s">
        <v>648</v>
      </c>
      <c r="N338" s="240" t="s">
        <v>778</v>
      </c>
      <c r="O338" s="237" t="s">
        <v>779</v>
      </c>
      <c r="P338" s="237" t="s">
        <v>113</v>
      </c>
      <c r="Q338" s="303">
        <v>1473</v>
      </c>
      <c r="R338" s="304">
        <v>2160948</v>
      </c>
      <c r="S338" s="304">
        <v>143768.15999999992</v>
      </c>
      <c r="T338" s="305">
        <v>0</v>
      </c>
      <c r="U338" s="303">
        <f t="shared" si="69"/>
        <v>94</v>
      </c>
      <c r="V338" s="304">
        <f t="shared" si="66"/>
        <v>212868.60000000009</v>
      </c>
      <c r="W338" s="304">
        <f t="shared" si="67"/>
        <v>-103581.27999999991</v>
      </c>
      <c r="X338" s="305">
        <f t="shared" si="68"/>
        <v>0</v>
      </c>
    </row>
    <row r="339" spans="1:24" s="274" customFormat="1" x14ac:dyDescent="0.2">
      <c r="A339" s="238" t="s">
        <v>648</v>
      </c>
      <c r="B339" s="239" t="s">
        <v>780</v>
      </c>
      <c r="C339" s="233" t="s">
        <v>781</v>
      </c>
      <c r="D339" s="234" t="s">
        <v>113</v>
      </c>
      <c r="E339" s="297">
        <v>3396</v>
      </c>
      <c r="F339" s="297">
        <v>2704168</v>
      </c>
      <c r="G339" s="297">
        <v>80251</v>
      </c>
      <c r="H339" s="297">
        <v>0</v>
      </c>
      <c r="I339" s="298">
        <v>3461</v>
      </c>
      <c r="J339" s="299">
        <v>2797989</v>
      </c>
      <c r="K339" s="299">
        <v>67243</v>
      </c>
      <c r="L339" s="300">
        <f>VLOOKUP(B339,[1]ЛП!$B$8:$I$408,8,0)+VLOOKUP(B339,[1]ЛП!$B$8:$J$408,9,0)+VLOOKUP(B339,[1]ЛП!$B$8:$K$408,10,0)</f>
        <v>0</v>
      </c>
      <c r="M339" s="240" t="s">
        <v>648</v>
      </c>
      <c r="N339" s="240" t="s">
        <v>780</v>
      </c>
      <c r="O339" s="237" t="s">
        <v>781</v>
      </c>
      <c r="P339" s="237" t="s">
        <v>113</v>
      </c>
      <c r="Q339" s="303">
        <v>3268</v>
      </c>
      <c r="R339" s="304">
        <v>2641516</v>
      </c>
      <c r="S339" s="304">
        <v>14215.6</v>
      </c>
      <c r="T339" s="305">
        <v>0</v>
      </c>
      <c r="U339" s="303">
        <f t="shared" si="69"/>
        <v>-193</v>
      </c>
      <c r="V339" s="304">
        <f t="shared" si="66"/>
        <v>-156473</v>
      </c>
      <c r="W339" s="304">
        <f t="shared" si="67"/>
        <v>-53027.4</v>
      </c>
      <c r="X339" s="305">
        <f t="shared" si="68"/>
        <v>0</v>
      </c>
    </row>
    <row r="340" spans="1:24" s="274" customFormat="1" x14ac:dyDescent="0.2">
      <c r="A340" s="238" t="s">
        <v>648</v>
      </c>
      <c r="B340" s="239" t="s">
        <v>782</v>
      </c>
      <c r="C340" s="233" t="s">
        <v>783</v>
      </c>
      <c r="D340" s="234" t="s">
        <v>113</v>
      </c>
      <c r="E340" s="297">
        <v>9940</v>
      </c>
      <c r="F340" s="297">
        <v>10477122</v>
      </c>
      <c r="G340" s="297">
        <v>791456.59</v>
      </c>
      <c r="H340" s="297">
        <v>2922960.7</v>
      </c>
      <c r="I340" s="298">
        <v>11198</v>
      </c>
      <c r="J340" s="299">
        <v>11638973</v>
      </c>
      <c r="K340" s="299">
        <v>999279.20000000019</v>
      </c>
      <c r="L340" s="300">
        <f>VLOOKUP(B340,[1]ЛП!$B$8:$I$408,8,0)+VLOOKUP(B340,[1]ЛП!$B$8:$J$408,9,0)+VLOOKUP(B340,[1]ЛП!$B$8:$K$408,10,0)</f>
        <v>2871470.75</v>
      </c>
      <c r="M340" s="240" t="s">
        <v>648</v>
      </c>
      <c r="N340" s="240" t="s">
        <v>782</v>
      </c>
      <c r="O340" s="237" t="s">
        <v>783</v>
      </c>
      <c r="P340" s="237" t="s">
        <v>113</v>
      </c>
      <c r="Q340" s="303">
        <v>10167</v>
      </c>
      <c r="R340" s="304">
        <v>10476725.800000001</v>
      </c>
      <c r="S340" s="304">
        <v>597960.79</v>
      </c>
      <c r="T340" s="305">
        <v>3121676.54</v>
      </c>
      <c r="U340" s="303">
        <f t="shared" si="69"/>
        <v>-1031</v>
      </c>
      <c r="V340" s="304">
        <f t="shared" si="66"/>
        <v>-1162247.1999999993</v>
      </c>
      <c r="W340" s="304">
        <f t="shared" si="67"/>
        <v>-401318.41000000015</v>
      </c>
      <c r="X340" s="305">
        <f t="shared" si="68"/>
        <v>250205.79000000004</v>
      </c>
    </row>
    <row r="341" spans="1:24" s="274" customFormat="1" x14ac:dyDescent="0.2">
      <c r="A341" s="238" t="s">
        <v>648</v>
      </c>
      <c r="B341" s="239" t="s">
        <v>784</v>
      </c>
      <c r="C341" s="233" t="s">
        <v>785</v>
      </c>
      <c r="D341" s="234" t="s">
        <v>113</v>
      </c>
      <c r="E341" s="297">
        <v>1156</v>
      </c>
      <c r="F341" s="297">
        <v>627133</v>
      </c>
      <c r="G341" s="297">
        <v>0</v>
      </c>
      <c r="H341" s="297">
        <v>0</v>
      </c>
      <c r="I341" s="298">
        <v>1211</v>
      </c>
      <c r="J341" s="299">
        <v>670096</v>
      </c>
      <c r="K341" s="299">
        <v>0</v>
      </c>
      <c r="L341" s="300">
        <f>VLOOKUP(B341,[1]ЛП!$B$8:$I$408,8,0)+VLOOKUP(B341,[1]ЛП!$B$8:$J$408,9,0)+VLOOKUP(B341,[1]ЛП!$B$8:$K$408,10,0)</f>
        <v>0</v>
      </c>
      <c r="M341" s="240" t="s">
        <v>648</v>
      </c>
      <c r="N341" s="240" t="s">
        <v>784</v>
      </c>
      <c r="O341" s="237" t="s">
        <v>785</v>
      </c>
      <c r="P341" s="237" t="s">
        <v>113</v>
      </c>
      <c r="Q341" s="303">
        <v>1073</v>
      </c>
      <c r="R341" s="304">
        <v>623329</v>
      </c>
      <c r="S341" s="304">
        <v>0</v>
      </c>
      <c r="T341" s="305">
        <v>0</v>
      </c>
      <c r="U341" s="303">
        <f t="shared" si="69"/>
        <v>-138</v>
      </c>
      <c r="V341" s="304">
        <f t="shared" si="66"/>
        <v>-46767</v>
      </c>
      <c r="W341" s="304">
        <f t="shared" si="67"/>
        <v>0</v>
      </c>
      <c r="X341" s="305">
        <f t="shared" si="68"/>
        <v>0</v>
      </c>
    </row>
    <row r="342" spans="1:24" s="274" customFormat="1" x14ac:dyDescent="0.2">
      <c r="A342" s="238" t="s">
        <v>648</v>
      </c>
      <c r="B342" s="239" t="s">
        <v>786</v>
      </c>
      <c r="C342" s="233" t="s">
        <v>787</v>
      </c>
      <c r="D342" s="234" t="s">
        <v>134</v>
      </c>
      <c r="E342" s="297"/>
      <c r="F342" s="297">
        <v>4002</v>
      </c>
      <c r="G342" s="297">
        <v>0</v>
      </c>
      <c r="H342" s="297">
        <v>0</v>
      </c>
      <c r="I342" s="298"/>
      <c r="J342" s="299">
        <v>5344</v>
      </c>
      <c r="K342" s="299">
        <v>0</v>
      </c>
      <c r="L342" s="300">
        <f>VLOOKUP(B342,[1]ЛП!$B$8:$I$408,8,0)+VLOOKUP(B342,[1]ЛП!$B$8:$J$408,9,0)+VLOOKUP(B342,[1]ЛП!$B$8:$K$408,10,0)</f>
        <v>0</v>
      </c>
      <c r="M342" s="240" t="s">
        <v>648</v>
      </c>
      <c r="N342" s="240" t="s">
        <v>786</v>
      </c>
      <c r="O342" s="237" t="s">
        <v>787</v>
      </c>
      <c r="P342" s="237" t="s">
        <v>134</v>
      </c>
      <c r="Q342" s="303">
        <v>0</v>
      </c>
      <c r="R342" s="304">
        <v>3846</v>
      </c>
      <c r="S342" s="304">
        <v>0</v>
      </c>
      <c r="T342" s="305">
        <v>0</v>
      </c>
      <c r="U342" s="303">
        <f t="shared" si="69"/>
        <v>0</v>
      </c>
      <c r="V342" s="304">
        <f t="shared" si="66"/>
        <v>-1498</v>
      </c>
      <c r="W342" s="304">
        <f t="shared" si="67"/>
        <v>0</v>
      </c>
      <c r="X342" s="305">
        <f t="shared" si="68"/>
        <v>0</v>
      </c>
    </row>
    <row r="343" spans="1:24" s="274" customFormat="1" x14ac:dyDescent="0.2">
      <c r="A343" s="238" t="s">
        <v>648</v>
      </c>
      <c r="B343" s="239" t="s">
        <v>788</v>
      </c>
      <c r="C343" s="233" t="s">
        <v>789</v>
      </c>
      <c r="D343" s="234" t="s">
        <v>134</v>
      </c>
      <c r="E343" s="297"/>
      <c r="F343" s="297">
        <v>87310</v>
      </c>
      <c r="G343" s="297">
        <v>0</v>
      </c>
      <c r="H343" s="297">
        <v>0</v>
      </c>
      <c r="I343" s="298"/>
      <c r="J343" s="299">
        <v>87532</v>
      </c>
      <c r="K343" s="299">
        <v>0</v>
      </c>
      <c r="L343" s="300">
        <f>VLOOKUP(B343,[1]ЛП!$B$8:$I$408,8,0)+VLOOKUP(B343,[1]ЛП!$B$8:$J$408,9,0)+VLOOKUP(B343,[1]ЛП!$B$8:$K$408,10,0)</f>
        <v>0</v>
      </c>
      <c r="M343" s="240" t="s">
        <v>648</v>
      </c>
      <c r="N343" s="240" t="s">
        <v>788</v>
      </c>
      <c r="O343" s="237" t="s">
        <v>789</v>
      </c>
      <c r="P343" s="237" t="s">
        <v>134</v>
      </c>
      <c r="Q343" s="303">
        <v>0</v>
      </c>
      <c r="R343" s="304">
        <v>71214</v>
      </c>
      <c r="S343" s="304">
        <v>0</v>
      </c>
      <c r="T343" s="305">
        <v>0</v>
      </c>
      <c r="U343" s="303">
        <f t="shared" si="69"/>
        <v>0</v>
      </c>
      <c r="V343" s="304">
        <f t="shared" si="66"/>
        <v>-16318</v>
      </c>
      <c r="W343" s="304">
        <f t="shared" si="67"/>
        <v>0</v>
      </c>
      <c r="X343" s="305">
        <f t="shared" si="68"/>
        <v>0</v>
      </c>
    </row>
    <row r="344" spans="1:24" s="274" customFormat="1" x14ac:dyDescent="0.2">
      <c r="A344" s="238" t="s">
        <v>648</v>
      </c>
      <c r="B344" s="239" t="s">
        <v>790</v>
      </c>
      <c r="C344" s="233" t="s">
        <v>791</v>
      </c>
      <c r="D344" s="234" t="s">
        <v>134</v>
      </c>
      <c r="E344" s="297"/>
      <c r="F344" s="297">
        <v>26570</v>
      </c>
      <c r="G344" s="297">
        <v>0</v>
      </c>
      <c r="H344" s="297">
        <v>0</v>
      </c>
      <c r="I344" s="298"/>
      <c r="J344" s="299">
        <v>43580</v>
      </c>
      <c r="K344" s="299">
        <v>0</v>
      </c>
      <c r="L344" s="300">
        <f>VLOOKUP(B344,[1]ЛП!$B$8:$I$408,8,0)+VLOOKUP(B344,[1]ЛП!$B$8:$J$408,9,0)+VLOOKUP(B344,[1]ЛП!$B$8:$K$408,10,0)</f>
        <v>0</v>
      </c>
      <c r="M344" s="240" t="s">
        <v>648</v>
      </c>
      <c r="N344" s="240" t="s">
        <v>790</v>
      </c>
      <c r="O344" s="237" t="s">
        <v>791</v>
      </c>
      <c r="P344" s="237" t="s">
        <v>134</v>
      </c>
      <c r="Q344" s="303">
        <v>0</v>
      </c>
      <c r="R344" s="304">
        <v>36120</v>
      </c>
      <c r="S344" s="304">
        <v>0</v>
      </c>
      <c r="T344" s="305">
        <v>0</v>
      </c>
      <c r="U344" s="303">
        <f t="shared" si="69"/>
        <v>0</v>
      </c>
      <c r="V344" s="304">
        <f t="shared" si="66"/>
        <v>-7460</v>
      </c>
      <c r="W344" s="304">
        <f t="shared" si="67"/>
        <v>0</v>
      </c>
      <c r="X344" s="305">
        <f t="shared" si="68"/>
        <v>0</v>
      </c>
    </row>
    <row r="345" spans="1:24" s="274" customFormat="1" x14ac:dyDescent="0.2">
      <c r="A345" s="238" t="s">
        <v>648</v>
      </c>
      <c r="B345" s="239" t="s">
        <v>792</v>
      </c>
      <c r="C345" s="233" t="s">
        <v>793</v>
      </c>
      <c r="D345" s="234" t="s">
        <v>134</v>
      </c>
      <c r="E345" s="297"/>
      <c r="F345" s="297">
        <v>35644</v>
      </c>
      <c r="G345" s="297">
        <v>0</v>
      </c>
      <c r="H345" s="297">
        <v>0</v>
      </c>
      <c r="I345" s="298"/>
      <c r="J345" s="299">
        <v>38304</v>
      </c>
      <c r="K345" s="299">
        <v>0</v>
      </c>
      <c r="L345" s="300">
        <f>VLOOKUP(B345,[1]ЛП!$B$8:$I$408,8,0)+VLOOKUP(B345,[1]ЛП!$B$8:$J$408,9,0)+VLOOKUP(B345,[1]ЛП!$B$8:$K$408,10,0)</f>
        <v>0</v>
      </c>
      <c r="M345" s="240" t="s">
        <v>648</v>
      </c>
      <c r="N345" s="240" t="s">
        <v>792</v>
      </c>
      <c r="O345" s="237" t="s">
        <v>793</v>
      </c>
      <c r="P345" s="237" t="s">
        <v>134</v>
      </c>
      <c r="Q345" s="303">
        <v>0</v>
      </c>
      <c r="R345" s="304">
        <v>32718</v>
      </c>
      <c r="S345" s="304">
        <v>0</v>
      </c>
      <c r="T345" s="305">
        <v>0</v>
      </c>
      <c r="U345" s="303">
        <f t="shared" si="69"/>
        <v>0</v>
      </c>
      <c r="V345" s="304">
        <f t="shared" si="66"/>
        <v>-5586</v>
      </c>
      <c r="W345" s="304">
        <f t="shared" si="67"/>
        <v>0</v>
      </c>
      <c r="X345" s="305">
        <f t="shared" si="68"/>
        <v>0</v>
      </c>
    </row>
    <row r="346" spans="1:24" s="274" customFormat="1" x14ac:dyDescent="0.2">
      <c r="A346" s="238" t="s">
        <v>648</v>
      </c>
      <c r="B346" s="239" t="s">
        <v>794</v>
      </c>
      <c r="C346" s="233" t="s">
        <v>795</v>
      </c>
      <c r="D346" s="234" t="s">
        <v>134</v>
      </c>
      <c r="E346" s="297"/>
      <c r="F346" s="297">
        <v>116210</v>
      </c>
      <c r="G346" s="297">
        <v>0</v>
      </c>
      <c r="H346" s="297">
        <v>0</v>
      </c>
      <c r="I346" s="298"/>
      <c r="J346" s="299">
        <v>119100</v>
      </c>
      <c r="K346" s="299">
        <v>0</v>
      </c>
      <c r="L346" s="300">
        <f>VLOOKUP(B346,[1]ЛП!$B$8:$I$408,8,0)+VLOOKUP(B346,[1]ЛП!$B$8:$J$408,9,0)+VLOOKUP(B346,[1]ЛП!$B$8:$K$408,10,0)</f>
        <v>0</v>
      </c>
      <c r="M346" s="240" t="s">
        <v>648</v>
      </c>
      <c r="N346" s="240" t="s">
        <v>794</v>
      </c>
      <c r="O346" s="237" t="s">
        <v>795</v>
      </c>
      <c r="P346" s="237" t="s">
        <v>134</v>
      </c>
      <c r="Q346" s="303">
        <v>0</v>
      </c>
      <c r="R346" s="304">
        <v>95650</v>
      </c>
      <c r="S346" s="304">
        <v>0</v>
      </c>
      <c r="T346" s="305">
        <v>0</v>
      </c>
      <c r="U346" s="303">
        <f t="shared" si="69"/>
        <v>0</v>
      </c>
      <c r="V346" s="304">
        <f t="shared" si="66"/>
        <v>-23450</v>
      </c>
      <c r="W346" s="304">
        <f t="shared" si="67"/>
        <v>0</v>
      </c>
      <c r="X346" s="305">
        <f t="shared" si="68"/>
        <v>0</v>
      </c>
    </row>
    <row r="347" spans="1:24" s="274" customFormat="1" x14ac:dyDescent="0.2">
      <c r="A347" s="238" t="s">
        <v>648</v>
      </c>
      <c r="B347" s="239" t="s">
        <v>796</v>
      </c>
      <c r="C347" s="233" t="s">
        <v>797</v>
      </c>
      <c r="D347" s="234" t="s">
        <v>134</v>
      </c>
      <c r="E347" s="297"/>
      <c r="F347" s="297">
        <v>2800</v>
      </c>
      <c r="G347" s="297">
        <v>0</v>
      </c>
      <c r="H347" s="297">
        <v>0</v>
      </c>
      <c r="I347" s="298"/>
      <c r="J347" s="299">
        <v>3400</v>
      </c>
      <c r="K347" s="299">
        <v>0</v>
      </c>
      <c r="L347" s="300">
        <f>VLOOKUP(B347,[1]ЛП!$B$8:$I$408,8,0)+VLOOKUP(B347,[1]ЛП!$B$8:$J$408,9,0)+VLOOKUP(B347,[1]ЛП!$B$8:$K$408,10,0)</f>
        <v>0</v>
      </c>
      <c r="M347" s="240" t="s">
        <v>648</v>
      </c>
      <c r="N347" s="240" t="s">
        <v>796</v>
      </c>
      <c r="O347" s="237" t="s">
        <v>797</v>
      </c>
      <c r="P347" s="237" t="s">
        <v>134</v>
      </c>
      <c r="Q347" s="303">
        <v>0</v>
      </c>
      <c r="R347" s="304">
        <v>2800</v>
      </c>
      <c r="S347" s="304">
        <v>0</v>
      </c>
      <c r="T347" s="305">
        <v>0</v>
      </c>
      <c r="U347" s="303">
        <f t="shared" si="69"/>
        <v>0</v>
      </c>
      <c r="V347" s="304">
        <f t="shared" si="66"/>
        <v>-600</v>
      </c>
      <c r="W347" s="304">
        <f t="shared" si="67"/>
        <v>0</v>
      </c>
      <c r="X347" s="305">
        <f t="shared" si="68"/>
        <v>0</v>
      </c>
    </row>
    <row r="348" spans="1:24" s="274" customFormat="1" x14ac:dyDescent="0.2">
      <c r="A348" s="238" t="s">
        <v>648</v>
      </c>
      <c r="B348" s="239" t="s">
        <v>798</v>
      </c>
      <c r="C348" s="233" t="s">
        <v>799</v>
      </c>
      <c r="D348" s="234" t="s">
        <v>199</v>
      </c>
      <c r="E348" s="297"/>
      <c r="F348" s="297">
        <v>2790</v>
      </c>
      <c r="G348" s="297">
        <v>0</v>
      </c>
      <c r="H348" s="297">
        <v>0</v>
      </c>
      <c r="I348" s="298"/>
      <c r="J348" s="299">
        <v>3000</v>
      </c>
      <c r="K348" s="299">
        <v>0</v>
      </c>
      <c r="L348" s="300">
        <f>VLOOKUP(B348,[1]ЛП!$B$8:$I$408,8,0)+VLOOKUP(B348,[1]ЛП!$B$8:$J$408,9,0)+VLOOKUP(B348,[1]ЛП!$B$8:$K$408,10,0)</f>
        <v>0</v>
      </c>
      <c r="M348" s="240" t="s">
        <v>648</v>
      </c>
      <c r="N348" s="240" t="s">
        <v>798</v>
      </c>
      <c r="O348" s="237" t="s">
        <v>799</v>
      </c>
      <c r="P348" s="237" t="s">
        <v>199</v>
      </c>
      <c r="Q348" s="303">
        <v>0</v>
      </c>
      <c r="R348" s="304">
        <v>2910</v>
      </c>
      <c r="S348" s="304">
        <v>0</v>
      </c>
      <c r="T348" s="305">
        <v>0</v>
      </c>
      <c r="U348" s="303">
        <f t="shared" si="69"/>
        <v>0</v>
      </c>
      <c r="V348" s="304">
        <f t="shared" si="66"/>
        <v>-90</v>
      </c>
      <c r="W348" s="304">
        <f t="shared" si="67"/>
        <v>0</v>
      </c>
      <c r="X348" s="305">
        <f t="shared" si="68"/>
        <v>0</v>
      </c>
    </row>
    <row r="349" spans="1:24" s="274" customFormat="1" x14ac:dyDescent="0.2">
      <c r="A349" s="238" t="s">
        <v>648</v>
      </c>
      <c r="B349" s="239" t="s">
        <v>800</v>
      </c>
      <c r="C349" s="233" t="s">
        <v>801</v>
      </c>
      <c r="D349" s="234" t="s">
        <v>129</v>
      </c>
      <c r="E349" s="297">
        <v>356</v>
      </c>
      <c r="F349" s="297">
        <v>94904</v>
      </c>
      <c r="G349" s="297">
        <v>0</v>
      </c>
      <c r="H349" s="297">
        <v>0</v>
      </c>
      <c r="I349" s="298">
        <v>425</v>
      </c>
      <c r="J349" s="299">
        <v>90436</v>
      </c>
      <c r="K349" s="299">
        <v>0</v>
      </c>
      <c r="L349" s="300">
        <f>VLOOKUP(B349,[1]ЛП!$B$8:$I$408,8,0)+VLOOKUP(B349,[1]ЛП!$B$8:$J$408,9,0)+VLOOKUP(B349,[1]ЛП!$B$8:$K$408,10,0)</f>
        <v>0</v>
      </c>
      <c r="M349" s="240" t="s">
        <v>648</v>
      </c>
      <c r="N349" s="240" t="s">
        <v>800</v>
      </c>
      <c r="O349" s="237" t="s">
        <v>801</v>
      </c>
      <c r="P349" s="237" t="s">
        <v>129</v>
      </c>
      <c r="Q349" s="303">
        <v>465</v>
      </c>
      <c r="R349" s="304">
        <v>95522</v>
      </c>
      <c r="S349" s="304">
        <v>0</v>
      </c>
      <c r="T349" s="305">
        <v>0</v>
      </c>
      <c r="U349" s="303">
        <f t="shared" si="69"/>
        <v>40</v>
      </c>
      <c r="V349" s="304">
        <f t="shared" si="66"/>
        <v>5086</v>
      </c>
      <c r="W349" s="304">
        <f t="shared" si="67"/>
        <v>0</v>
      </c>
      <c r="X349" s="305">
        <f t="shared" si="68"/>
        <v>0</v>
      </c>
    </row>
    <row r="350" spans="1:24" s="274" customFormat="1" x14ac:dyDescent="0.2">
      <c r="A350" s="238" t="s">
        <v>648</v>
      </c>
      <c r="B350" s="239" t="s">
        <v>802</v>
      </c>
      <c r="C350" s="233" t="s">
        <v>803</v>
      </c>
      <c r="D350" s="234" t="s">
        <v>124</v>
      </c>
      <c r="E350" s="297">
        <v>39</v>
      </c>
      <c r="F350" s="297">
        <v>30068.799999999999</v>
      </c>
      <c r="G350" s="297">
        <v>0</v>
      </c>
      <c r="H350" s="297">
        <v>0</v>
      </c>
      <c r="I350" s="298">
        <v>38</v>
      </c>
      <c r="J350" s="299">
        <v>30520.800000000003</v>
      </c>
      <c r="K350" s="299">
        <v>0</v>
      </c>
      <c r="L350" s="300">
        <f>VLOOKUP(B350,[1]ЛП!$B$8:$I$408,8,0)+VLOOKUP(B350,[1]ЛП!$B$8:$J$408,9,0)+VLOOKUP(B350,[1]ЛП!$B$8:$K$408,10,0)</f>
        <v>0</v>
      </c>
      <c r="M350" s="240" t="s">
        <v>648</v>
      </c>
      <c r="N350" s="240" t="s">
        <v>802</v>
      </c>
      <c r="O350" s="237" t="s">
        <v>803</v>
      </c>
      <c r="P350" s="237" t="s">
        <v>124</v>
      </c>
      <c r="Q350" s="303">
        <v>34</v>
      </c>
      <c r="R350" s="304">
        <v>28157.800000000003</v>
      </c>
      <c r="S350" s="304">
        <v>0</v>
      </c>
      <c r="T350" s="305">
        <v>0</v>
      </c>
      <c r="U350" s="303">
        <f t="shared" si="69"/>
        <v>-4</v>
      </c>
      <c r="V350" s="304">
        <f t="shared" si="66"/>
        <v>-2363</v>
      </c>
      <c r="W350" s="304">
        <f t="shared" si="67"/>
        <v>0</v>
      </c>
      <c r="X350" s="305">
        <f t="shared" si="68"/>
        <v>0</v>
      </c>
    </row>
    <row r="351" spans="1:24" s="274" customFormat="1" x14ac:dyDescent="0.2">
      <c r="A351" s="238" t="s">
        <v>648</v>
      </c>
      <c r="B351" s="239" t="s">
        <v>804</v>
      </c>
      <c r="C351" s="233" t="s">
        <v>805</v>
      </c>
      <c r="D351" s="234" t="s">
        <v>134</v>
      </c>
      <c r="E351" s="297"/>
      <c r="F351" s="297">
        <v>23863</v>
      </c>
      <c r="G351" s="297">
        <v>0</v>
      </c>
      <c r="H351" s="297">
        <v>0</v>
      </c>
      <c r="I351" s="298"/>
      <c r="J351" s="299">
        <v>24654</v>
      </c>
      <c r="K351" s="299">
        <v>0</v>
      </c>
      <c r="L351" s="300">
        <f>VLOOKUP(B351,[1]ЛП!$B$8:$I$408,8,0)+VLOOKUP(B351,[1]ЛП!$B$8:$J$408,9,0)+VLOOKUP(B351,[1]ЛП!$B$8:$K$408,10,0)</f>
        <v>0</v>
      </c>
      <c r="M351" s="240" t="s">
        <v>648</v>
      </c>
      <c r="N351" s="240" t="s">
        <v>804</v>
      </c>
      <c r="O351" s="237" t="s">
        <v>805</v>
      </c>
      <c r="P351" s="237" t="s">
        <v>134</v>
      </c>
      <c r="Q351" s="303">
        <v>0</v>
      </c>
      <c r="R351" s="304">
        <v>15435</v>
      </c>
      <c r="S351" s="304">
        <v>0</v>
      </c>
      <c r="T351" s="305">
        <v>0</v>
      </c>
      <c r="U351" s="303">
        <f t="shared" si="69"/>
        <v>0</v>
      </c>
      <c r="V351" s="304">
        <f t="shared" si="66"/>
        <v>-9219</v>
      </c>
      <c r="W351" s="304">
        <f t="shared" si="67"/>
        <v>0</v>
      </c>
      <c r="X351" s="305">
        <f t="shared" si="68"/>
        <v>0</v>
      </c>
    </row>
    <row r="352" spans="1:24" s="274" customFormat="1" x14ac:dyDescent="0.2">
      <c r="A352" s="238" t="s">
        <v>648</v>
      </c>
      <c r="B352" s="239" t="s">
        <v>806</v>
      </c>
      <c r="C352" s="233" t="s">
        <v>807</v>
      </c>
      <c r="D352" s="234" t="s">
        <v>172</v>
      </c>
      <c r="E352" s="297"/>
      <c r="F352" s="297">
        <v>286</v>
      </c>
      <c r="G352" s="297">
        <v>0</v>
      </c>
      <c r="H352" s="297">
        <v>0</v>
      </c>
      <c r="I352" s="298"/>
      <c r="J352" s="299">
        <v>88</v>
      </c>
      <c r="K352" s="299">
        <v>0</v>
      </c>
      <c r="L352" s="300">
        <f>VLOOKUP(B352,[1]ЛП!$B$8:$I$408,8,0)+VLOOKUP(B352,[1]ЛП!$B$8:$J$408,9,0)+VLOOKUP(B352,[1]ЛП!$B$8:$K$408,10,0)</f>
        <v>0</v>
      </c>
      <c r="M352" s="240" t="s">
        <v>648</v>
      </c>
      <c r="N352" s="240" t="s">
        <v>806</v>
      </c>
      <c r="O352" s="237" t="s">
        <v>807</v>
      </c>
      <c r="P352" s="237" t="s">
        <v>172</v>
      </c>
      <c r="Q352" s="303">
        <v>0</v>
      </c>
      <c r="R352" s="304">
        <v>176</v>
      </c>
      <c r="S352" s="304">
        <v>0</v>
      </c>
      <c r="T352" s="305">
        <v>0</v>
      </c>
      <c r="U352" s="303">
        <f t="shared" si="69"/>
        <v>0</v>
      </c>
      <c r="V352" s="304">
        <f t="shared" si="66"/>
        <v>88</v>
      </c>
      <c r="W352" s="304">
        <f t="shared" si="67"/>
        <v>0</v>
      </c>
      <c r="X352" s="305">
        <f t="shared" si="68"/>
        <v>0</v>
      </c>
    </row>
    <row r="353" spans="1:50" s="274" customFormat="1" x14ac:dyDescent="0.2">
      <c r="A353" s="238" t="s">
        <v>648</v>
      </c>
      <c r="B353" s="239" t="s">
        <v>808</v>
      </c>
      <c r="C353" s="233" t="s">
        <v>809</v>
      </c>
      <c r="D353" s="234" t="s">
        <v>113</v>
      </c>
      <c r="E353" s="297">
        <v>11</v>
      </c>
      <c r="F353" s="297">
        <v>5390</v>
      </c>
      <c r="G353" s="297">
        <v>0</v>
      </c>
      <c r="H353" s="297">
        <v>0</v>
      </c>
      <c r="I353" s="298"/>
      <c r="J353" s="299">
        <v>0</v>
      </c>
      <c r="K353" s="299">
        <v>0</v>
      </c>
      <c r="L353" s="300">
        <f>VLOOKUP(B353,[1]ЛП!$B$8:$I$408,8,0)+VLOOKUP(B353,[1]ЛП!$B$8:$J$408,9,0)+VLOOKUP(B353,[1]ЛП!$B$8:$K$408,10,0)</f>
        <v>0</v>
      </c>
      <c r="M353" s="240" t="s">
        <v>648</v>
      </c>
      <c r="N353" s="240" t="s">
        <v>808</v>
      </c>
      <c r="O353" s="237" t="s">
        <v>809</v>
      </c>
      <c r="P353" s="237" t="s">
        <v>113</v>
      </c>
      <c r="Q353" s="303">
        <v>0</v>
      </c>
      <c r="R353" s="304">
        <v>0</v>
      </c>
      <c r="S353" s="304">
        <v>0</v>
      </c>
      <c r="T353" s="305">
        <v>0</v>
      </c>
      <c r="U353" s="303">
        <f t="shared" si="69"/>
        <v>0</v>
      </c>
      <c r="V353" s="304">
        <f t="shared" si="66"/>
        <v>0</v>
      </c>
      <c r="W353" s="304">
        <f t="shared" si="67"/>
        <v>0</v>
      </c>
      <c r="X353" s="305">
        <f t="shared" si="68"/>
        <v>0</v>
      </c>
    </row>
    <row r="354" spans="1:50" s="308" customFormat="1" x14ac:dyDescent="0.2">
      <c r="A354" s="227"/>
      <c r="B354" s="228"/>
      <c r="C354" s="228" t="s">
        <v>810</v>
      </c>
      <c r="D354" s="229"/>
      <c r="E354" s="282">
        <f t="shared" ref="E354:L354" si="70">SUM(E355:E367)</f>
        <v>10274</v>
      </c>
      <c r="F354" s="282">
        <f t="shared" si="70"/>
        <v>6404330</v>
      </c>
      <c r="G354" s="282">
        <f t="shared" si="70"/>
        <v>11880</v>
      </c>
      <c r="H354" s="282">
        <f t="shared" si="70"/>
        <v>1325581.76</v>
      </c>
      <c r="I354" s="283">
        <f t="shared" si="70"/>
        <v>10878</v>
      </c>
      <c r="J354" s="284">
        <f t="shared" si="70"/>
        <v>6581111</v>
      </c>
      <c r="K354" s="284">
        <f t="shared" si="70"/>
        <v>22380</v>
      </c>
      <c r="L354" s="285">
        <f t="shared" si="70"/>
        <v>1693260.2200000002</v>
      </c>
      <c r="M354" s="230"/>
      <c r="N354" s="230"/>
      <c r="O354" s="230" t="s">
        <v>810</v>
      </c>
      <c r="P354" s="230"/>
      <c r="Q354" s="288">
        <f t="shared" ref="Q354:T354" si="71">SUM(Q355:Q367)</f>
        <v>11518</v>
      </c>
      <c r="R354" s="289">
        <f t="shared" si="71"/>
        <v>6870672.2000000002</v>
      </c>
      <c r="S354" s="289">
        <f t="shared" si="71"/>
        <v>35047.199999999997</v>
      </c>
      <c r="T354" s="290">
        <f t="shared" si="71"/>
        <v>1685389.4500000007</v>
      </c>
      <c r="U354" s="288">
        <f t="shared" si="69"/>
        <v>640</v>
      </c>
      <c r="V354" s="289">
        <f t="shared" si="66"/>
        <v>289561.20000000019</v>
      </c>
      <c r="W354" s="289">
        <f t="shared" si="67"/>
        <v>12667.199999999997</v>
      </c>
      <c r="X354" s="290">
        <f t="shared" si="68"/>
        <v>-7870.769999999553</v>
      </c>
      <c r="Y354" s="306"/>
      <c r="Z354" s="306"/>
      <c r="AA354" s="306"/>
      <c r="AB354" s="306"/>
      <c r="AC354" s="306"/>
      <c r="AD354" s="306"/>
      <c r="AE354" s="306"/>
      <c r="AF354" s="306"/>
      <c r="AG354" s="306"/>
      <c r="AH354" s="306"/>
      <c r="AI354" s="306"/>
      <c r="AJ354" s="306"/>
      <c r="AK354" s="306"/>
      <c r="AL354" s="306"/>
      <c r="AM354" s="306"/>
      <c r="AN354" s="306"/>
      <c r="AO354" s="306"/>
      <c r="AP354" s="306"/>
      <c r="AQ354" s="306"/>
      <c r="AR354" s="306"/>
      <c r="AS354" s="306"/>
      <c r="AT354" s="306"/>
      <c r="AU354" s="306"/>
      <c r="AV354" s="306"/>
      <c r="AW354" s="306"/>
      <c r="AX354" s="306"/>
    </row>
    <row r="355" spans="1:50" x14ac:dyDescent="0.2">
      <c r="A355" s="238" t="s">
        <v>811</v>
      </c>
      <c r="B355" s="239" t="s">
        <v>812</v>
      </c>
      <c r="C355" s="233" t="s">
        <v>813</v>
      </c>
      <c r="D355" s="234" t="s">
        <v>124</v>
      </c>
      <c r="E355" s="297">
        <v>699</v>
      </c>
      <c r="F355" s="297">
        <v>540860</v>
      </c>
      <c r="G355" s="297">
        <v>0</v>
      </c>
      <c r="H355" s="297">
        <v>1325581.76</v>
      </c>
      <c r="I355" s="298">
        <v>842</v>
      </c>
      <c r="J355" s="299">
        <v>664357</v>
      </c>
      <c r="K355" s="299">
        <v>0</v>
      </c>
      <c r="L355" s="300">
        <f>VLOOKUP(B355,[1]ЛП!$B$8:$I$408,8,0)+VLOOKUP(B355,[1]ЛП!$B$8:$J$408,9,0)+VLOOKUP(B355,[1]ЛП!$B$8:$K$408,10,0)</f>
        <v>1693260.2200000002</v>
      </c>
      <c r="M355" s="240" t="s">
        <v>811</v>
      </c>
      <c r="N355" s="240" t="s">
        <v>812</v>
      </c>
      <c r="O355" s="237" t="s">
        <v>813</v>
      </c>
      <c r="P355" s="237" t="s">
        <v>124</v>
      </c>
      <c r="Q355" s="303">
        <v>924</v>
      </c>
      <c r="R355" s="304">
        <v>656473</v>
      </c>
      <c r="S355" s="304">
        <v>0</v>
      </c>
      <c r="T355" s="305">
        <v>1685389.4500000007</v>
      </c>
      <c r="U355" s="303">
        <f t="shared" si="69"/>
        <v>82</v>
      </c>
      <c r="V355" s="304">
        <f t="shared" si="66"/>
        <v>-7884</v>
      </c>
      <c r="W355" s="304">
        <f t="shared" si="67"/>
        <v>0</v>
      </c>
      <c r="X355" s="305">
        <f t="shared" si="68"/>
        <v>-7870.769999999553</v>
      </c>
    </row>
    <row r="356" spans="1:50" x14ac:dyDescent="0.2">
      <c r="A356" s="238" t="s">
        <v>811</v>
      </c>
      <c r="B356" s="239" t="s">
        <v>814</v>
      </c>
      <c r="C356" s="233" t="s">
        <v>815</v>
      </c>
      <c r="D356" s="234" t="s">
        <v>124</v>
      </c>
      <c r="E356" s="297">
        <v>304</v>
      </c>
      <c r="F356" s="297">
        <v>201240</v>
      </c>
      <c r="G356" s="297">
        <v>0</v>
      </c>
      <c r="H356" s="297">
        <v>0</v>
      </c>
      <c r="I356" s="298">
        <v>286</v>
      </c>
      <c r="J356" s="299">
        <v>192200</v>
      </c>
      <c r="K356" s="299">
        <v>0</v>
      </c>
      <c r="L356" s="300">
        <f>VLOOKUP(B356,[1]ЛП!$B$8:$I$408,8,0)+VLOOKUP(B356,[1]ЛП!$B$8:$J$408,9,0)+VLOOKUP(B356,[1]ЛП!$B$8:$K$408,10,0)</f>
        <v>0</v>
      </c>
      <c r="M356" s="240" t="s">
        <v>811</v>
      </c>
      <c r="N356" s="240" t="s">
        <v>814</v>
      </c>
      <c r="O356" s="237" t="s">
        <v>815</v>
      </c>
      <c r="P356" s="237" t="s">
        <v>124</v>
      </c>
      <c r="Q356" s="303">
        <v>285</v>
      </c>
      <c r="R356" s="304">
        <v>206333</v>
      </c>
      <c r="S356" s="304">
        <v>0</v>
      </c>
      <c r="T356" s="305">
        <v>0</v>
      </c>
      <c r="U356" s="303">
        <f t="shared" si="69"/>
        <v>-1</v>
      </c>
      <c r="V356" s="304">
        <f t="shared" si="66"/>
        <v>14133</v>
      </c>
      <c r="W356" s="304">
        <f t="shared" si="67"/>
        <v>0</v>
      </c>
      <c r="X356" s="305">
        <f t="shared" si="68"/>
        <v>0</v>
      </c>
    </row>
    <row r="357" spans="1:50" x14ac:dyDescent="0.2">
      <c r="A357" s="238" t="s">
        <v>811</v>
      </c>
      <c r="B357" s="239" t="s">
        <v>816</v>
      </c>
      <c r="C357" s="233" t="s">
        <v>817</v>
      </c>
      <c r="D357" s="234" t="s">
        <v>113</v>
      </c>
      <c r="E357" s="297">
        <v>1386</v>
      </c>
      <c r="F357" s="297">
        <v>901904</v>
      </c>
      <c r="G357" s="297">
        <v>0</v>
      </c>
      <c r="H357" s="297">
        <v>0</v>
      </c>
      <c r="I357" s="298">
        <v>1236</v>
      </c>
      <c r="J357" s="299">
        <v>849828</v>
      </c>
      <c r="K357" s="299">
        <v>0</v>
      </c>
      <c r="L357" s="300">
        <f>VLOOKUP(B357,[1]ЛП!$B$8:$I$408,8,0)+VLOOKUP(B357,[1]ЛП!$B$8:$J$408,9,0)+VLOOKUP(B357,[1]ЛП!$B$8:$K$408,10,0)</f>
        <v>0</v>
      </c>
      <c r="M357" s="240" t="s">
        <v>811</v>
      </c>
      <c r="N357" s="240" t="s">
        <v>816</v>
      </c>
      <c r="O357" s="237" t="s">
        <v>817</v>
      </c>
      <c r="P357" s="237" t="s">
        <v>113</v>
      </c>
      <c r="Q357" s="303">
        <v>1326</v>
      </c>
      <c r="R357" s="304">
        <v>918978</v>
      </c>
      <c r="S357" s="304">
        <v>0</v>
      </c>
      <c r="T357" s="305">
        <v>0</v>
      </c>
      <c r="U357" s="303">
        <f t="shared" si="69"/>
        <v>90</v>
      </c>
      <c r="V357" s="304">
        <f t="shared" si="66"/>
        <v>69150</v>
      </c>
      <c r="W357" s="304">
        <f t="shared" si="67"/>
        <v>0</v>
      </c>
      <c r="X357" s="305">
        <f t="shared" si="68"/>
        <v>0</v>
      </c>
    </row>
    <row r="358" spans="1:50" x14ac:dyDescent="0.2">
      <c r="A358" s="238" t="s">
        <v>811</v>
      </c>
      <c r="B358" s="239" t="s">
        <v>818</v>
      </c>
      <c r="C358" s="233" t="s">
        <v>819</v>
      </c>
      <c r="D358" s="234" t="s">
        <v>113</v>
      </c>
      <c r="E358" s="297">
        <v>774</v>
      </c>
      <c r="F358" s="297">
        <v>411295</v>
      </c>
      <c r="G358" s="297">
        <v>0</v>
      </c>
      <c r="H358" s="297">
        <v>0</v>
      </c>
      <c r="I358" s="298">
        <v>728</v>
      </c>
      <c r="J358" s="299">
        <v>406360</v>
      </c>
      <c r="K358" s="299">
        <v>0</v>
      </c>
      <c r="L358" s="300">
        <f>VLOOKUP(B358,[1]ЛП!$B$8:$I$408,8,0)+VLOOKUP(B358,[1]ЛП!$B$8:$J$408,9,0)+VLOOKUP(B358,[1]ЛП!$B$8:$K$408,10,0)</f>
        <v>0</v>
      </c>
      <c r="M358" s="240" t="s">
        <v>811</v>
      </c>
      <c r="N358" s="240" t="s">
        <v>818</v>
      </c>
      <c r="O358" s="237" t="s">
        <v>819</v>
      </c>
      <c r="P358" s="237" t="s">
        <v>113</v>
      </c>
      <c r="Q358" s="303">
        <v>779</v>
      </c>
      <c r="R358" s="304">
        <v>463372</v>
      </c>
      <c r="S358" s="304">
        <v>0</v>
      </c>
      <c r="T358" s="305">
        <v>0</v>
      </c>
      <c r="U358" s="303">
        <f t="shared" si="69"/>
        <v>51</v>
      </c>
      <c r="V358" s="304">
        <f t="shared" si="66"/>
        <v>57012</v>
      </c>
      <c r="W358" s="304">
        <f t="shared" si="67"/>
        <v>0</v>
      </c>
      <c r="X358" s="305">
        <f t="shared" si="68"/>
        <v>0</v>
      </c>
    </row>
    <row r="359" spans="1:50" x14ac:dyDescent="0.2">
      <c r="A359" s="238" t="s">
        <v>811</v>
      </c>
      <c r="B359" s="239" t="s">
        <v>820</v>
      </c>
      <c r="C359" s="233" t="s">
        <v>821</v>
      </c>
      <c r="D359" s="234" t="s">
        <v>113</v>
      </c>
      <c r="E359" s="297">
        <v>584</v>
      </c>
      <c r="F359" s="297">
        <v>980843</v>
      </c>
      <c r="G359" s="297">
        <v>0</v>
      </c>
      <c r="H359" s="297">
        <v>0</v>
      </c>
      <c r="I359" s="298">
        <v>674</v>
      </c>
      <c r="J359" s="299">
        <v>976671</v>
      </c>
      <c r="K359" s="299">
        <v>2160</v>
      </c>
      <c r="L359" s="300">
        <f>VLOOKUP(B359,[1]ЛП!$B$8:$I$408,8,0)+VLOOKUP(B359,[1]ЛП!$B$8:$J$408,9,0)+VLOOKUP(B359,[1]ЛП!$B$8:$K$408,10,0)</f>
        <v>0</v>
      </c>
      <c r="M359" s="240" t="s">
        <v>811</v>
      </c>
      <c r="N359" s="240" t="s">
        <v>820</v>
      </c>
      <c r="O359" s="237" t="s">
        <v>821</v>
      </c>
      <c r="P359" s="237" t="s">
        <v>113</v>
      </c>
      <c r="Q359" s="303">
        <v>691</v>
      </c>
      <c r="R359" s="304">
        <v>983683</v>
      </c>
      <c r="S359" s="304">
        <v>9813.6</v>
      </c>
      <c r="T359" s="305">
        <v>0</v>
      </c>
      <c r="U359" s="303">
        <f t="shared" si="69"/>
        <v>17</v>
      </c>
      <c r="V359" s="304">
        <f t="shared" si="66"/>
        <v>7012</v>
      </c>
      <c r="W359" s="304">
        <f t="shared" si="67"/>
        <v>7653.6</v>
      </c>
      <c r="X359" s="305">
        <f t="shared" si="68"/>
        <v>0</v>
      </c>
    </row>
    <row r="360" spans="1:50" x14ac:dyDescent="0.2">
      <c r="A360" s="238" t="s">
        <v>811</v>
      </c>
      <c r="B360" s="239" t="s">
        <v>822</v>
      </c>
      <c r="C360" s="233" t="s">
        <v>823</v>
      </c>
      <c r="D360" s="234" t="s">
        <v>113</v>
      </c>
      <c r="E360" s="297">
        <v>909</v>
      </c>
      <c r="F360" s="297">
        <v>477255</v>
      </c>
      <c r="G360" s="297">
        <v>11880</v>
      </c>
      <c r="H360" s="297">
        <v>0</v>
      </c>
      <c r="I360" s="298">
        <v>950</v>
      </c>
      <c r="J360" s="299">
        <v>473647</v>
      </c>
      <c r="K360" s="299">
        <v>20220</v>
      </c>
      <c r="L360" s="300">
        <f>VLOOKUP(B360,[1]ЛП!$B$8:$I$408,8,0)+VLOOKUP(B360,[1]ЛП!$B$8:$J$408,9,0)+VLOOKUP(B360,[1]ЛП!$B$8:$K$408,10,0)</f>
        <v>0</v>
      </c>
      <c r="M360" s="240" t="s">
        <v>811</v>
      </c>
      <c r="N360" s="240" t="s">
        <v>822</v>
      </c>
      <c r="O360" s="237" t="s">
        <v>823</v>
      </c>
      <c r="P360" s="237" t="s">
        <v>113</v>
      </c>
      <c r="Q360" s="303">
        <v>1080</v>
      </c>
      <c r="R360" s="304">
        <v>474856</v>
      </c>
      <c r="S360" s="304">
        <v>25233.599999999999</v>
      </c>
      <c r="T360" s="305">
        <v>0</v>
      </c>
      <c r="U360" s="303">
        <f t="shared" si="69"/>
        <v>130</v>
      </c>
      <c r="V360" s="304">
        <f t="shared" si="66"/>
        <v>1209</v>
      </c>
      <c r="W360" s="304">
        <f t="shared" si="67"/>
        <v>5013.5999999999985</v>
      </c>
      <c r="X360" s="305">
        <f t="shared" si="68"/>
        <v>0</v>
      </c>
    </row>
    <row r="361" spans="1:50" x14ac:dyDescent="0.2">
      <c r="A361" s="238" t="s">
        <v>811</v>
      </c>
      <c r="B361" s="239" t="s">
        <v>824</v>
      </c>
      <c r="C361" s="233" t="s">
        <v>825</v>
      </c>
      <c r="D361" s="234" t="s">
        <v>113</v>
      </c>
      <c r="E361" s="297">
        <v>891</v>
      </c>
      <c r="F361" s="297">
        <v>503846</v>
      </c>
      <c r="G361" s="297">
        <v>0</v>
      </c>
      <c r="H361" s="297">
        <v>0</v>
      </c>
      <c r="I361" s="298">
        <v>873</v>
      </c>
      <c r="J361" s="299">
        <v>480386</v>
      </c>
      <c r="K361" s="299">
        <v>0</v>
      </c>
      <c r="L361" s="300">
        <f>VLOOKUP(B361,[1]ЛП!$B$8:$I$408,8,0)+VLOOKUP(B361,[1]ЛП!$B$8:$J$408,9,0)+VLOOKUP(B361,[1]ЛП!$B$8:$K$408,10,0)</f>
        <v>0</v>
      </c>
      <c r="M361" s="240" t="s">
        <v>811</v>
      </c>
      <c r="N361" s="240" t="s">
        <v>824</v>
      </c>
      <c r="O361" s="237" t="s">
        <v>825</v>
      </c>
      <c r="P361" s="237" t="s">
        <v>113</v>
      </c>
      <c r="Q361" s="303">
        <v>953</v>
      </c>
      <c r="R361" s="304">
        <v>556317.19999999995</v>
      </c>
      <c r="S361" s="304">
        <v>0</v>
      </c>
      <c r="T361" s="305">
        <v>0</v>
      </c>
      <c r="U361" s="303">
        <f t="shared" si="69"/>
        <v>80</v>
      </c>
      <c r="V361" s="304">
        <f t="shared" si="66"/>
        <v>75931.199999999953</v>
      </c>
      <c r="W361" s="304">
        <f t="shared" si="67"/>
        <v>0</v>
      </c>
      <c r="X361" s="305">
        <f t="shared" si="68"/>
        <v>0</v>
      </c>
    </row>
    <row r="362" spans="1:50" x14ac:dyDescent="0.2">
      <c r="A362" s="238" t="s">
        <v>811</v>
      </c>
      <c r="B362" s="239" t="s">
        <v>826</v>
      </c>
      <c r="C362" s="233" t="s">
        <v>827</v>
      </c>
      <c r="D362" s="234" t="s">
        <v>285</v>
      </c>
      <c r="E362" s="297">
        <v>90</v>
      </c>
      <c r="F362" s="297">
        <v>30004</v>
      </c>
      <c r="G362" s="297">
        <v>0</v>
      </c>
      <c r="H362" s="297">
        <v>0</v>
      </c>
      <c r="I362" s="298">
        <v>91</v>
      </c>
      <c r="J362" s="299">
        <v>30334</v>
      </c>
      <c r="K362" s="299">
        <v>0</v>
      </c>
      <c r="L362" s="300">
        <f>VLOOKUP(B362,[1]ЛП!$B$8:$I$408,8,0)+VLOOKUP(B362,[1]ЛП!$B$8:$J$408,9,0)+VLOOKUP(B362,[1]ЛП!$B$8:$K$408,10,0)</f>
        <v>0</v>
      </c>
      <c r="M362" s="240" t="s">
        <v>811</v>
      </c>
      <c r="N362" s="240" t="s">
        <v>826</v>
      </c>
      <c r="O362" s="237" t="s">
        <v>827</v>
      </c>
      <c r="P362" s="237" t="s">
        <v>285</v>
      </c>
      <c r="Q362" s="303">
        <v>89</v>
      </c>
      <c r="R362" s="304">
        <v>29522</v>
      </c>
      <c r="S362" s="304">
        <v>0</v>
      </c>
      <c r="T362" s="305">
        <v>0</v>
      </c>
      <c r="U362" s="303">
        <f t="shared" si="69"/>
        <v>-2</v>
      </c>
      <c r="V362" s="304">
        <f t="shared" si="66"/>
        <v>-812</v>
      </c>
      <c r="W362" s="304">
        <f t="shared" si="67"/>
        <v>0</v>
      </c>
      <c r="X362" s="305">
        <f t="shared" si="68"/>
        <v>0</v>
      </c>
    </row>
    <row r="363" spans="1:50" x14ac:dyDescent="0.2">
      <c r="A363" s="238" t="s">
        <v>811</v>
      </c>
      <c r="B363" s="239" t="s">
        <v>828</v>
      </c>
      <c r="C363" s="233" t="s">
        <v>829</v>
      </c>
      <c r="D363" s="234" t="s">
        <v>129</v>
      </c>
      <c r="E363" s="297">
        <v>868</v>
      </c>
      <c r="F363" s="297">
        <v>157872</v>
      </c>
      <c r="G363" s="297">
        <v>0</v>
      </c>
      <c r="H363" s="297">
        <v>0</v>
      </c>
      <c r="I363" s="298">
        <v>1317</v>
      </c>
      <c r="J363" s="299">
        <v>219088</v>
      </c>
      <c r="K363" s="299">
        <v>0</v>
      </c>
      <c r="L363" s="300">
        <f>VLOOKUP(B363,[1]ЛП!$B$8:$I$408,8,0)+VLOOKUP(B363,[1]ЛП!$B$8:$J$408,9,0)+VLOOKUP(B363,[1]ЛП!$B$8:$K$408,10,0)</f>
        <v>0</v>
      </c>
      <c r="M363" s="240" t="s">
        <v>811</v>
      </c>
      <c r="N363" s="240" t="s">
        <v>828</v>
      </c>
      <c r="O363" s="237" t="s">
        <v>829</v>
      </c>
      <c r="P363" s="237" t="s">
        <v>129</v>
      </c>
      <c r="Q363" s="303">
        <v>1567</v>
      </c>
      <c r="R363" s="304">
        <v>199464</v>
      </c>
      <c r="S363" s="304">
        <v>0</v>
      </c>
      <c r="T363" s="305">
        <v>0</v>
      </c>
      <c r="U363" s="303">
        <f t="shared" si="69"/>
        <v>250</v>
      </c>
      <c r="V363" s="304">
        <f t="shared" si="66"/>
        <v>-19624</v>
      </c>
      <c r="W363" s="304">
        <f t="shared" si="67"/>
        <v>0</v>
      </c>
      <c r="X363" s="305">
        <f t="shared" si="68"/>
        <v>0</v>
      </c>
    </row>
    <row r="364" spans="1:50" x14ac:dyDescent="0.2">
      <c r="A364" s="238" t="s">
        <v>811</v>
      </c>
      <c r="B364" s="239" t="s">
        <v>830</v>
      </c>
      <c r="C364" s="233" t="s">
        <v>831</v>
      </c>
      <c r="D364" s="234" t="s">
        <v>113</v>
      </c>
      <c r="E364" s="297">
        <v>1992</v>
      </c>
      <c r="F364" s="297">
        <v>1162495</v>
      </c>
      <c r="G364" s="297">
        <v>0</v>
      </c>
      <c r="H364" s="297">
        <v>0</v>
      </c>
      <c r="I364" s="298">
        <v>2171</v>
      </c>
      <c r="J364" s="299">
        <v>1278110</v>
      </c>
      <c r="K364" s="299">
        <v>0</v>
      </c>
      <c r="L364" s="300">
        <f>VLOOKUP(B364,[1]ЛП!$B$8:$I$408,8,0)+VLOOKUP(B364,[1]ЛП!$B$8:$J$408,9,0)+VLOOKUP(B364,[1]ЛП!$B$8:$K$408,10,0)</f>
        <v>0</v>
      </c>
      <c r="M364" s="240" t="s">
        <v>811</v>
      </c>
      <c r="N364" s="240" t="s">
        <v>830</v>
      </c>
      <c r="O364" s="237" t="s">
        <v>831</v>
      </c>
      <c r="P364" s="237" t="s">
        <v>113</v>
      </c>
      <c r="Q364" s="303">
        <v>2097</v>
      </c>
      <c r="R364" s="304">
        <v>1304744</v>
      </c>
      <c r="S364" s="304">
        <v>0</v>
      </c>
      <c r="T364" s="305">
        <v>0</v>
      </c>
      <c r="U364" s="303">
        <f t="shared" si="69"/>
        <v>-74</v>
      </c>
      <c r="V364" s="304">
        <f t="shared" si="66"/>
        <v>26634</v>
      </c>
      <c r="W364" s="304">
        <f t="shared" si="67"/>
        <v>0</v>
      </c>
      <c r="X364" s="305">
        <f t="shared" si="68"/>
        <v>0</v>
      </c>
    </row>
    <row r="365" spans="1:50" x14ac:dyDescent="0.2">
      <c r="A365" s="238" t="s">
        <v>811</v>
      </c>
      <c r="B365" s="239" t="s">
        <v>832</v>
      </c>
      <c r="C365" s="233" t="s">
        <v>833</v>
      </c>
      <c r="D365" s="234" t="s">
        <v>113</v>
      </c>
      <c r="E365" s="297">
        <v>856</v>
      </c>
      <c r="F365" s="297">
        <v>477080</v>
      </c>
      <c r="G365" s="297">
        <v>0</v>
      </c>
      <c r="H365" s="297">
        <v>0</v>
      </c>
      <c r="I365" s="298">
        <v>854</v>
      </c>
      <c r="J365" s="299">
        <v>481780</v>
      </c>
      <c r="K365" s="299">
        <v>0</v>
      </c>
      <c r="L365" s="300">
        <f>VLOOKUP(B365,[1]ЛП!$B$8:$I$408,8,0)+VLOOKUP(B365,[1]ЛП!$B$8:$J$408,9,0)+VLOOKUP(B365,[1]ЛП!$B$8:$K$408,10,0)</f>
        <v>0</v>
      </c>
      <c r="M365" s="240" t="s">
        <v>811</v>
      </c>
      <c r="N365" s="240" t="s">
        <v>832</v>
      </c>
      <c r="O365" s="237" t="s">
        <v>833</v>
      </c>
      <c r="P365" s="237" t="s">
        <v>113</v>
      </c>
      <c r="Q365" s="303">
        <v>837</v>
      </c>
      <c r="R365" s="304">
        <v>500449</v>
      </c>
      <c r="S365" s="304">
        <v>0</v>
      </c>
      <c r="T365" s="305">
        <v>0</v>
      </c>
      <c r="U365" s="303">
        <f t="shared" si="69"/>
        <v>-17</v>
      </c>
      <c r="V365" s="304">
        <f t="shared" si="66"/>
        <v>18669</v>
      </c>
      <c r="W365" s="304">
        <f t="shared" si="67"/>
        <v>0</v>
      </c>
      <c r="X365" s="305">
        <f t="shared" si="68"/>
        <v>0</v>
      </c>
    </row>
    <row r="366" spans="1:50" x14ac:dyDescent="0.2">
      <c r="A366" s="238" t="s">
        <v>811</v>
      </c>
      <c r="B366" s="239" t="s">
        <v>834</v>
      </c>
      <c r="C366" s="233" t="s">
        <v>835</v>
      </c>
      <c r="D366" s="234" t="s">
        <v>285</v>
      </c>
      <c r="E366" s="297">
        <v>378</v>
      </c>
      <c r="F366" s="297">
        <v>270364</v>
      </c>
      <c r="G366" s="297">
        <v>0</v>
      </c>
      <c r="H366" s="297">
        <v>0</v>
      </c>
      <c r="I366" s="298">
        <v>380</v>
      </c>
      <c r="J366" s="299">
        <v>271520</v>
      </c>
      <c r="K366" s="299">
        <v>0</v>
      </c>
      <c r="L366" s="300">
        <f>VLOOKUP(B366,[1]ЛП!$B$8:$I$408,8,0)+VLOOKUP(B366,[1]ЛП!$B$8:$J$408,9,0)+VLOOKUP(B366,[1]ЛП!$B$8:$K$408,10,0)</f>
        <v>0</v>
      </c>
      <c r="M366" s="240" t="s">
        <v>811</v>
      </c>
      <c r="N366" s="240" t="s">
        <v>834</v>
      </c>
      <c r="O366" s="237" t="s">
        <v>835</v>
      </c>
      <c r="P366" s="237" t="s">
        <v>285</v>
      </c>
      <c r="Q366" s="303">
        <v>382</v>
      </c>
      <c r="R366" s="304">
        <v>295098</v>
      </c>
      <c r="S366" s="304">
        <v>0</v>
      </c>
      <c r="T366" s="305">
        <v>0</v>
      </c>
      <c r="U366" s="303">
        <f t="shared" si="69"/>
        <v>2</v>
      </c>
      <c r="V366" s="304">
        <f t="shared" si="66"/>
        <v>23578</v>
      </c>
      <c r="W366" s="304">
        <f t="shared" si="67"/>
        <v>0</v>
      </c>
      <c r="X366" s="305">
        <f t="shared" si="68"/>
        <v>0</v>
      </c>
    </row>
    <row r="367" spans="1:50" x14ac:dyDescent="0.2">
      <c r="A367" s="238" t="s">
        <v>811</v>
      </c>
      <c r="B367" s="239" t="s">
        <v>836</v>
      </c>
      <c r="C367" s="233" t="s">
        <v>837</v>
      </c>
      <c r="D367" s="234" t="s">
        <v>113</v>
      </c>
      <c r="E367" s="297">
        <v>543</v>
      </c>
      <c r="F367" s="297">
        <v>289272</v>
      </c>
      <c r="G367" s="297">
        <v>0</v>
      </c>
      <c r="H367" s="297">
        <v>0</v>
      </c>
      <c r="I367" s="298">
        <v>476</v>
      </c>
      <c r="J367" s="299">
        <v>256830</v>
      </c>
      <c r="K367" s="299">
        <v>0</v>
      </c>
      <c r="L367" s="300">
        <f>VLOOKUP(B367,[1]ЛП!$B$8:$I$408,8,0)+VLOOKUP(B367,[1]ЛП!$B$8:$J$408,9,0)+VLOOKUP(B367,[1]ЛП!$B$8:$K$408,10,0)</f>
        <v>0</v>
      </c>
      <c r="M367" s="240" t="s">
        <v>811</v>
      </c>
      <c r="N367" s="240" t="s">
        <v>836</v>
      </c>
      <c r="O367" s="237" t="s">
        <v>837</v>
      </c>
      <c r="P367" s="237" t="s">
        <v>113</v>
      </c>
      <c r="Q367" s="303">
        <v>508</v>
      </c>
      <c r="R367" s="304">
        <v>281383</v>
      </c>
      <c r="S367" s="304">
        <v>0</v>
      </c>
      <c r="T367" s="305">
        <v>0</v>
      </c>
      <c r="U367" s="303">
        <f t="shared" si="69"/>
        <v>32</v>
      </c>
      <c r="V367" s="304">
        <f t="shared" si="66"/>
        <v>24553</v>
      </c>
      <c r="W367" s="304">
        <f t="shared" si="67"/>
        <v>0</v>
      </c>
      <c r="X367" s="305">
        <f t="shared" si="68"/>
        <v>0</v>
      </c>
    </row>
    <row r="368" spans="1:50" s="308" customFormat="1" x14ac:dyDescent="0.2">
      <c r="A368" s="227"/>
      <c r="B368" s="228"/>
      <c r="C368" s="228" t="s">
        <v>838</v>
      </c>
      <c r="D368" s="229"/>
      <c r="E368" s="282">
        <f t="shared" ref="E368:L368" si="72">SUM(E369:E383)</f>
        <v>19958</v>
      </c>
      <c r="F368" s="282">
        <f t="shared" si="72"/>
        <v>17300447.199999999</v>
      </c>
      <c r="G368" s="282">
        <f t="shared" si="72"/>
        <v>824983.86999999976</v>
      </c>
      <c r="H368" s="282">
        <f t="shared" si="72"/>
        <v>3586501.8299999991</v>
      </c>
      <c r="I368" s="283">
        <f t="shared" si="72"/>
        <v>20943</v>
      </c>
      <c r="J368" s="284">
        <f t="shared" si="72"/>
        <v>17836566.199999999</v>
      </c>
      <c r="K368" s="284">
        <f t="shared" si="72"/>
        <v>984481.19</v>
      </c>
      <c r="L368" s="285">
        <f t="shared" si="72"/>
        <v>3960263.5899999985</v>
      </c>
      <c r="M368" s="230"/>
      <c r="N368" s="230"/>
      <c r="O368" s="230" t="s">
        <v>838</v>
      </c>
      <c r="P368" s="230"/>
      <c r="Q368" s="288">
        <f t="shared" ref="Q368:T368" si="73">SUM(Q369:Q383)</f>
        <v>20462</v>
      </c>
      <c r="R368" s="289">
        <f t="shared" si="73"/>
        <v>17891619</v>
      </c>
      <c r="S368" s="289">
        <f t="shared" si="73"/>
        <v>592620.68999999994</v>
      </c>
      <c r="T368" s="290">
        <f t="shared" si="73"/>
        <v>4508595.2300000004</v>
      </c>
      <c r="U368" s="288">
        <f t="shared" si="69"/>
        <v>-481</v>
      </c>
      <c r="V368" s="289">
        <f t="shared" si="66"/>
        <v>55052.800000000745</v>
      </c>
      <c r="W368" s="289">
        <f t="shared" si="67"/>
        <v>-391860.5</v>
      </c>
      <c r="X368" s="290">
        <f t="shared" si="68"/>
        <v>548331.64000000199</v>
      </c>
      <c r="Y368" s="306"/>
      <c r="Z368" s="306"/>
      <c r="AA368" s="306"/>
      <c r="AB368" s="306"/>
      <c r="AC368" s="306"/>
      <c r="AD368" s="306"/>
      <c r="AE368" s="306"/>
      <c r="AF368" s="306"/>
      <c r="AG368" s="306"/>
      <c r="AH368" s="306"/>
      <c r="AI368" s="306"/>
      <c r="AJ368" s="306"/>
      <c r="AK368" s="306"/>
      <c r="AL368" s="306"/>
      <c r="AM368" s="306"/>
      <c r="AN368" s="306"/>
      <c r="AO368" s="306"/>
      <c r="AP368" s="306"/>
      <c r="AQ368" s="306"/>
      <c r="AR368" s="306"/>
      <c r="AS368" s="306"/>
      <c r="AT368" s="306"/>
      <c r="AU368" s="306"/>
      <c r="AV368" s="306"/>
      <c r="AW368" s="306"/>
      <c r="AX368" s="306"/>
    </row>
    <row r="369" spans="1:50" x14ac:dyDescent="0.2">
      <c r="A369" s="238" t="s">
        <v>839</v>
      </c>
      <c r="B369" s="232" t="s">
        <v>840</v>
      </c>
      <c r="C369" s="233" t="s">
        <v>841</v>
      </c>
      <c r="D369" s="234" t="s">
        <v>113</v>
      </c>
      <c r="E369" s="297">
        <v>571</v>
      </c>
      <c r="F369" s="297">
        <v>317322</v>
      </c>
      <c r="G369" s="297">
        <v>0</v>
      </c>
      <c r="H369" s="297">
        <v>0</v>
      </c>
      <c r="I369" s="298">
        <v>585</v>
      </c>
      <c r="J369" s="299">
        <v>329714</v>
      </c>
      <c r="K369" s="299">
        <v>0</v>
      </c>
      <c r="L369" s="300">
        <f>VLOOKUP(B369,[1]ЛП!$B$8:$I$408,8,0)+VLOOKUP(B369,[1]ЛП!$B$8:$J$408,9,0)+VLOOKUP(B369,[1]ЛП!$B$8:$K$408,10,0)</f>
        <v>0</v>
      </c>
      <c r="M369" s="240" t="s">
        <v>839</v>
      </c>
      <c r="N369" s="236" t="s">
        <v>840</v>
      </c>
      <c r="O369" s="237" t="s">
        <v>841</v>
      </c>
      <c r="P369" s="237" t="s">
        <v>113</v>
      </c>
      <c r="Q369" s="303">
        <v>561</v>
      </c>
      <c r="R369" s="304">
        <v>325585</v>
      </c>
      <c r="S369" s="304">
        <v>0</v>
      </c>
      <c r="T369" s="305">
        <v>0</v>
      </c>
      <c r="U369" s="303">
        <f t="shared" si="69"/>
        <v>-24</v>
      </c>
      <c r="V369" s="304">
        <f t="shared" si="66"/>
        <v>-4129</v>
      </c>
      <c r="W369" s="304">
        <f t="shared" si="67"/>
        <v>0</v>
      </c>
      <c r="X369" s="305">
        <f t="shared" si="68"/>
        <v>0</v>
      </c>
    </row>
    <row r="370" spans="1:50" x14ac:dyDescent="0.2">
      <c r="A370" s="238" t="s">
        <v>839</v>
      </c>
      <c r="B370" s="232" t="s">
        <v>842</v>
      </c>
      <c r="C370" s="233" t="s">
        <v>843</v>
      </c>
      <c r="D370" s="234" t="s">
        <v>113</v>
      </c>
      <c r="E370" s="297">
        <v>2382</v>
      </c>
      <c r="F370" s="297">
        <v>1727382</v>
      </c>
      <c r="G370" s="297">
        <v>0</v>
      </c>
      <c r="H370" s="297">
        <v>0</v>
      </c>
      <c r="I370" s="298">
        <v>2423</v>
      </c>
      <c r="J370" s="299">
        <v>1725863.4</v>
      </c>
      <c r="K370" s="299">
        <v>0</v>
      </c>
      <c r="L370" s="300">
        <f>VLOOKUP(B370,[1]ЛП!$B$8:$I$408,8,0)+VLOOKUP(B370,[1]ЛП!$B$8:$J$408,9,0)+VLOOKUP(B370,[1]ЛП!$B$8:$K$408,10,0)</f>
        <v>208.44</v>
      </c>
      <c r="M370" s="240" t="s">
        <v>839</v>
      </c>
      <c r="N370" s="236" t="s">
        <v>842</v>
      </c>
      <c r="O370" s="237" t="s">
        <v>843</v>
      </c>
      <c r="P370" s="237" t="s">
        <v>113</v>
      </c>
      <c r="Q370" s="303">
        <v>2197</v>
      </c>
      <c r="R370" s="304">
        <v>1647485.8</v>
      </c>
      <c r="S370" s="304">
        <v>0</v>
      </c>
      <c r="T370" s="305">
        <v>74.63</v>
      </c>
      <c r="U370" s="303">
        <f t="shared" si="69"/>
        <v>-226</v>
      </c>
      <c r="V370" s="304">
        <f t="shared" si="66"/>
        <v>-78377.59999999986</v>
      </c>
      <c r="W370" s="304">
        <f t="shared" si="67"/>
        <v>0</v>
      </c>
      <c r="X370" s="305">
        <f t="shared" si="68"/>
        <v>-133.81</v>
      </c>
    </row>
    <row r="371" spans="1:50" x14ac:dyDescent="0.2">
      <c r="A371" s="238" t="s">
        <v>839</v>
      </c>
      <c r="B371" s="232" t="s">
        <v>844</v>
      </c>
      <c r="C371" s="233" t="s">
        <v>845</v>
      </c>
      <c r="D371" s="234" t="s">
        <v>124</v>
      </c>
      <c r="E371" s="297">
        <v>202</v>
      </c>
      <c r="F371" s="297">
        <v>107660</v>
      </c>
      <c r="G371" s="297">
        <v>0</v>
      </c>
      <c r="H371" s="297">
        <v>0</v>
      </c>
      <c r="I371" s="298">
        <v>300</v>
      </c>
      <c r="J371" s="299">
        <v>163330</v>
      </c>
      <c r="K371" s="299">
        <v>0</v>
      </c>
      <c r="L371" s="300">
        <f>VLOOKUP(B371,[1]ЛП!$B$8:$I$408,8,0)+VLOOKUP(B371,[1]ЛП!$B$8:$J$408,9,0)+VLOOKUP(B371,[1]ЛП!$B$8:$K$408,10,0)</f>
        <v>0</v>
      </c>
      <c r="M371" s="240" t="s">
        <v>839</v>
      </c>
      <c r="N371" s="236" t="s">
        <v>844</v>
      </c>
      <c r="O371" s="237" t="s">
        <v>845</v>
      </c>
      <c r="P371" s="237" t="s">
        <v>124</v>
      </c>
      <c r="Q371" s="303">
        <v>310</v>
      </c>
      <c r="R371" s="304">
        <v>172860</v>
      </c>
      <c r="S371" s="304">
        <v>0</v>
      </c>
      <c r="T371" s="305">
        <v>0</v>
      </c>
      <c r="U371" s="303">
        <f t="shared" si="69"/>
        <v>10</v>
      </c>
      <c r="V371" s="304">
        <f t="shared" si="66"/>
        <v>9530</v>
      </c>
      <c r="W371" s="304">
        <f t="shared" si="67"/>
        <v>0</v>
      </c>
      <c r="X371" s="305">
        <f t="shared" si="68"/>
        <v>0</v>
      </c>
    </row>
    <row r="372" spans="1:50" x14ac:dyDescent="0.2">
      <c r="A372" s="238" t="s">
        <v>839</v>
      </c>
      <c r="B372" s="232" t="s">
        <v>846</v>
      </c>
      <c r="C372" s="233" t="s">
        <v>847</v>
      </c>
      <c r="D372" s="234" t="s">
        <v>129</v>
      </c>
      <c r="E372" s="297">
        <v>1062</v>
      </c>
      <c r="F372" s="297">
        <v>350460</v>
      </c>
      <c r="G372" s="297">
        <v>0</v>
      </c>
      <c r="H372" s="297">
        <v>0</v>
      </c>
      <c r="I372" s="298">
        <v>1199</v>
      </c>
      <c r="J372" s="299">
        <v>395670</v>
      </c>
      <c r="K372" s="299">
        <v>0</v>
      </c>
      <c r="L372" s="300">
        <f>VLOOKUP(B372,[1]ЛП!$B$8:$I$408,8,0)+VLOOKUP(B372,[1]ЛП!$B$8:$J$408,9,0)+VLOOKUP(B372,[1]ЛП!$B$8:$K$408,10,0)</f>
        <v>0</v>
      </c>
      <c r="M372" s="240" t="s">
        <v>839</v>
      </c>
      <c r="N372" s="236" t="s">
        <v>846</v>
      </c>
      <c r="O372" s="237" t="s">
        <v>847</v>
      </c>
      <c r="P372" s="237" t="s">
        <v>129</v>
      </c>
      <c r="Q372" s="303">
        <v>1065</v>
      </c>
      <c r="R372" s="304">
        <v>351520</v>
      </c>
      <c r="S372" s="304">
        <v>0</v>
      </c>
      <c r="T372" s="305">
        <v>0</v>
      </c>
      <c r="U372" s="303">
        <f t="shared" si="69"/>
        <v>-134</v>
      </c>
      <c r="V372" s="304">
        <f t="shared" si="66"/>
        <v>-44150</v>
      </c>
      <c r="W372" s="304">
        <f t="shared" si="67"/>
        <v>0</v>
      </c>
      <c r="X372" s="305">
        <f t="shared" si="68"/>
        <v>0</v>
      </c>
    </row>
    <row r="373" spans="1:50" x14ac:dyDescent="0.2">
      <c r="A373" s="238" t="s">
        <v>839</v>
      </c>
      <c r="B373" s="232" t="s">
        <v>848</v>
      </c>
      <c r="C373" s="233" t="s">
        <v>849</v>
      </c>
      <c r="D373" s="234" t="s">
        <v>113</v>
      </c>
      <c r="E373" s="297">
        <v>605</v>
      </c>
      <c r="F373" s="297">
        <v>341676</v>
      </c>
      <c r="G373" s="297">
        <v>0</v>
      </c>
      <c r="H373" s="297">
        <v>0</v>
      </c>
      <c r="I373" s="298">
        <v>793</v>
      </c>
      <c r="J373" s="299">
        <v>444265</v>
      </c>
      <c r="K373" s="299">
        <v>0</v>
      </c>
      <c r="L373" s="300">
        <f>VLOOKUP(B373,[1]ЛП!$B$8:$I$408,8,0)+VLOOKUP(B373,[1]ЛП!$B$8:$J$408,9,0)+VLOOKUP(B373,[1]ЛП!$B$8:$K$408,10,0)</f>
        <v>0</v>
      </c>
      <c r="M373" s="240" t="s">
        <v>839</v>
      </c>
      <c r="N373" s="236" t="s">
        <v>848</v>
      </c>
      <c r="O373" s="237" t="s">
        <v>849</v>
      </c>
      <c r="P373" s="237" t="s">
        <v>113</v>
      </c>
      <c r="Q373" s="303">
        <v>681</v>
      </c>
      <c r="R373" s="304">
        <v>419397</v>
      </c>
      <c r="S373" s="304">
        <v>0</v>
      </c>
      <c r="T373" s="305">
        <v>0</v>
      </c>
      <c r="U373" s="303">
        <f t="shared" si="69"/>
        <v>-112</v>
      </c>
      <c r="V373" s="304">
        <f t="shared" si="66"/>
        <v>-24868</v>
      </c>
      <c r="W373" s="304">
        <f t="shared" si="67"/>
        <v>0</v>
      </c>
      <c r="X373" s="305">
        <f t="shared" si="68"/>
        <v>0</v>
      </c>
    </row>
    <row r="374" spans="1:50" x14ac:dyDescent="0.2">
      <c r="A374" s="238" t="s">
        <v>839</v>
      </c>
      <c r="B374" s="232" t="s">
        <v>850</v>
      </c>
      <c r="C374" s="233" t="s">
        <v>851</v>
      </c>
      <c r="D374" s="234" t="s">
        <v>134</v>
      </c>
      <c r="E374" s="297"/>
      <c r="F374" s="297">
        <v>94650</v>
      </c>
      <c r="G374" s="297">
        <v>0</v>
      </c>
      <c r="H374" s="297">
        <v>0</v>
      </c>
      <c r="I374" s="298"/>
      <c r="J374" s="299">
        <v>103650</v>
      </c>
      <c r="K374" s="299">
        <v>0</v>
      </c>
      <c r="L374" s="300">
        <f>VLOOKUP(B374,[1]ЛП!$B$8:$I$408,8,0)+VLOOKUP(B374,[1]ЛП!$B$8:$J$408,9,0)+VLOOKUP(B374,[1]ЛП!$B$8:$K$408,10,0)</f>
        <v>0</v>
      </c>
      <c r="M374" s="240" t="s">
        <v>839</v>
      </c>
      <c r="N374" s="236" t="s">
        <v>850</v>
      </c>
      <c r="O374" s="237" t="s">
        <v>851</v>
      </c>
      <c r="P374" s="237" t="s">
        <v>134</v>
      </c>
      <c r="Q374" s="303">
        <v>0</v>
      </c>
      <c r="R374" s="304">
        <v>74340</v>
      </c>
      <c r="S374" s="304">
        <v>0</v>
      </c>
      <c r="T374" s="305">
        <v>0</v>
      </c>
      <c r="U374" s="303">
        <f t="shared" si="69"/>
        <v>0</v>
      </c>
      <c r="V374" s="304">
        <f t="shared" si="66"/>
        <v>-29310</v>
      </c>
      <c r="W374" s="304">
        <f t="shared" si="67"/>
        <v>0</v>
      </c>
      <c r="X374" s="305">
        <f t="shared" si="68"/>
        <v>0</v>
      </c>
    </row>
    <row r="375" spans="1:50" x14ac:dyDescent="0.2">
      <c r="A375" s="238" t="s">
        <v>839</v>
      </c>
      <c r="B375" s="232" t="s">
        <v>852</v>
      </c>
      <c r="C375" s="233" t="s">
        <v>853</v>
      </c>
      <c r="D375" s="234" t="s">
        <v>134</v>
      </c>
      <c r="E375" s="297"/>
      <c r="F375" s="297">
        <v>187980</v>
      </c>
      <c r="G375" s="297">
        <v>0</v>
      </c>
      <c r="H375" s="297">
        <v>0</v>
      </c>
      <c r="I375" s="298"/>
      <c r="J375" s="299">
        <v>194190</v>
      </c>
      <c r="K375" s="299">
        <v>0</v>
      </c>
      <c r="L375" s="300">
        <f>VLOOKUP(B375,[1]ЛП!$B$8:$I$408,8,0)+VLOOKUP(B375,[1]ЛП!$B$8:$J$408,9,0)+VLOOKUP(B375,[1]ЛП!$B$8:$K$408,10,0)</f>
        <v>0</v>
      </c>
      <c r="M375" s="240" t="s">
        <v>839</v>
      </c>
      <c r="N375" s="236" t="s">
        <v>852</v>
      </c>
      <c r="O375" s="237" t="s">
        <v>853</v>
      </c>
      <c r="P375" s="237" t="s">
        <v>134</v>
      </c>
      <c r="Q375" s="303">
        <v>0</v>
      </c>
      <c r="R375" s="304">
        <v>184500</v>
      </c>
      <c r="S375" s="304">
        <v>0</v>
      </c>
      <c r="T375" s="305">
        <v>0</v>
      </c>
      <c r="U375" s="303">
        <f t="shared" si="69"/>
        <v>0</v>
      </c>
      <c r="V375" s="304">
        <f t="shared" si="66"/>
        <v>-9690</v>
      </c>
      <c r="W375" s="304">
        <f t="shared" si="67"/>
        <v>0</v>
      </c>
      <c r="X375" s="305">
        <f t="shared" si="68"/>
        <v>0</v>
      </c>
    </row>
    <row r="376" spans="1:50" x14ac:dyDescent="0.2">
      <c r="A376" s="238" t="s">
        <v>839</v>
      </c>
      <c r="B376" s="232" t="s">
        <v>854</v>
      </c>
      <c r="C376" s="233" t="s">
        <v>855</v>
      </c>
      <c r="D376" s="234" t="s">
        <v>113</v>
      </c>
      <c r="E376" s="297">
        <v>6374</v>
      </c>
      <c r="F376" s="297">
        <v>5590435.5999999996</v>
      </c>
      <c r="G376" s="297">
        <v>149606.29999999996</v>
      </c>
      <c r="H376" s="297">
        <v>55050.999999999985</v>
      </c>
      <c r="I376" s="298">
        <v>6537</v>
      </c>
      <c r="J376" s="299">
        <v>5488706.7999999998</v>
      </c>
      <c r="K376" s="299">
        <v>172528.67999999993</v>
      </c>
      <c r="L376" s="300">
        <f>VLOOKUP(B376,[1]ЛП!$B$8:$I$408,8,0)+VLOOKUP(B376,[1]ЛП!$B$8:$J$408,9,0)+VLOOKUP(B376,[1]ЛП!$B$8:$K$408,10,0)</f>
        <v>42201.130000000005</v>
      </c>
      <c r="M376" s="240" t="s">
        <v>839</v>
      </c>
      <c r="N376" s="236" t="s">
        <v>854</v>
      </c>
      <c r="O376" s="237" t="s">
        <v>855</v>
      </c>
      <c r="P376" s="237" t="s">
        <v>113</v>
      </c>
      <c r="Q376" s="303">
        <v>6752</v>
      </c>
      <c r="R376" s="304">
        <v>5748906.7999999998</v>
      </c>
      <c r="S376" s="304">
        <v>86006.949999999983</v>
      </c>
      <c r="T376" s="305">
        <v>34987.17</v>
      </c>
      <c r="U376" s="303">
        <f t="shared" si="69"/>
        <v>215</v>
      </c>
      <c r="V376" s="304">
        <f t="shared" si="66"/>
        <v>260200</v>
      </c>
      <c r="W376" s="304">
        <f t="shared" si="67"/>
        <v>-86521.729999999952</v>
      </c>
      <c r="X376" s="305">
        <f t="shared" si="68"/>
        <v>-7213.9600000000064</v>
      </c>
    </row>
    <row r="377" spans="1:50" x14ac:dyDescent="0.2">
      <c r="A377" s="238" t="s">
        <v>839</v>
      </c>
      <c r="B377" s="232" t="s">
        <v>856</v>
      </c>
      <c r="C377" s="233" t="s">
        <v>857</v>
      </c>
      <c r="D377" s="234" t="s">
        <v>113</v>
      </c>
      <c r="E377" s="297">
        <v>593</v>
      </c>
      <c r="F377" s="297">
        <v>384361</v>
      </c>
      <c r="G377" s="297">
        <v>0</v>
      </c>
      <c r="H377" s="297">
        <v>0</v>
      </c>
      <c r="I377" s="298">
        <v>672</v>
      </c>
      <c r="J377" s="299">
        <v>420380</v>
      </c>
      <c r="K377" s="299">
        <v>0</v>
      </c>
      <c r="L377" s="300">
        <f>VLOOKUP(B377,[1]ЛП!$B$8:$I$408,8,0)+VLOOKUP(B377,[1]ЛП!$B$8:$J$408,9,0)+VLOOKUP(B377,[1]ЛП!$B$8:$K$408,10,0)</f>
        <v>0</v>
      </c>
      <c r="M377" s="240" t="s">
        <v>839</v>
      </c>
      <c r="N377" s="236" t="s">
        <v>856</v>
      </c>
      <c r="O377" s="237" t="s">
        <v>857</v>
      </c>
      <c r="P377" s="237" t="s">
        <v>113</v>
      </c>
      <c r="Q377" s="303">
        <v>624</v>
      </c>
      <c r="R377" s="304">
        <v>426853</v>
      </c>
      <c r="S377" s="304">
        <v>0</v>
      </c>
      <c r="T377" s="305">
        <v>0</v>
      </c>
      <c r="U377" s="303">
        <f t="shared" si="69"/>
        <v>-48</v>
      </c>
      <c r="V377" s="304">
        <f t="shared" si="66"/>
        <v>6473</v>
      </c>
      <c r="W377" s="304">
        <f t="shared" si="67"/>
        <v>0</v>
      </c>
      <c r="X377" s="305">
        <f t="shared" si="68"/>
        <v>0</v>
      </c>
    </row>
    <row r="378" spans="1:50" x14ac:dyDescent="0.2">
      <c r="A378" s="238" t="s">
        <v>839</v>
      </c>
      <c r="B378" s="232" t="s">
        <v>858</v>
      </c>
      <c r="C378" s="233" t="s">
        <v>859</v>
      </c>
      <c r="D378" s="234" t="s">
        <v>113</v>
      </c>
      <c r="E378" s="297">
        <v>3893</v>
      </c>
      <c r="F378" s="297">
        <v>4026865</v>
      </c>
      <c r="G378" s="297">
        <v>573734.67999999982</v>
      </c>
      <c r="H378" s="297">
        <v>0</v>
      </c>
      <c r="I378" s="298">
        <v>3910</v>
      </c>
      <c r="J378" s="299">
        <v>4075314</v>
      </c>
      <c r="K378" s="299">
        <v>679545.57</v>
      </c>
      <c r="L378" s="300">
        <f>VLOOKUP(B378,[1]ЛП!$B$8:$I$408,8,0)+VLOOKUP(B378,[1]ЛП!$B$8:$J$408,9,0)+VLOOKUP(B378,[1]ЛП!$B$8:$K$408,10,0)</f>
        <v>0</v>
      </c>
      <c r="M378" s="240" t="s">
        <v>839</v>
      </c>
      <c r="N378" s="236" t="s">
        <v>858</v>
      </c>
      <c r="O378" s="237" t="s">
        <v>859</v>
      </c>
      <c r="P378" s="237" t="s">
        <v>113</v>
      </c>
      <c r="Q378" s="303">
        <v>3904</v>
      </c>
      <c r="R378" s="304">
        <v>4075227</v>
      </c>
      <c r="S378" s="304">
        <v>405148.44000000006</v>
      </c>
      <c r="T378" s="305">
        <v>0</v>
      </c>
      <c r="U378" s="303">
        <f t="shared" si="69"/>
        <v>-6</v>
      </c>
      <c r="V378" s="304">
        <f t="shared" si="66"/>
        <v>-87</v>
      </c>
      <c r="W378" s="304">
        <f t="shared" si="67"/>
        <v>-274397.12999999989</v>
      </c>
      <c r="X378" s="305">
        <f t="shared" si="68"/>
        <v>0</v>
      </c>
    </row>
    <row r="379" spans="1:50" x14ac:dyDescent="0.2">
      <c r="A379" s="238" t="s">
        <v>839</v>
      </c>
      <c r="B379" s="232" t="s">
        <v>860</v>
      </c>
      <c r="C379" s="233" t="s">
        <v>861</v>
      </c>
      <c r="D379" s="234" t="s">
        <v>113</v>
      </c>
      <c r="E379" s="297">
        <v>1658</v>
      </c>
      <c r="F379" s="297">
        <v>1384860.6</v>
      </c>
      <c r="G379" s="297">
        <v>101642.88999999998</v>
      </c>
      <c r="H379" s="297">
        <v>0</v>
      </c>
      <c r="I379" s="298">
        <v>1724</v>
      </c>
      <c r="J379" s="299">
        <v>1499585</v>
      </c>
      <c r="K379" s="299">
        <v>132406.94</v>
      </c>
      <c r="L379" s="300">
        <f>VLOOKUP(B379,[1]ЛП!$B$8:$I$408,8,0)+VLOOKUP(B379,[1]ЛП!$B$8:$J$408,9,0)+VLOOKUP(B379,[1]ЛП!$B$8:$K$408,10,0)</f>
        <v>0</v>
      </c>
      <c r="M379" s="240" t="s">
        <v>839</v>
      </c>
      <c r="N379" s="236" t="s">
        <v>860</v>
      </c>
      <c r="O379" s="237" t="s">
        <v>861</v>
      </c>
      <c r="P379" s="237" t="s">
        <v>113</v>
      </c>
      <c r="Q379" s="303">
        <v>1615</v>
      </c>
      <c r="R379" s="304">
        <v>1385246.4</v>
      </c>
      <c r="S379" s="304">
        <v>101465.29999999999</v>
      </c>
      <c r="T379" s="305">
        <v>0</v>
      </c>
      <c r="U379" s="303">
        <f t="shared" si="69"/>
        <v>-109</v>
      </c>
      <c r="V379" s="304">
        <f t="shared" si="66"/>
        <v>-114338.60000000009</v>
      </c>
      <c r="W379" s="304">
        <f t="shared" si="67"/>
        <v>-30941.640000000014</v>
      </c>
      <c r="X379" s="305">
        <f t="shared" si="68"/>
        <v>0</v>
      </c>
    </row>
    <row r="380" spans="1:50" x14ac:dyDescent="0.2">
      <c r="A380" s="238" t="s">
        <v>839</v>
      </c>
      <c r="B380" s="232" t="s">
        <v>862</v>
      </c>
      <c r="C380" s="233" t="s">
        <v>863</v>
      </c>
      <c r="D380" s="234" t="s">
        <v>124</v>
      </c>
      <c r="E380" s="297">
        <v>221</v>
      </c>
      <c r="F380" s="297">
        <v>122600</v>
      </c>
      <c r="G380" s="297">
        <v>0</v>
      </c>
      <c r="H380" s="297">
        <v>0</v>
      </c>
      <c r="I380" s="298">
        <v>227</v>
      </c>
      <c r="J380" s="299">
        <v>125730</v>
      </c>
      <c r="K380" s="299">
        <v>0</v>
      </c>
      <c r="L380" s="300">
        <f>VLOOKUP(B380,[1]ЛП!$B$8:$I$408,8,0)+VLOOKUP(B380,[1]ЛП!$B$8:$J$408,9,0)+VLOOKUP(B380,[1]ЛП!$B$8:$K$408,10,0)</f>
        <v>0</v>
      </c>
      <c r="M380" s="240" t="s">
        <v>839</v>
      </c>
      <c r="N380" s="236" t="s">
        <v>862</v>
      </c>
      <c r="O380" s="237" t="s">
        <v>863</v>
      </c>
      <c r="P380" s="237" t="s">
        <v>124</v>
      </c>
      <c r="Q380" s="303">
        <v>222</v>
      </c>
      <c r="R380" s="304">
        <v>135597</v>
      </c>
      <c r="S380" s="304">
        <v>0</v>
      </c>
      <c r="T380" s="305">
        <v>0</v>
      </c>
      <c r="U380" s="303">
        <f t="shared" si="69"/>
        <v>-5</v>
      </c>
      <c r="V380" s="304">
        <f t="shared" si="66"/>
        <v>9867</v>
      </c>
      <c r="W380" s="304">
        <f t="shared" si="67"/>
        <v>0</v>
      </c>
      <c r="X380" s="305">
        <f t="shared" si="68"/>
        <v>0</v>
      </c>
    </row>
    <row r="381" spans="1:50" x14ac:dyDescent="0.2">
      <c r="A381" s="238" t="s">
        <v>839</v>
      </c>
      <c r="B381" s="232" t="s">
        <v>864</v>
      </c>
      <c r="C381" s="233" t="s">
        <v>865</v>
      </c>
      <c r="D381" s="234" t="s">
        <v>175</v>
      </c>
      <c r="E381" s="297">
        <v>1395</v>
      </c>
      <c r="F381" s="297">
        <v>1713200</v>
      </c>
      <c r="G381" s="297">
        <v>0</v>
      </c>
      <c r="H381" s="297">
        <v>3531450.8299999991</v>
      </c>
      <c r="I381" s="298">
        <v>1605</v>
      </c>
      <c r="J381" s="299">
        <v>1944089</v>
      </c>
      <c r="K381" s="299">
        <v>0</v>
      </c>
      <c r="L381" s="300">
        <f>VLOOKUP(B381,[1]ЛП!$B$8:$I$408,8,0)+VLOOKUP(B381,[1]ЛП!$B$8:$J$408,9,0)+VLOOKUP(B381,[1]ЛП!$B$8:$K$408,10,0)</f>
        <v>3917854.0199999986</v>
      </c>
      <c r="M381" s="240" t="s">
        <v>839</v>
      </c>
      <c r="N381" s="236" t="s">
        <v>864</v>
      </c>
      <c r="O381" s="237" t="s">
        <v>865</v>
      </c>
      <c r="P381" s="237" t="s">
        <v>175</v>
      </c>
      <c r="Q381" s="303">
        <v>1571</v>
      </c>
      <c r="R381" s="304">
        <v>1983397</v>
      </c>
      <c r="S381" s="304">
        <v>0</v>
      </c>
      <c r="T381" s="305">
        <v>4473533.4300000006</v>
      </c>
      <c r="U381" s="303">
        <f t="shared" si="69"/>
        <v>-34</v>
      </c>
      <c r="V381" s="304">
        <f t="shared" si="66"/>
        <v>39308</v>
      </c>
      <c r="W381" s="304">
        <f t="shared" si="67"/>
        <v>0</v>
      </c>
      <c r="X381" s="305">
        <f t="shared" si="68"/>
        <v>555679.41000000201</v>
      </c>
    </row>
    <row r="382" spans="1:50" x14ac:dyDescent="0.2">
      <c r="A382" s="238" t="s">
        <v>839</v>
      </c>
      <c r="B382" s="232" t="s">
        <v>866</v>
      </c>
      <c r="C382" s="233" t="s">
        <v>867</v>
      </c>
      <c r="D382" s="234" t="s">
        <v>188</v>
      </c>
      <c r="E382" s="297"/>
      <c r="F382" s="297">
        <v>359334</v>
      </c>
      <c r="G382" s="297">
        <v>0</v>
      </c>
      <c r="H382" s="297">
        <v>0</v>
      </c>
      <c r="I382" s="298"/>
      <c r="J382" s="299">
        <v>376316</v>
      </c>
      <c r="K382" s="299">
        <v>0</v>
      </c>
      <c r="L382" s="300">
        <f>VLOOKUP(B382,[1]ЛП!$B$8:$I$408,8,0)+VLOOKUP(B382,[1]ЛП!$B$8:$J$408,9,0)+VLOOKUP(B382,[1]ЛП!$B$8:$K$408,10,0)</f>
        <v>0</v>
      </c>
      <c r="M382" s="240" t="s">
        <v>839</v>
      </c>
      <c r="N382" s="236" t="s">
        <v>866</v>
      </c>
      <c r="O382" s="237" t="s">
        <v>867</v>
      </c>
      <c r="P382" s="237" t="s">
        <v>188</v>
      </c>
      <c r="Q382" s="303">
        <v>0</v>
      </c>
      <c r="R382" s="304">
        <v>367176</v>
      </c>
      <c r="S382" s="304">
        <v>0</v>
      </c>
      <c r="T382" s="305">
        <v>0</v>
      </c>
      <c r="U382" s="303">
        <f t="shared" si="69"/>
        <v>0</v>
      </c>
      <c r="V382" s="304">
        <f t="shared" si="66"/>
        <v>-9140</v>
      </c>
      <c r="W382" s="304">
        <f t="shared" si="67"/>
        <v>0</v>
      </c>
      <c r="X382" s="305">
        <f t="shared" si="68"/>
        <v>0</v>
      </c>
    </row>
    <row r="383" spans="1:50" x14ac:dyDescent="0.2">
      <c r="A383" s="238" t="s">
        <v>839</v>
      </c>
      <c r="B383" s="232" t="s">
        <v>868</v>
      </c>
      <c r="C383" s="233" t="s">
        <v>869</v>
      </c>
      <c r="D383" s="234" t="s">
        <v>113</v>
      </c>
      <c r="E383" s="297">
        <v>1002</v>
      </c>
      <c r="F383" s="297">
        <v>591661</v>
      </c>
      <c r="G383" s="297">
        <v>0</v>
      </c>
      <c r="H383" s="297">
        <v>0</v>
      </c>
      <c r="I383" s="298">
        <v>968</v>
      </c>
      <c r="J383" s="299">
        <v>549763</v>
      </c>
      <c r="K383" s="299">
        <v>0</v>
      </c>
      <c r="L383" s="300">
        <f>VLOOKUP(B383,[1]ЛП!$B$8:$I$408,8,0)+VLOOKUP(B383,[1]ЛП!$B$8:$J$408,9,0)+VLOOKUP(B383,[1]ЛП!$B$8:$K$408,10,0)</f>
        <v>0</v>
      </c>
      <c r="M383" s="240" t="s">
        <v>839</v>
      </c>
      <c r="N383" s="236" t="s">
        <v>868</v>
      </c>
      <c r="O383" s="237" t="s">
        <v>869</v>
      </c>
      <c r="P383" s="237" t="s">
        <v>113</v>
      </c>
      <c r="Q383" s="303">
        <v>960</v>
      </c>
      <c r="R383" s="304">
        <v>593528</v>
      </c>
      <c r="S383" s="304">
        <v>0</v>
      </c>
      <c r="T383" s="305">
        <v>0</v>
      </c>
      <c r="U383" s="303">
        <f t="shared" si="69"/>
        <v>-8</v>
      </c>
      <c r="V383" s="304">
        <f t="shared" si="66"/>
        <v>43765</v>
      </c>
      <c r="W383" s="304">
        <f t="shared" si="67"/>
        <v>0</v>
      </c>
      <c r="X383" s="305">
        <f t="shared" si="68"/>
        <v>0</v>
      </c>
    </row>
    <row r="384" spans="1:50" s="308" customFormat="1" x14ac:dyDescent="0.2">
      <c r="A384" s="227"/>
      <c r="B384" s="228"/>
      <c r="C384" s="228" t="s">
        <v>870</v>
      </c>
      <c r="D384" s="229"/>
      <c r="E384" s="282">
        <f t="shared" ref="E384:L384" si="74">SUM(E385:E388)</f>
        <v>5774</v>
      </c>
      <c r="F384" s="282">
        <f t="shared" si="74"/>
        <v>4498296</v>
      </c>
      <c r="G384" s="282">
        <f t="shared" si="74"/>
        <v>39386</v>
      </c>
      <c r="H384" s="282">
        <f t="shared" si="74"/>
        <v>0</v>
      </c>
      <c r="I384" s="283">
        <f t="shared" si="74"/>
        <v>5508</v>
      </c>
      <c r="J384" s="284">
        <f t="shared" si="74"/>
        <v>4378230</v>
      </c>
      <c r="K384" s="284">
        <f t="shared" si="74"/>
        <v>59066</v>
      </c>
      <c r="L384" s="285">
        <f t="shared" si="74"/>
        <v>0</v>
      </c>
      <c r="M384" s="230"/>
      <c r="N384" s="230"/>
      <c r="O384" s="230" t="s">
        <v>870</v>
      </c>
      <c r="P384" s="230"/>
      <c r="Q384" s="288">
        <f t="shared" ref="Q384:T384" si="75">SUM(Q385:Q388)</f>
        <v>5864</v>
      </c>
      <c r="R384" s="289">
        <f t="shared" si="75"/>
        <v>4773911.2</v>
      </c>
      <c r="S384" s="289">
        <f t="shared" si="75"/>
        <v>58860.800000000003</v>
      </c>
      <c r="T384" s="290">
        <f t="shared" si="75"/>
        <v>0</v>
      </c>
      <c r="U384" s="288">
        <f t="shared" si="69"/>
        <v>356</v>
      </c>
      <c r="V384" s="289">
        <f t="shared" si="66"/>
        <v>395681.20000000019</v>
      </c>
      <c r="W384" s="289">
        <f t="shared" si="67"/>
        <v>-205.19999999999709</v>
      </c>
      <c r="X384" s="290">
        <f t="shared" si="68"/>
        <v>0</v>
      </c>
      <c r="Y384" s="306"/>
      <c r="Z384" s="306"/>
      <c r="AA384" s="306"/>
      <c r="AB384" s="306"/>
      <c r="AC384" s="306"/>
      <c r="AD384" s="306"/>
      <c r="AE384" s="306"/>
      <c r="AF384" s="306"/>
      <c r="AG384" s="306"/>
      <c r="AH384" s="306"/>
      <c r="AI384" s="306"/>
      <c r="AJ384" s="306"/>
      <c r="AK384" s="306"/>
      <c r="AL384" s="306"/>
      <c r="AM384" s="306"/>
      <c r="AN384" s="306"/>
      <c r="AO384" s="306"/>
      <c r="AP384" s="306"/>
      <c r="AQ384" s="306"/>
      <c r="AR384" s="306"/>
      <c r="AS384" s="306"/>
      <c r="AT384" s="306"/>
      <c r="AU384" s="306"/>
      <c r="AV384" s="306"/>
      <c r="AW384" s="306"/>
      <c r="AX384" s="306"/>
    </row>
    <row r="385" spans="1:50" x14ac:dyDescent="0.2">
      <c r="A385" s="238" t="s">
        <v>871</v>
      </c>
      <c r="B385" s="239" t="s">
        <v>872</v>
      </c>
      <c r="C385" s="233" t="s">
        <v>873</v>
      </c>
      <c r="D385" s="234" t="s">
        <v>113</v>
      </c>
      <c r="E385" s="297">
        <v>1236</v>
      </c>
      <c r="F385" s="297">
        <v>677477</v>
      </c>
      <c r="G385" s="297">
        <v>0</v>
      </c>
      <c r="H385" s="297">
        <v>0</v>
      </c>
      <c r="I385" s="298">
        <v>1130</v>
      </c>
      <c r="J385" s="299">
        <v>628300</v>
      </c>
      <c r="K385" s="299">
        <v>0</v>
      </c>
      <c r="L385" s="300">
        <f>VLOOKUP(B385,[1]ЛП!$B$8:$I$408,8,0)+VLOOKUP(B385,[1]ЛП!$B$8:$J$408,9,0)+VLOOKUP(B385,[1]ЛП!$B$8:$K$408,10,0)</f>
        <v>0</v>
      </c>
      <c r="M385" s="240" t="s">
        <v>871</v>
      </c>
      <c r="N385" s="240" t="s">
        <v>872</v>
      </c>
      <c r="O385" s="237" t="s">
        <v>873</v>
      </c>
      <c r="P385" s="237" t="s">
        <v>113</v>
      </c>
      <c r="Q385" s="303">
        <v>1110</v>
      </c>
      <c r="R385" s="304">
        <v>658140</v>
      </c>
      <c r="S385" s="304">
        <v>0</v>
      </c>
      <c r="T385" s="305">
        <v>0</v>
      </c>
      <c r="U385" s="303">
        <f t="shared" si="69"/>
        <v>-20</v>
      </c>
      <c r="V385" s="304">
        <f t="shared" si="66"/>
        <v>29840</v>
      </c>
      <c r="W385" s="304">
        <f t="shared" si="67"/>
        <v>0</v>
      </c>
      <c r="X385" s="305">
        <f t="shared" si="68"/>
        <v>0</v>
      </c>
    </row>
    <row r="386" spans="1:50" x14ac:dyDescent="0.2">
      <c r="A386" s="238" t="s">
        <v>871</v>
      </c>
      <c r="B386" s="239" t="s">
        <v>874</v>
      </c>
      <c r="C386" s="233" t="s">
        <v>875</v>
      </c>
      <c r="D386" s="234" t="s">
        <v>113</v>
      </c>
      <c r="E386" s="297">
        <v>1021</v>
      </c>
      <c r="F386" s="297">
        <v>701913</v>
      </c>
      <c r="G386" s="297">
        <v>3720</v>
      </c>
      <c r="H386" s="297">
        <v>0</v>
      </c>
      <c r="I386" s="298">
        <v>881</v>
      </c>
      <c r="J386" s="299">
        <v>645524</v>
      </c>
      <c r="K386" s="299">
        <v>16080</v>
      </c>
      <c r="L386" s="300">
        <f>VLOOKUP(B386,[1]ЛП!$B$8:$I$408,8,0)+VLOOKUP(B386,[1]ЛП!$B$8:$J$408,9,0)+VLOOKUP(B386,[1]ЛП!$B$8:$K$408,10,0)</f>
        <v>0</v>
      </c>
      <c r="M386" s="240" t="s">
        <v>871</v>
      </c>
      <c r="N386" s="240" t="s">
        <v>874</v>
      </c>
      <c r="O386" s="237" t="s">
        <v>875</v>
      </c>
      <c r="P386" s="237" t="s">
        <v>113</v>
      </c>
      <c r="Q386" s="303">
        <v>919</v>
      </c>
      <c r="R386" s="304">
        <v>683888</v>
      </c>
      <c r="S386" s="304">
        <v>4750</v>
      </c>
      <c r="T386" s="305">
        <v>0</v>
      </c>
      <c r="U386" s="303">
        <f t="shared" si="69"/>
        <v>38</v>
      </c>
      <c r="V386" s="304">
        <f t="shared" si="66"/>
        <v>38364</v>
      </c>
      <c r="W386" s="304">
        <f t="shared" si="67"/>
        <v>-11330</v>
      </c>
      <c r="X386" s="305">
        <f t="shared" si="68"/>
        <v>0</v>
      </c>
    </row>
    <row r="387" spans="1:50" x14ac:dyDescent="0.2">
      <c r="A387" s="238" t="s">
        <v>871</v>
      </c>
      <c r="B387" s="239" t="s">
        <v>876</v>
      </c>
      <c r="C387" s="233" t="s">
        <v>877</v>
      </c>
      <c r="D387" s="234" t="s">
        <v>113</v>
      </c>
      <c r="E387" s="297">
        <v>3227</v>
      </c>
      <c r="F387" s="297">
        <v>2847629</v>
      </c>
      <c r="G387" s="297">
        <v>35666</v>
      </c>
      <c r="H387" s="297">
        <v>0</v>
      </c>
      <c r="I387" s="298">
        <v>3227</v>
      </c>
      <c r="J387" s="299">
        <v>2821772</v>
      </c>
      <c r="K387" s="299">
        <v>42986</v>
      </c>
      <c r="L387" s="300">
        <f>VLOOKUP(B387,[1]ЛП!$B$8:$I$408,8,0)+VLOOKUP(B387,[1]ЛП!$B$8:$J$408,9,0)+VLOOKUP(B387,[1]ЛП!$B$8:$K$408,10,0)</f>
        <v>0</v>
      </c>
      <c r="M387" s="240" t="s">
        <v>871</v>
      </c>
      <c r="N387" s="240" t="s">
        <v>876</v>
      </c>
      <c r="O387" s="237" t="s">
        <v>877</v>
      </c>
      <c r="P387" s="237" t="s">
        <v>113</v>
      </c>
      <c r="Q387" s="303">
        <v>3530</v>
      </c>
      <c r="R387" s="304">
        <v>3179491.2</v>
      </c>
      <c r="S387" s="304">
        <v>54110.8</v>
      </c>
      <c r="T387" s="305">
        <v>0</v>
      </c>
      <c r="U387" s="303">
        <f t="shared" si="69"/>
        <v>303</v>
      </c>
      <c r="V387" s="304">
        <f t="shared" si="66"/>
        <v>357719.20000000019</v>
      </c>
      <c r="W387" s="304">
        <f t="shared" si="67"/>
        <v>11124.800000000003</v>
      </c>
      <c r="X387" s="305">
        <f t="shared" si="68"/>
        <v>0</v>
      </c>
    </row>
    <row r="388" spans="1:50" x14ac:dyDescent="0.2">
      <c r="A388" s="238" t="s">
        <v>871</v>
      </c>
      <c r="B388" s="239" t="s">
        <v>878</v>
      </c>
      <c r="C388" s="233" t="s">
        <v>879</v>
      </c>
      <c r="D388" s="234" t="s">
        <v>124</v>
      </c>
      <c r="E388" s="297">
        <v>290</v>
      </c>
      <c r="F388" s="297">
        <v>271277</v>
      </c>
      <c r="G388" s="297">
        <v>0</v>
      </c>
      <c r="H388" s="297">
        <v>0</v>
      </c>
      <c r="I388" s="298">
        <v>270</v>
      </c>
      <c r="J388" s="299">
        <v>282634</v>
      </c>
      <c r="K388" s="299">
        <v>0</v>
      </c>
      <c r="L388" s="300">
        <f>VLOOKUP(B388,[1]ЛП!$B$8:$I$408,8,0)+VLOOKUP(B388,[1]ЛП!$B$8:$J$408,9,0)+VLOOKUP(B388,[1]ЛП!$B$8:$K$408,10,0)</f>
        <v>0</v>
      </c>
      <c r="M388" s="240" t="s">
        <v>871</v>
      </c>
      <c r="N388" s="240" t="s">
        <v>878</v>
      </c>
      <c r="O388" s="237" t="s">
        <v>879</v>
      </c>
      <c r="P388" s="237" t="s">
        <v>124</v>
      </c>
      <c r="Q388" s="303">
        <v>305</v>
      </c>
      <c r="R388" s="304">
        <v>252392</v>
      </c>
      <c r="S388" s="304">
        <v>0</v>
      </c>
      <c r="T388" s="305">
        <v>0</v>
      </c>
      <c r="U388" s="303">
        <f t="shared" si="69"/>
        <v>35</v>
      </c>
      <c r="V388" s="304">
        <f t="shared" si="66"/>
        <v>-30242</v>
      </c>
      <c r="W388" s="304">
        <f t="shared" si="67"/>
        <v>0</v>
      </c>
      <c r="X388" s="305">
        <f t="shared" si="68"/>
        <v>0</v>
      </c>
    </row>
    <row r="389" spans="1:50" s="308" customFormat="1" x14ac:dyDescent="0.2">
      <c r="A389" s="227"/>
      <c r="B389" s="228"/>
      <c r="C389" s="228" t="s">
        <v>880</v>
      </c>
      <c r="D389" s="229"/>
      <c r="E389" s="282">
        <f t="shared" ref="E389:L389" si="76">SUM(E390:E399)</f>
        <v>12146</v>
      </c>
      <c r="F389" s="282">
        <f t="shared" si="76"/>
        <v>9383641.4000000004</v>
      </c>
      <c r="G389" s="282">
        <f t="shared" si="76"/>
        <v>222954.1299999998</v>
      </c>
      <c r="H389" s="282">
        <f t="shared" si="76"/>
        <v>1367841.67</v>
      </c>
      <c r="I389" s="283">
        <f t="shared" si="76"/>
        <v>12322</v>
      </c>
      <c r="J389" s="284">
        <f t="shared" si="76"/>
        <v>9354555</v>
      </c>
      <c r="K389" s="284">
        <f t="shared" si="76"/>
        <v>275700.03999999969</v>
      </c>
      <c r="L389" s="285">
        <f t="shared" si="76"/>
        <v>1583083.6299999997</v>
      </c>
      <c r="M389" s="230"/>
      <c r="N389" s="230"/>
      <c r="O389" s="230" t="s">
        <v>880</v>
      </c>
      <c r="P389" s="230"/>
      <c r="Q389" s="288">
        <f t="shared" ref="Q389:T389" si="77">SUM(Q390:Q399)</f>
        <v>12356</v>
      </c>
      <c r="R389" s="289">
        <f t="shared" si="77"/>
        <v>9624068.5999999996</v>
      </c>
      <c r="S389" s="289">
        <f t="shared" si="77"/>
        <v>136313.06999999986</v>
      </c>
      <c r="T389" s="290">
        <f t="shared" si="77"/>
        <v>1707014.92</v>
      </c>
      <c r="U389" s="288">
        <f t="shared" si="69"/>
        <v>34</v>
      </c>
      <c r="V389" s="289">
        <f t="shared" si="66"/>
        <v>269513.59999999963</v>
      </c>
      <c r="W389" s="289">
        <f t="shared" si="67"/>
        <v>-139386.96999999983</v>
      </c>
      <c r="X389" s="290">
        <f t="shared" si="68"/>
        <v>123931.29000000027</v>
      </c>
      <c r="Y389" s="306"/>
      <c r="Z389" s="306"/>
      <c r="AA389" s="306"/>
      <c r="AB389" s="306"/>
      <c r="AC389" s="306"/>
      <c r="AD389" s="306"/>
      <c r="AE389" s="306"/>
      <c r="AF389" s="306"/>
      <c r="AG389" s="306"/>
      <c r="AH389" s="306"/>
      <c r="AI389" s="306"/>
      <c r="AJ389" s="306"/>
      <c r="AK389" s="306"/>
      <c r="AL389" s="306"/>
      <c r="AM389" s="306"/>
      <c r="AN389" s="306"/>
      <c r="AO389" s="306"/>
      <c r="AP389" s="306"/>
      <c r="AQ389" s="306"/>
      <c r="AR389" s="306"/>
      <c r="AS389" s="306"/>
      <c r="AT389" s="306"/>
      <c r="AU389" s="306"/>
      <c r="AV389" s="306"/>
      <c r="AW389" s="306"/>
      <c r="AX389" s="306"/>
    </row>
    <row r="390" spans="1:50" x14ac:dyDescent="0.2">
      <c r="A390" s="238" t="s">
        <v>881</v>
      </c>
      <c r="B390" s="239" t="s">
        <v>882</v>
      </c>
      <c r="C390" s="233" t="s">
        <v>883</v>
      </c>
      <c r="D390" s="234" t="s">
        <v>113</v>
      </c>
      <c r="E390" s="297">
        <v>1267</v>
      </c>
      <c r="F390" s="297">
        <v>723108.4</v>
      </c>
      <c r="G390" s="297">
        <v>0</v>
      </c>
      <c r="H390" s="297">
        <v>0</v>
      </c>
      <c r="I390" s="298">
        <v>1183</v>
      </c>
      <c r="J390" s="299">
        <v>679183</v>
      </c>
      <c r="K390" s="299">
        <v>0</v>
      </c>
      <c r="L390" s="300">
        <f>VLOOKUP(B390,[1]ЛП!$B$8:$I$408,8,0)+VLOOKUP(B390,[1]ЛП!$B$8:$J$408,9,0)+VLOOKUP(B390,[1]ЛП!$B$8:$K$408,10,0)</f>
        <v>0</v>
      </c>
      <c r="M390" s="240" t="s">
        <v>881</v>
      </c>
      <c r="N390" s="240" t="s">
        <v>882</v>
      </c>
      <c r="O390" s="237" t="s">
        <v>883</v>
      </c>
      <c r="P390" s="237" t="s">
        <v>113</v>
      </c>
      <c r="Q390" s="303">
        <v>1076</v>
      </c>
      <c r="R390" s="304">
        <v>631390.4</v>
      </c>
      <c r="S390" s="304">
        <v>0</v>
      </c>
      <c r="T390" s="305">
        <v>0</v>
      </c>
      <c r="U390" s="303">
        <f t="shared" si="69"/>
        <v>-107</v>
      </c>
      <c r="V390" s="304">
        <f t="shared" si="66"/>
        <v>-47792.599999999977</v>
      </c>
      <c r="W390" s="304">
        <f t="shared" si="67"/>
        <v>0</v>
      </c>
      <c r="X390" s="305">
        <f t="shared" si="68"/>
        <v>0</v>
      </c>
    </row>
    <row r="391" spans="1:50" x14ac:dyDescent="0.2">
      <c r="A391" s="238" t="s">
        <v>881</v>
      </c>
      <c r="B391" s="239" t="s">
        <v>884</v>
      </c>
      <c r="C391" s="233" t="s">
        <v>885</v>
      </c>
      <c r="D391" s="234" t="s">
        <v>124</v>
      </c>
      <c r="E391" s="297">
        <v>418</v>
      </c>
      <c r="F391" s="297">
        <v>107910</v>
      </c>
      <c r="G391" s="297">
        <v>0</v>
      </c>
      <c r="H391" s="297">
        <v>0</v>
      </c>
      <c r="I391" s="298">
        <v>493</v>
      </c>
      <c r="J391" s="299">
        <v>117120</v>
      </c>
      <c r="K391" s="299">
        <v>0</v>
      </c>
      <c r="L391" s="300">
        <f>VLOOKUP(B391,[1]ЛП!$B$8:$I$408,8,0)+VLOOKUP(B391,[1]ЛП!$B$8:$J$408,9,0)+VLOOKUP(B391,[1]ЛП!$B$8:$K$408,10,0)</f>
        <v>0</v>
      </c>
      <c r="M391" s="240" t="s">
        <v>881</v>
      </c>
      <c r="N391" s="240" t="s">
        <v>884</v>
      </c>
      <c r="O391" s="237" t="s">
        <v>885</v>
      </c>
      <c r="P391" s="237" t="s">
        <v>124</v>
      </c>
      <c r="Q391" s="303">
        <v>528</v>
      </c>
      <c r="R391" s="304">
        <v>116234</v>
      </c>
      <c r="S391" s="304">
        <v>0</v>
      </c>
      <c r="T391" s="305">
        <v>0</v>
      </c>
      <c r="U391" s="303">
        <f t="shared" si="69"/>
        <v>35</v>
      </c>
      <c r="V391" s="304">
        <f t="shared" si="66"/>
        <v>-886</v>
      </c>
      <c r="W391" s="304">
        <f t="shared" si="67"/>
        <v>0</v>
      </c>
      <c r="X391" s="305">
        <f t="shared" si="68"/>
        <v>0</v>
      </c>
    </row>
    <row r="392" spans="1:50" x14ac:dyDescent="0.2">
      <c r="A392" s="238" t="s">
        <v>881</v>
      </c>
      <c r="B392" s="239" t="s">
        <v>886</v>
      </c>
      <c r="C392" s="233" t="s">
        <v>887</v>
      </c>
      <c r="D392" s="234" t="s">
        <v>113</v>
      </c>
      <c r="E392" s="297">
        <v>2232</v>
      </c>
      <c r="F392" s="297">
        <v>1542454</v>
      </c>
      <c r="G392" s="297">
        <v>0</v>
      </c>
      <c r="H392" s="297">
        <v>0</v>
      </c>
      <c r="I392" s="298">
        <v>2362</v>
      </c>
      <c r="J392" s="299">
        <v>1561410</v>
      </c>
      <c r="K392" s="299">
        <v>0</v>
      </c>
      <c r="L392" s="300">
        <f>VLOOKUP(B392,[1]ЛП!$B$8:$I$408,8,0)+VLOOKUP(B392,[1]ЛП!$B$8:$J$408,9,0)+VLOOKUP(B392,[1]ЛП!$B$8:$K$408,10,0)</f>
        <v>0</v>
      </c>
      <c r="M392" s="240" t="s">
        <v>881</v>
      </c>
      <c r="N392" s="240" t="s">
        <v>886</v>
      </c>
      <c r="O392" s="237" t="s">
        <v>887</v>
      </c>
      <c r="P392" s="237" t="s">
        <v>113</v>
      </c>
      <c r="Q392" s="303">
        <v>2485</v>
      </c>
      <c r="R392" s="304">
        <v>1663159</v>
      </c>
      <c r="S392" s="304">
        <v>0</v>
      </c>
      <c r="T392" s="305">
        <v>0</v>
      </c>
      <c r="U392" s="303">
        <f t="shared" si="69"/>
        <v>123</v>
      </c>
      <c r="V392" s="304">
        <f t="shared" ref="V392:V411" si="78">R392-J392</f>
        <v>101749</v>
      </c>
      <c r="W392" s="304">
        <f t="shared" ref="W392:W411" si="79">S392-K392</f>
        <v>0</v>
      </c>
      <c r="X392" s="305">
        <f t="shared" ref="X392:X411" si="80">T392-L392</f>
        <v>0</v>
      </c>
    </row>
    <row r="393" spans="1:50" x14ac:dyDescent="0.2">
      <c r="A393" s="238" t="s">
        <v>881</v>
      </c>
      <c r="B393" s="239" t="s">
        <v>888</v>
      </c>
      <c r="C393" s="233" t="s">
        <v>889</v>
      </c>
      <c r="D393" s="234" t="s">
        <v>124</v>
      </c>
      <c r="E393" s="297">
        <v>55</v>
      </c>
      <c r="F393" s="297">
        <v>31900</v>
      </c>
      <c r="G393" s="297">
        <v>0</v>
      </c>
      <c r="H393" s="297">
        <v>0</v>
      </c>
      <c r="I393" s="298">
        <v>56</v>
      </c>
      <c r="J393" s="299">
        <v>32480</v>
      </c>
      <c r="K393" s="299">
        <v>0</v>
      </c>
      <c r="L393" s="300">
        <f>VLOOKUP(B393,[1]ЛП!$B$8:$I$408,8,0)+VLOOKUP(B393,[1]ЛП!$B$8:$J$408,9,0)+VLOOKUP(B393,[1]ЛП!$B$8:$K$408,10,0)</f>
        <v>0</v>
      </c>
      <c r="M393" s="240" t="s">
        <v>881</v>
      </c>
      <c r="N393" s="240" t="s">
        <v>888</v>
      </c>
      <c r="O393" s="237" t="s">
        <v>889</v>
      </c>
      <c r="P393" s="237" t="s">
        <v>124</v>
      </c>
      <c r="Q393" s="303">
        <v>55</v>
      </c>
      <c r="R393" s="304">
        <v>34800</v>
      </c>
      <c r="S393" s="304">
        <v>0</v>
      </c>
      <c r="T393" s="305">
        <v>0</v>
      </c>
      <c r="U393" s="303">
        <f t="shared" ref="U393:U411" si="81">Q393-I393</f>
        <v>-1</v>
      </c>
      <c r="V393" s="304">
        <f t="shared" si="78"/>
        <v>2320</v>
      </c>
      <c r="W393" s="304">
        <f t="shared" si="79"/>
        <v>0</v>
      </c>
      <c r="X393" s="305">
        <f t="shared" si="80"/>
        <v>0</v>
      </c>
    </row>
    <row r="394" spans="1:50" x14ac:dyDescent="0.2">
      <c r="A394" s="238" t="s">
        <v>881</v>
      </c>
      <c r="B394" s="239" t="s">
        <v>890</v>
      </c>
      <c r="C394" s="233" t="s">
        <v>891</v>
      </c>
      <c r="D394" s="234" t="s">
        <v>113</v>
      </c>
      <c r="E394" s="297">
        <v>1328</v>
      </c>
      <c r="F394" s="297">
        <v>741097</v>
      </c>
      <c r="G394" s="297">
        <v>0</v>
      </c>
      <c r="H394" s="297">
        <v>0</v>
      </c>
      <c r="I394" s="298">
        <v>1333</v>
      </c>
      <c r="J394" s="299">
        <v>727080</v>
      </c>
      <c r="K394" s="299">
        <v>0</v>
      </c>
      <c r="L394" s="300">
        <f>VLOOKUP(B394,[1]ЛП!$B$8:$I$408,8,0)+VLOOKUP(B394,[1]ЛП!$B$8:$J$408,9,0)+VLOOKUP(B394,[1]ЛП!$B$8:$K$408,10,0)</f>
        <v>0</v>
      </c>
      <c r="M394" s="240" t="s">
        <v>881</v>
      </c>
      <c r="N394" s="240" t="s">
        <v>890</v>
      </c>
      <c r="O394" s="237" t="s">
        <v>891</v>
      </c>
      <c r="P394" s="237" t="s">
        <v>113</v>
      </c>
      <c r="Q394" s="303">
        <v>1282</v>
      </c>
      <c r="R394" s="304">
        <v>756116</v>
      </c>
      <c r="S394" s="304">
        <v>0</v>
      </c>
      <c r="T394" s="305">
        <v>0</v>
      </c>
      <c r="U394" s="303">
        <f t="shared" si="81"/>
        <v>-51</v>
      </c>
      <c r="V394" s="304">
        <f t="shared" si="78"/>
        <v>29036</v>
      </c>
      <c r="W394" s="304">
        <f t="shared" si="79"/>
        <v>0</v>
      </c>
      <c r="X394" s="305">
        <f t="shared" si="80"/>
        <v>0</v>
      </c>
    </row>
    <row r="395" spans="1:50" x14ac:dyDescent="0.2">
      <c r="A395" s="238" t="s">
        <v>881</v>
      </c>
      <c r="B395" s="239" t="s">
        <v>892</v>
      </c>
      <c r="C395" s="233" t="s">
        <v>893</v>
      </c>
      <c r="D395" s="234" t="s">
        <v>113</v>
      </c>
      <c r="E395" s="297">
        <v>5324</v>
      </c>
      <c r="F395" s="297">
        <v>5068905</v>
      </c>
      <c r="G395" s="297">
        <v>222954.1299999998</v>
      </c>
      <c r="H395" s="297">
        <v>0</v>
      </c>
      <c r="I395" s="298">
        <v>5317</v>
      </c>
      <c r="J395" s="299">
        <v>5030200</v>
      </c>
      <c r="K395" s="299">
        <v>275700.03999999969</v>
      </c>
      <c r="L395" s="300">
        <f>VLOOKUP(B395,[1]ЛП!$B$8:$I$408,8,0)+VLOOKUP(B395,[1]ЛП!$B$8:$J$408,9,0)+VLOOKUP(B395,[1]ЛП!$B$8:$K$408,10,0)</f>
        <v>0</v>
      </c>
      <c r="M395" s="240" t="s">
        <v>881</v>
      </c>
      <c r="N395" s="240" t="s">
        <v>892</v>
      </c>
      <c r="O395" s="237" t="s">
        <v>893</v>
      </c>
      <c r="P395" s="237" t="s">
        <v>113</v>
      </c>
      <c r="Q395" s="303">
        <v>5462</v>
      </c>
      <c r="R395" s="304">
        <v>5245051.2</v>
      </c>
      <c r="S395" s="304">
        <v>136313.06999999986</v>
      </c>
      <c r="T395" s="305">
        <v>0</v>
      </c>
      <c r="U395" s="303">
        <f t="shared" si="81"/>
        <v>145</v>
      </c>
      <c r="V395" s="304">
        <f t="shared" si="78"/>
        <v>214851.20000000019</v>
      </c>
      <c r="W395" s="304">
        <f t="shared" si="79"/>
        <v>-139386.96999999983</v>
      </c>
      <c r="X395" s="305">
        <f t="shared" si="80"/>
        <v>0</v>
      </c>
    </row>
    <row r="396" spans="1:50" x14ac:dyDescent="0.2">
      <c r="A396" s="238" t="s">
        <v>881</v>
      </c>
      <c r="B396" s="239" t="s">
        <v>894</v>
      </c>
      <c r="C396" s="233" t="s">
        <v>895</v>
      </c>
      <c r="D396" s="234" t="s">
        <v>113</v>
      </c>
      <c r="E396" s="297">
        <v>597</v>
      </c>
      <c r="F396" s="297">
        <v>441939</v>
      </c>
      <c r="G396" s="297">
        <v>0</v>
      </c>
      <c r="H396" s="297">
        <v>0</v>
      </c>
      <c r="I396" s="298">
        <v>564</v>
      </c>
      <c r="J396" s="299">
        <v>430483</v>
      </c>
      <c r="K396" s="299">
        <v>0</v>
      </c>
      <c r="L396" s="300">
        <f>VLOOKUP(B396,[1]ЛП!$B$8:$I$408,8,0)+VLOOKUP(B396,[1]ЛП!$B$8:$J$408,9,0)+VLOOKUP(B396,[1]ЛП!$B$8:$K$408,10,0)</f>
        <v>0</v>
      </c>
      <c r="M396" s="240" t="s">
        <v>881</v>
      </c>
      <c r="N396" s="240" t="s">
        <v>894</v>
      </c>
      <c r="O396" s="237" t="s">
        <v>895</v>
      </c>
      <c r="P396" s="237" t="s">
        <v>113</v>
      </c>
      <c r="Q396" s="303">
        <v>494</v>
      </c>
      <c r="R396" s="304">
        <v>385015</v>
      </c>
      <c r="S396" s="304">
        <v>0</v>
      </c>
      <c r="T396" s="305">
        <v>0</v>
      </c>
      <c r="U396" s="303">
        <f t="shared" si="81"/>
        <v>-70</v>
      </c>
      <c r="V396" s="304">
        <f t="shared" si="78"/>
        <v>-45468</v>
      </c>
      <c r="W396" s="304">
        <f t="shared" si="79"/>
        <v>0</v>
      </c>
      <c r="X396" s="305">
        <f t="shared" si="80"/>
        <v>0</v>
      </c>
    </row>
    <row r="397" spans="1:50" x14ac:dyDescent="0.2">
      <c r="A397" s="238" t="s">
        <v>881</v>
      </c>
      <c r="B397" s="239" t="s">
        <v>896</v>
      </c>
      <c r="C397" s="233" t="s">
        <v>897</v>
      </c>
      <c r="D397" s="234" t="s">
        <v>124</v>
      </c>
      <c r="E397" s="297">
        <v>433</v>
      </c>
      <c r="F397" s="297">
        <v>228778</v>
      </c>
      <c r="G397" s="297">
        <v>0</v>
      </c>
      <c r="H397" s="297">
        <v>0</v>
      </c>
      <c r="I397" s="298">
        <v>453</v>
      </c>
      <c r="J397" s="299">
        <v>231446</v>
      </c>
      <c r="K397" s="299">
        <v>0</v>
      </c>
      <c r="L397" s="300">
        <f>VLOOKUP(B397,[1]ЛП!$B$8:$I$408,8,0)+VLOOKUP(B397,[1]ЛП!$B$8:$J$408,9,0)+VLOOKUP(B397,[1]ЛП!$B$8:$K$408,10,0)</f>
        <v>0</v>
      </c>
      <c r="M397" s="240" t="s">
        <v>881</v>
      </c>
      <c r="N397" s="240" t="s">
        <v>896</v>
      </c>
      <c r="O397" s="237" t="s">
        <v>897</v>
      </c>
      <c r="P397" s="237" t="s">
        <v>124</v>
      </c>
      <c r="Q397" s="303">
        <v>423</v>
      </c>
      <c r="R397" s="304">
        <v>242121</v>
      </c>
      <c r="S397" s="304">
        <v>0</v>
      </c>
      <c r="T397" s="305">
        <v>0</v>
      </c>
      <c r="U397" s="303">
        <f t="shared" si="81"/>
        <v>-30</v>
      </c>
      <c r="V397" s="304">
        <f t="shared" si="78"/>
        <v>10675</v>
      </c>
      <c r="W397" s="304">
        <f t="shared" si="79"/>
        <v>0</v>
      </c>
      <c r="X397" s="305">
        <f t="shared" si="80"/>
        <v>0</v>
      </c>
    </row>
    <row r="398" spans="1:50" x14ac:dyDescent="0.2">
      <c r="A398" s="238" t="s">
        <v>881</v>
      </c>
      <c r="B398" s="239" t="s">
        <v>898</v>
      </c>
      <c r="C398" s="233" t="s">
        <v>899</v>
      </c>
      <c r="D398" s="234" t="s">
        <v>124</v>
      </c>
      <c r="E398" s="297">
        <v>492</v>
      </c>
      <c r="F398" s="297">
        <v>423840</v>
      </c>
      <c r="G398" s="297">
        <v>0</v>
      </c>
      <c r="H398" s="297">
        <v>1367841.67</v>
      </c>
      <c r="I398" s="298">
        <v>561</v>
      </c>
      <c r="J398" s="299">
        <v>457913</v>
      </c>
      <c r="K398" s="299">
        <v>0</v>
      </c>
      <c r="L398" s="300">
        <f>VLOOKUP(B398,[1]ЛП!$B$8:$I$408,8,0)+VLOOKUP(B398,[1]ЛП!$B$8:$J$408,9,0)+VLOOKUP(B398,[1]ЛП!$B$8:$K$408,10,0)</f>
        <v>1583083.6299999997</v>
      </c>
      <c r="M398" s="240" t="s">
        <v>881</v>
      </c>
      <c r="N398" s="240" t="s">
        <v>898</v>
      </c>
      <c r="O398" s="237" t="s">
        <v>899</v>
      </c>
      <c r="P398" s="237" t="s">
        <v>124</v>
      </c>
      <c r="Q398" s="303">
        <v>551</v>
      </c>
      <c r="R398" s="304">
        <v>467392</v>
      </c>
      <c r="S398" s="304">
        <v>0</v>
      </c>
      <c r="T398" s="305">
        <v>1707014.92</v>
      </c>
      <c r="U398" s="303">
        <f t="shared" si="81"/>
        <v>-10</v>
      </c>
      <c r="V398" s="304">
        <f t="shared" si="78"/>
        <v>9479</v>
      </c>
      <c r="W398" s="304">
        <f t="shared" si="79"/>
        <v>0</v>
      </c>
      <c r="X398" s="305">
        <f t="shared" si="80"/>
        <v>123931.29000000027</v>
      </c>
    </row>
    <row r="399" spans="1:50" x14ac:dyDescent="0.2">
      <c r="A399" s="238" t="s">
        <v>881</v>
      </c>
      <c r="B399" s="239" t="s">
        <v>900</v>
      </c>
      <c r="C399" s="233" t="s">
        <v>901</v>
      </c>
      <c r="D399" s="234" t="s">
        <v>134</v>
      </c>
      <c r="E399" s="297"/>
      <c r="F399" s="297">
        <v>73710</v>
      </c>
      <c r="G399" s="297">
        <v>0</v>
      </c>
      <c r="H399" s="297">
        <v>0</v>
      </c>
      <c r="I399" s="298"/>
      <c r="J399" s="299">
        <v>87240</v>
      </c>
      <c r="K399" s="299">
        <v>0</v>
      </c>
      <c r="L399" s="300">
        <f>VLOOKUP(B399,[1]ЛП!$B$8:$I$408,8,0)+VLOOKUP(B399,[1]ЛП!$B$8:$J$408,9,0)+VLOOKUP(B399,[1]ЛП!$B$8:$K$408,10,0)</f>
        <v>0</v>
      </c>
      <c r="M399" s="240" t="s">
        <v>881</v>
      </c>
      <c r="N399" s="240" t="s">
        <v>900</v>
      </c>
      <c r="O399" s="237" t="s">
        <v>901</v>
      </c>
      <c r="P399" s="237" t="s">
        <v>134</v>
      </c>
      <c r="Q399" s="303">
        <v>0</v>
      </c>
      <c r="R399" s="304">
        <v>82790</v>
      </c>
      <c r="S399" s="304">
        <v>0</v>
      </c>
      <c r="T399" s="305">
        <v>0</v>
      </c>
      <c r="U399" s="303">
        <f t="shared" si="81"/>
        <v>0</v>
      </c>
      <c r="V399" s="304">
        <f t="shared" si="78"/>
        <v>-4450</v>
      </c>
      <c r="W399" s="304">
        <f t="shared" si="79"/>
        <v>0</v>
      </c>
      <c r="X399" s="305">
        <f t="shared" si="80"/>
        <v>0</v>
      </c>
    </row>
    <row r="400" spans="1:50" s="308" customFormat="1" x14ac:dyDescent="0.2">
      <c r="A400" s="227"/>
      <c r="B400" s="228"/>
      <c r="C400" s="228" t="s">
        <v>902</v>
      </c>
      <c r="D400" s="229"/>
      <c r="E400" s="282">
        <f t="shared" ref="E400:L400" si="82">SUM(E401:E406)</f>
        <v>7982</v>
      </c>
      <c r="F400" s="282">
        <f t="shared" si="82"/>
        <v>7741501.5999999996</v>
      </c>
      <c r="G400" s="282">
        <f t="shared" si="82"/>
        <v>237306.36999999982</v>
      </c>
      <c r="H400" s="282">
        <f t="shared" si="82"/>
        <v>2066977.6399999997</v>
      </c>
      <c r="I400" s="283">
        <f t="shared" si="82"/>
        <v>7984</v>
      </c>
      <c r="J400" s="284">
        <f t="shared" si="82"/>
        <v>7686509.5999999996</v>
      </c>
      <c r="K400" s="284">
        <f t="shared" si="82"/>
        <v>266286.0299999998</v>
      </c>
      <c r="L400" s="285">
        <f t="shared" si="82"/>
        <v>2341097.9700000007</v>
      </c>
      <c r="M400" s="230"/>
      <c r="N400" s="230"/>
      <c r="O400" s="230" t="s">
        <v>902</v>
      </c>
      <c r="P400" s="230"/>
      <c r="Q400" s="288">
        <f t="shared" ref="Q400:T400" si="83">SUM(Q401:Q406)</f>
        <v>7767</v>
      </c>
      <c r="R400" s="289">
        <f t="shared" si="83"/>
        <v>7623710.2000000002</v>
      </c>
      <c r="S400" s="289">
        <f t="shared" si="83"/>
        <v>95912.279999999941</v>
      </c>
      <c r="T400" s="290">
        <f t="shared" si="83"/>
        <v>2616069.4400000004</v>
      </c>
      <c r="U400" s="288">
        <f t="shared" si="81"/>
        <v>-217</v>
      </c>
      <c r="V400" s="289">
        <f t="shared" si="78"/>
        <v>-62799.399999999441</v>
      </c>
      <c r="W400" s="289">
        <f t="shared" si="79"/>
        <v>-170373.74999999985</v>
      </c>
      <c r="X400" s="290">
        <f t="shared" si="80"/>
        <v>274971.46999999974</v>
      </c>
      <c r="Y400" s="306"/>
      <c r="Z400" s="306"/>
      <c r="AA400" s="306"/>
      <c r="AB400" s="306"/>
      <c r="AC400" s="306"/>
      <c r="AD400" s="306"/>
      <c r="AE400" s="306"/>
      <c r="AF400" s="306"/>
      <c r="AG400" s="306"/>
      <c r="AH400" s="306"/>
      <c r="AI400" s="306"/>
      <c r="AJ400" s="306"/>
      <c r="AK400" s="306"/>
      <c r="AL400" s="306"/>
      <c r="AM400" s="306"/>
      <c r="AN400" s="306"/>
      <c r="AO400" s="306"/>
      <c r="AP400" s="306"/>
      <c r="AQ400" s="306"/>
      <c r="AR400" s="306"/>
      <c r="AS400" s="306"/>
      <c r="AT400" s="306"/>
      <c r="AU400" s="306"/>
      <c r="AV400" s="306"/>
      <c r="AW400" s="306"/>
      <c r="AX400" s="306"/>
    </row>
    <row r="401" spans="1:50" x14ac:dyDescent="0.2">
      <c r="A401" s="238" t="s">
        <v>903</v>
      </c>
      <c r="B401" s="239" t="s">
        <v>904</v>
      </c>
      <c r="C401" s="233" t="s">
        <v>905</v>
      </c>
      <c r="D401" s="234" t="s">
        <v>113</v>
      </c>
      <c r="E401" s="297">
        <v>5200</v>
      </c>
      <c r="F401" s="297">
        <v>4019544.6</v>
      </c>
      <c r="G401" s="297">
        <v>34279</v>
      </c>
      <c r="H401" s="297">
        <v>0</v>
      </c>
      <c r="I401" s="298">
        <v>5126</v>
      </c>
      <c r="J401" s="299">
        <v>3930854</v>
      </c>
      <c r="K401" s="299">
        <v>43778</v>
      </c>
      <c r="L401" s="300">
        <f>VLOOKUP(B401,[1]ЛП!$B$8:$I$408,8,0)+VLOOKUP(B401,[1]ЛП!$B$8:$J$408,9,0)+VLOOKUP(B401,[1]ЛП!$B$8:$K$408,10,0)</f>
        <v>0</v>
      </c>
      <c r="M401" s="240" t="s">
        <v>903</v>
      </c>
      <c r="N401" s="240" t="s">
        <v>904</v>
      </c>
      <c r="O401" s="237" t="s">
        <v>905</v>
      </c>
      <c r="P401" s="237" t="s">
        <v>113</v>
      </c>
      <c r="Q401" s="303">
        <v>4955</v>
      </c>
      <c r="R401" s="304">
        <v>3865169.2</v>
      </c>
      <c r="S401" s="304">
        <v>23655.800000000003</v>
      </c>
      <c r="T401" s="305">
        <v>0</v>
      </c>
      <c r="U401" s="303">
        <f t="shared" si="81"/>
        <v>-171</v>
      </c>
      <c r="V401" s="304">
        <f t="shared" si="78"/>
        <v>-65684.799999999814</v>
      </c>
      <c r="W401" s="304">
        <f t="shared" si="79"/>
        <v>-20122.199999999997</v>
      </c>
      <c r="X401" s="305">
        <f t="shared" si="80"/>
        <v>0</v>
      </c>
    </row>
    <row r="402" spans="1:50" x14ac:dyDescent="0.2">
      <c r="A402" s="238" t="s">
        <v>903</v>
      </c>
      <c r="B402" s="239" t="s">
        <v>906</v>
      </c>
      <c r="C402" s="233" t="s">
        <v>907</v>
      </c>
      <c r="D402" s="234" t="s">
        <v>113</v>
      </c>
      <c r="E402" s="297">
        <v>456</v>
      </c>
      <c r="F402" s="297">
        <v>223752</v>
      </c>
      <c r="G402" s="297">
        <v>0</v>
      </c>
      <c r="H402" s="297">
        <v>0</v>
      </c>
      <c r="I402" s="298">
        <v>486</v>
      </c>
      <c r="J402" s="299">
        <v>238642</v>
      </c>
      <c r="K402" s="299">
        <v>0</v>
      </c>
      <c r="L402" s="300">
        <f>VLOOKUP(B402,[1]ЛП!$B$8:$I$408,8,0)+VLOOKUP(B402,[1]ЛП!$B$8:$J$408,9,0)+VLOOKUP(B402,[1]ЛП!$B$8:$K$408,10,0)</f>
        <v>0</v>
      </c>
      <c r="M402" s="240" t="s">
        <v>903</v>
      </c>
      <c r="N402" s="240" t="s">
        <v>906</v>
      </c>
      <c r="O402" s="237" t="s">
        <v>907</v>
      </c>
      <c r="P402" s="237" t="s">
        <v>113</v>
      </c>
      <c r="Q402" s="303">
        <v>435</v>
      </c>
      <c r="R402" s="304">
        <v>222448</v>
      </c>
      <c r="S402" s="304">
        <v>0</v>
      </c>
      <c r="T402" s="305">
        <v>0</v>
      </c>
      <c r="U402" s="303">
        <f t="shared" si="81"/>
        <v>-51</v>
      </c>
      <c r="V402" s="304">
        <f t="shared" si="78"/>
        <v>-16194</v>
      </c>
      <c r="W402" s="304">
        <f t="shared" si="79"/>
        <v>0</v>
      </c>
      <c r="X402" s="305">
        <f t="shared" si="80"/>
        <v>0</v>
      </c>
    </row>
    <row r="403" spans="1:50" x14ac:dyDescent="0.2">
      <c r="A403" s="238" t="s">
        <v>903</v>
      </c>
      <c r="B403" s="239" t="s">
        <v>908</v>
      </c>
      <c r="C403" s="233" t="s">
        <v>909</v>
      </c>
      <c r="D403" s="234" t="s">
        <v>175</v>
      </c>
      <c r="E403" s="297">
        <v>1953</v>
      </c>
      <c r="F403" s="297">
        <v>2602191</v>
      </c>
      <c r="G403" s="297">
        <v>0</v>
      </c>
      <c r="H403" s="297">
        <v>2066977.6399999997</v>
      </c>
      <c r="I403" s="298">
        <v>1986</v>
      </c>
      <c r="J403" s="299">
        <v>2490627.6</v>
      </c>
      <c r="K403" s="299">
        <v>4512</v>
      </c>
      <c r="L403" s="300">
        <f>VLOOKUP(B403,[1]ЛП!$B$8:$I$408,8,0)+VLOOKUP(B403,[1]ЛП!$B$8:$J$408,9,0)+VLOOKUP(B403,[1]ЛП!$B$8:$K$408,10,0)</f>
        <v>2341097.9700000007</v>
      </c>
      <c r="M403" s="240" t="s">
        <v>903</v>
      </c>
      <c r="N403" s="240" t="s">
        <v>908</v>
      </c>
      <c r="O403" s="237" t="s">
        <v>909</v>
      </c>
      <c r="P403" s="237" t="s">
        <v>175</v>
      </c>
      <c r="Q403" s="303">
        <v>2008</v>
      </c>
      <c r="R403" s="304">
        <v>2468070</v>
      </c>
      <c r="S403" s="304">
        <v>3552</v>
      </c>
      <c r="T403" s="305">
        <v>2616069.4400000004</v>
      </c>
      <c r="U403" s="303">
        <f t="shared" si="81"/>
        <v>22</v>
      </c>
      <c r="V403" s="304">
        <f t="shared" si="78"/>
        <v>-22557.600000000093</v>
      </c>
      <c r="W403" s="304">
        <f t="shared" si="79"/>
        <v>-960</v>
      </c>
      <c r="X403" s="305">
        <f t="shared" si="80"/>
        <v>274971.46999999974</v>
      </c>
    </row>
    <row r="404" spans="1:50" x14ac:dyDescent="0.2">
      <c r="A404" s="238">
        <v>27</v>
      </c>
      <c r="B404" s="239" t="s">
        <v>910</v>
      </c>
      <c r="C404" s="233" t="s">
        <v>911</v>
      </c>
      <c r="D404" s="234" t="s">
        <v>188</v>
      </c>
      <c r="E404" s="297"/>
      <c r="F404" s="297">
        <v>288</v>
      </c>
      <c r="G404" s="297">
        <v>0</v>
      </c>
      <c r="H404" s="297">
        <v>0</v>
      </c>
      <c r="I404" s="298"/>
      <c r="J404" s="299">
        <v>149961</v>
      </c>
      <c r="K404" s="299">
        <v>0</v>
      </c>
      <c r="L404" s="300">
        <f>VLOOKUP(B404,[1]ЛП!$B$8:$I$408,8,0)+VLOOKUP(B404,[1]ЛП!$B$8:$J$408,9,0)+VLOOKUP(B404,[1]ЛП!$B$8:$K$408,10,0)</f>
        <v>0</v>
      </c>
      <c r="M404" s="240">
        <v>27</v>
      </c>
      <c r="N404" s="240" t="s">
        <v>910</v>
      </c>
      <c r="O404" s="237" t="s">
        <v>911</v>
      </c>
      <c r="P404" s="237" t="s">
        <v>188</v>
      </c>
      <c r="Q404" s="303">
        <v>0</v>
      </c>
      <c r="R404" s="304">
        <v>179772</v>
      </c>
      <c r="S404" s="304">
        <v>0</v>
      </c>
      <c r="T404" s="305">
        <v>0</v>
      </c>
      <c r="U404" s="303">
        <f t="shared" si="81"/>
        <v>0</v>
      </c>
      <c r="V404" s="304">
        <f t="shared" si="78"/>
        <v>29811</v>
      </c>
      <c r="W404" s="304">
        <f t="shared" si="79"/>
        <v>0</v>
      </c>
      <c r="X404" s="305">
        <f t="shared" si="80"/>
        <v>0</v>
      </c>
    </row>
    <row r="405" spans="1:50" x14ac:dyDescent="0.2">
      <c r="A405" s="238" t="s">
        <v>903</v>
      </c>
      <c r="B405" s="239" t="s">
        <v>912</v>
      </c>
      <c r="C405" s="233" t="s">
        <v>913</v>
      </c>
      <c r="D405" s="234" t="s">
        <v>124</v>
      </c>
      <c r="E405" s="297">
        <v>373</v>
      </c>
      <c r="F405" s="297">
        <v>861706</v>
      </c>
      <c r="G405" s="297">
        <v>203027.36999999982</v>
      </c>
      <c r="H405" s="297">
        <v>0</v>
      </c>
      <c r="I405" s="298">
        <v>386</v>
      </c>
      <c r="J405" s="299">
        <v>836902</v>
      </c>
      <c r="K405" s="299">
        <v>217996.0299999998</v>
      </c>
      <c r="L405" s="300">
        <f>VLOOKUP(B405,[1]ЛП!$B$8:$I$408,8,0)+VLOOKUP(B405,[1]ЛП!$B$8:$J$408,9,0)+VLOOKUP(B405,[1]ЛП!$B$8:$K$408,10,0)</f>
        <v>0</v>
      </c>
      <c r="M405" s="240" t="s">
        <v>903</v>
      </c>
      <c r="N405" s="240" t="s">
        <v>912</v>
      </c>
      <c r="O405" s="237" t="s">
        <v>913</v>
      </c>
      <c r="P405" s="237" t="s">
        <v>124</v>
      </c>
      <c r="Q405" s="303">
        <v>369</v>
      </c>
      <c r="R405" s="304">
        <v>853138</v>
      </c>
      <c r="S405" s="304">
        <v>68704.479999999938</v>
      </c>
      <c r="T405" s="305">
        <v>0</v>
      </c>
      <c r="U405" s="303">
        <f t="shared" si="81"/>
        <v>-17</v>
      </c>
      <c r="V405" s="304">
        <f t="shared" si="78"/>
        <v>16236</v>
      </c>
      <c r="W405" s="304">
        <f t="shared" si="79"/>
        <v>-149291.54999999987</v>
      </c>
      <c r="X405" s="305">
        <f t="shared" si="80"/>
        <v>0</v>
      </c>
    </row>
    <row r="406" spans="1:50" x14ac:dyDescent="0.2">
      <c r="A406" s="238" t="s">
        <v>903</v>
      </c>
      <c r="B406" s="239" t="s">
        <v>914</v>
      </c>
      <c r="C406" s="233" t="s">
        <v>915</v>
      </c>
      <c r="D406" s="234" t="s">
        <v>199</v>
      </c>
      <c r="E406" s="297"/>
      <c r="F406" s="297">
        <v>34020</v>
      </c>
      <c r="G406" s="297">
        <v>0</v>
      </c>
      <c r="H406" s="297">
        <v>0</v>
      </c>
      <c r="I406" s="298"/>
      <c r="J406" s="299">
        <v>39523</v>
      </c>
      <c r="K406" s="299">
        <v>0</v>
      </c>
      <c r="L406" s="300">
        <f>VLOOKUP(B406,[1]ЛП!$B$8:$I$408,8,0)+VLOOKUP(B406,[1]ЛП!$B$8:$J$408,9,0)+VLOOKUP(B406,[1]ЛП!$B$8:$K$408,10,0)</f>
        <v>0</v>
      </c>
      <c r="M406" s="240" t="s">
        <v>903</v>
      </c>
      <c r="N406" s="240" t="s">
        <v>914</v>
      </c>
      <c r="O406" s="237" t="s">
        <v>915</v>
      </c>
      <c r="P406" s="237" t="s">
        <v>199</v>
      </c>
      <c r="Q406" s="303">
        <v>0</v>
      </c>
      <c r="R406" s="304">
        <v>35113</v>
      </c>
      <c r="S406" s="304">
        <v>0</v>
      </c>
      <c r="T406" s="305">
        <v>0</v>
      </c>
      <c r="U406" s="303">
        <f t="shared" si="81"/>
        <v>0</v>
      </c>
      <c r="V406" s="304">
        <f t="shared" si="78"/>
        <v>-4410</v>
      </c>
      <c r="W406" s="304">
        <f t="shared" si="79"/>
        <v>0</v>
      </c>
      <c r="X406" s="305">
        <f t="shared" si="80"/>
        <v>0</v>
      </c>
    </row>
    <row r="407" spans="1:50" s="308" customFormat="1" x14ac:dyDescent="0.2">
      <c r="A407" s="227"/>
      <c r="B407" s="228"/>
      <c r="C407" s="228" t="s">
        <v>916</v>
      </c>
      <c r="D407" s="229"/>
      <c r="E407" s="282">
        <f t="shared" ref="E407:L407" si="84">SUM(E408:E411)</f>
        <v>4604</v>
      </c>
      <c r="F407" s="282">
        <f t="shared" si="84"/>
        <v>4522607</v>
      </c>
      <c r="G407" s="282">
        <f t="shared" si="84"/>
        <v>372028.25999999983</v>
      </c>
      <c r="H407" s="282">
        <f t="shared" si="84"/>
        <v>0</v>
      </c>
      <c r="I407" s="283">
        <f t="shared" si="84"/>
        <v>4590</v>
      </c>
      <c r="J407" s="284">
        <f t="shared" si="84"/>
        <v>4617344.2</v>
      </c>
      <c r="K407" s="284">
        <f t="shared" si="84"/>
        <v>379117.62999999983</v>
      </c>
      <c r="L407" s="285">
        <f t="shared" si="84"/>
        <v>0</v>
      </c>
      <c r="M407" s="230"/>
      <c r="N407" s="230"/>
      <c r="O407" s="230" t="s">
        <v>916</v>
      </c>
      <c r="P407" s="230"/>
      <c r="Q407" s="288">
        <f t="shared" ref="Q407:T407" si="85">SUM(Q408:Q411)</f>
        <v>4312</v>
      </c>
      <c r="R407" s="289">
        <f t="shared" si="85"/>
        <v>4317090.5999999996</v>
      </c>
      <c r="S407" s="289">
        <f t="shared" si="85"/>
        <v>153466.92999999993</v>
      </c>
      <c r="T407" s="290">
        <f t="shared" si="85"/>
        <v>0</v>
      </c>
      <c r="U407" s="288">
        <f t="shared" si="81"/>
        <v>-278</v>
      </c>
      <c r="V407" s="289">
        <f t="shared" si="78"/>
        <v>-300253.60000000056</v>
      </c>
      <c r="W407" s="289">
        <f t="shared" si="79"/>
        <v>-225650.6999999999</v>
      </c>
      <c r="X407" s="290">
        <f t="shared" si="80"/>
        <v>0</v>
      </c>
      <c r="Y407" s="306"/>
      <c r="Z407" s="306"/>
      <c r="AA407" s="306"/>
      <c r="AB407" s="306"/>
      <c r="AC407" s="306"/>
      <c r="AD407" s="306"/>
      <c r="AE407" s="306"/>
      <c r="AF407" s="306"/>
      <c r="AG407" s="306"/>
      <c r="AH407" s="306"/>
      <c r="AI407" s="306"/>
      <c r="AJ407" s="306"/>
      <c r="AK407" s="306"/>
      <c r="AL407" s="306"/>
      <c r="AM407" s="306"/>
      <c r="AN407" s="306"/>
      <c r="AO407" s="306"/>
      <c r="AP407" s="306"/>
      <c r="AQ407" s="306"/>
      <c r="AR407" s="306"/>
      <c r="AS407" s="306"/>
      <c r="AT407" s="306"/>
      <c r="AU407" s="306"/>
      <c r="AV407" s="306"/>
      <c r="AW407" s="306"/>
      <c r="AX407" s="306"/>
    </row>
    <row r="408" spans="1:50" x14ac:dyDescent="0.2">
      <c r="A408" s="238" t="s">
        <v>917</v>
      </c>
      <c r="B408" s="239" t="s">
        <v>918</v>
      </c>
      <c r="C408" s="233" t="s">
        <v>919</v>
      </c>
      <c r="D408" s="234" t="s">
        <v>113</v>
      </c>
      <c r="E408" s="297">
        <v>2793</v>
      </c>
      <c r="F408" s="297">
        <v>2445195</v>
      </c>
      <c r="G408" s="297">
        <v>27186</v>
      </c>
      <c r="H408" s="297">
        <v>0</v>
      </c>
      <c r="I408" s="298">
        <v>2789</v>
      </c>
      <c r="J408" s="299">
        <v>2478490.2000000002</v>
      </c>
      <c r="K408" s="299">
        <v>19638</v>
      </c>
      <c r="L408" s="300">
        <f>VLOOKUP(B408,[1]ЛП!$B$8:$I$408,8,0)+VLOOKUP(B408,[1]ЛП!$B$8:$J$408,9,0)+VLOOKUP(B408,[1]ЛП!$B$8:$K$408,10,0)</f>
        <v>0</v>
      </c>
      <c r="M408" s="240" t="s">
        <v>917</v>
      </c>
      <c r="N408" s="240" t="s">
        <v>918</v>
      </c>
      <c r="O408" s="237" t="s">
        <v>919</v>
      </c>
      <c r="P408" s="237" t="s">
        <v>113</v>
      </c>
      <c r="Q408" s="303">
        <v>2628</v>
      </c>
      <c r="R408" s="304">
        <v>2396071.5999999996</v>
      </c>
      <c r="S408" s="304">
        <v>25199.599999999999</v>
      </c>
      <c r="T408" s="305">
        <v>0</v>
      </c>
      <c r="U408" s="303">
        <f t="shared" si="81"/>
        <v>-161</v>
      </c>
      <c r="V408" s="304">
        <f t="shared" si="78"/>
        <v>-82418.600000000559</v>
      </c>
      <c r="W408" s="304">
        <f t="shared" si="79"/>
        <v>5561.5999999999985</v>
      </c>
      <c r="X408" s="305">
        <f t="shared" si="80"/>
        <v>0</v>
      </c>
    </row>
    <row r="409" spans="1:50" x14ac:dyDescent="0.2">
      <c r="A409" s="238" t="s">
        <v>917</v>
      </c>
      <c r="B409" s="239" t="s">
        <v>920</v>
      </c>
      <c r="C409" s="233" t="s">
        <v>369</v>
      </c>
      <c r="D409" s="234" t="s">
        <v>113</v>
      </c>
      <c r="E409" s="297">
        <v>477</v>
      </c>
      <c r="F409" s="297">
        <v>308082</v>
      </c>
      <c r="G409" s="297">
        <v>0</v>
      </c>
      <c r="H409" s="297">
        <v>0</v>
      </c>
      <c r="I409" s="298">
        <v>439</v>
      </c>
      <c r="J409" s="299">
        <v>313298</v>
      </c>
      <c r="K409" s="299">
        <v>0</v>
      </c>
      <c r="L409" s="300">
        <f>VLOOKUP(B409,[1]ЛП!$B$8:$I$408,8,0)+VLOOKUP(B409,[1]ЛП!$B$8:$J$408,9,0)+VLOOKUP(B409,[1]ЛП!$B$8:$K$408,10,0)</f>
        <v>0</v>
      </c>
      <c r="M409" s="240" t="s">
        <v>917</v>
      </c>
      <c r="N409" s="240" t="s">
        <v>920</v>
      </c>
      <c r="O409" s="237" t="s">
        <v>369</v>
      </c>
      <c r="P409" s="237" t="s">
        <v>113</v>
      </c>
      <c r="Q409" s="303">
        <v>455</v>
      </c>
      <c r="R409" s="304">
        <v>327216</v>
      </c>
      <c r="S409" s="304">
        <v>0</v>
      </c>
      <c r="T409" s="305">
        <v>0</v>
      </c>
      <c r="U409" s="303">
        <f t="shared" si="81"/>
        <v>16</v>
      </c>
      <c r="V409" s="304">
        <f t="shared" si="78"/>
        <v>13918</v>
      </c>
      <c r="W409" s="304">
        <f t="shared" si="79"/>
        <v>0</v>
      </c>
      <c r="X409" s="305">
        <f t="shared" si="80"/>
        <v>0</v>
      </c>
    </row>
    <row r="410" spans="1:50" x14ac:dyDescent="0.2">
      <c r="A410" s="238" t="s">
        <v>917</v>
      </c>
      <c r="B410" s="239" t="s">
        <v>921</v>
      </c>
      <c r="C410" s="233" t="s">
        <v>922</v>
      </c>
      <c r="D410" s="234" t="s">
        <v>113</v>
      </c>
      <c r="E410" s="297">
        <v>596</v>
      </c>
      <c r="F410" s="297">
        <v>373760</v>
      </c>
      <c r="G410" s="297">
        <v>0</v>
      </c>
      <c r="H410" s="297">
        <v>0</v>
      </c>
      <c r="I410" s="298">
        <v>602</v>
      </c>
      <c r="J410" s="299">
        <v>385328</v>
      </c>
      <c r="K410" s="299">
        <v>0</v>
      </c>
      <c r="L410" s="300">
        <f>VLOOKUP(B410,[1]ЛП!$B$8:$I$408,8,0)+VLOOKUP(B410,[1]ЛП!$B$8:$J$408,9,0)+VLOOKUP(B410,[1]ЛП!$B$8:$K$408,10,0)</f>
        <v>0</v>
      </c>
      <c r="M410" s="240" t="s">
        <v>917</v>
      </c>
      <c r="N410" s="240" t="s">
        <v>921</v>
      </c>
      <c r="O410" s="237" t="s">
        <v>922</v>
      </c>
      <c r="P410" s="237" t="s">
        <v>113</v>
      </c>
      <c r="Q410" s="303">
        <v>567</v>
      </c>
      <c r="R410" s="304">
        <v>360419</v>
      </c>
      <c r="S410" s="304">
        <v>0</v>
      </c>
      <c r="T410" s="305">
        <v>0</v>
      </c>
      <c r="U410" s="303">
        <f t="shared" si="81"/>
        <v>-35</v>
      </c>
      <c r="V410" s="304">
        <f t="shared" si="78"/>
        <v>-24909</v>
      </c>
      <c r="W410" s="304">
        <f t="shared" si="79"/>
        <v>0</v>
      </c>
      <c r="X410" s="305">
        <f t="shared" si="80"/>
        <v>0</v>
      </c>
    </row>
    <row r="411" spans="1:50" x14ac:dyDescent="0.2">
      <c r="A411" s="243" t="s">
        <v>917</v>
      </c>
      <c r="B411" s="244" t="s">
        <v>923</v>
      </c>
      <c r="C411" s="245" t="s">
        <v>924</v>
      </c>
      <c r="D411" s="246" t="s">
        <v>124</v>
      </c>
      <c r="E411" s="297">
        <v>738</v>
      </c>
      <c r="F411" s="297">
        <v>1395570</v>
      </c>
      <c r="G411" s="297">
        <v>344842.25999999983</v>
      </c>
      <c r="H411" s="297">
        <v>0</v>
      </c>
      <c r="I411" s="309">
        <v>760</v>
      </c>
      <c r="J411" s="310">
        <v>1440228</v>
      </c>
      <c r="K411" s="310">
        <v>359479.62999999983</v>
      </c>
      <c r="L411" s="311">
        <f>VLOOKUP(B411,[1]ЛП!$B$8:$I$408,8,0)+VLOOKUP(B411,[1]ЛП!$B$8:$J$408,9,0)+VLOOKUP(B411,[1]ЛП!$B$8:$K$408,10,0)</f>
        <v>0</v>
      </c>
      <c r="M411" s="240" t="s">
        <v>917</v>
      </c>
      <c r="N411" s="240" t="s">
        <v>923</v>
      </c>
      <c r="O411" s="237" t="s">
        <v>924</v>
      </c>
      <c r="P411" s="237" t="s">
        <v>124</v>
      </c>
      <c r="Q411" s="312">
        <v>662</v>
      </c>
      <c r="R411" s="313">
        <v>1233384</v>
      </c>
      <c r="S411" s="313">
        <v>128267.32999999993</v>
      </c>
      <c r="T411" s="314">
        <v>0</v>
      </c>
      <c r="U411" s="312">
        <f t="shared" si="81"/>
        <v>-98</v>
      </c>
      <c r="V411" s="313">
        <f t="shared" si="78"/>
        <v>-206844</v>
      </c>
      <c r="W411" s="313">
        <f t="shared" si="79"/>
        <v>-231212.2999999999</v>
      </c>
      <c r="X411" s="314">
        <f t="shared" si="80"/>
        <v>0</v>
      </c>
    </row>
    <row r="412" spans="1:50" x14ac:dyDescent="0.2">
      <c r="E412" s="315"/>
      <c r="F412" s="315"/>
      <c r="G412" s="315"/>
      <c r="H412" s="315"/>
      <c r="I412" s="315"/>
      <c r="J412" s="315"/>
      <c r="K412" s="315"/>
      <c r="L412" s="315"/>
      <c r="Q412" s="316"/>
      <c r="R412" s="316"/>
      <c r="S412" s="316"/>
      <c r="T412" s="316"/>
      <c r="U412" s="316"/>
      <c r="V412" s="316"/>
      <c r="W412" s="316"/>
      <c r="X412" s="316"/>
    </row>
    <row r="413" spans="1:50" ht="15" customHeight="1" x14ac:dyDescent="0.2">
      <c r="E413" s="315"/>
      <c r="F413" s="315"/>
      <c r="G413" s="315"/>
      <c r="H413" s="315"/>
      <c r="I413" s="315"/>
      <c r="J413" s="315"/>
      <c r="K413" s="315"/>
      <c r="L413" s="315"/>
      <c r="Q413" s="317"/>
      <c r="R413" s="317"/>
      <c r="S413" s="317"/>
      <c r="T413" s="317"/>
      <c r="U413" s="317"/>
      <c r="V413" s="317"/>
      <c r="W413" s="317"/>
      <c r="X413" s="317"/>
    </row>
    <row r="414" spans="1:50" ht="15" customHeight="1" x14ac:dyDescent="0.2">
      <c r="B414" s="251"/>
      <c r="C414" s="251"/>
      <c r="E414" s="315"/>
      <c r="F414" s="315"/>
      <c r="G414" s="315"/>
      <c r="H414" s="315"/>
      <c r="I414" s="315"/>
      <c r="J414" s="315"/>
      <c r="K414" s="315"/>
      <c r="L414" s="315"/>
      <c r="Q414" s="317"/>
      <c r="R414" s="317"/>
      <c r="S414" s="317"/>
      <c r="T414" s="317"/>
      <c r="U414" s="317"/>
      <c r="V414" s="317"/>
      <c r="W414" s="317"/>
      <c r="X414" s="317"/>
    </row>
    <row r="415" spans="1:50" ht="15" customHeight="1" x14ac:dyDescent="0.2">
      <c r="B415" s="251"/>
      <c r="E415" s="315"/>
      <c r="F415" s="315"/>
      <c r="G415" s="315"/>
      <c r="H415" s="315"/>
      <c r="I415" s="315"/>
      <c r="J415" s="315"/>
      <c r="K415" s="315"/>
      <c r="L415" s="315"/>
      <c r="N415" s="252"/>
      <c r="O415" s="252"/>
      <c r="P415" s="252"/>
      <c r="Q415" s="317"/>
      <c r="R415" s="317"/>
      <c r="S415" s="317"/>
      <c r="T415" s="317"/>
      <c r="U415" s="317"/>
      <c r="V415" s="317"/>
      <c r="W415" s="317"/>
      <c r="X415" s="317"/>
    </row>
    <row r="416" spans="1:50" ht="15" customHeight="1" x14ac:dyDescent="0.2">
      <c r="N416" s="252"/>
      <c r="Q416" s="317"/>
      <c r="R416" s="317"/>
      <c r="S416" s="317"/>
      <c r="T416" s="317"/>
      <c r="U416" s="317"/>
      <c r="V416" s="317"/>
      <c r="W416" s="317"/>
      <c r="X416" s="317"/>
    </row>
  </sheetData>
  <sheetProtection algorithmName="SHA-512" hashValue="+uls2HudeAMfFkDYr8MPz7CX3Sliny+4Y7WpdrX+iZDU/EfzTM4JJBdWRQolfi8pAbz8xcBMvS2rx5tDMFMinQ==" saltValue="/LIYpJeAO3gC+AJszpsyWw==" spinCount="100000" sheet="1" objects="1" scenarios="1"/>
  <mergeCells count="30">
    <mergeCell ref="M5:M7"/>
    <mergeCell ref="N5:N7"/>
    <mergeCell ref="K6:K7"/>
    <mergeCell ref="A5:A7"/>
    <mergeCell ref="B5:B7"/>
    <mergeCell ref="C5:C7"/>
    <mergeCell ref="D5:D7"/>
    <mergeCell ref="E5:H5"/>
    <mergeCell ref="I5:L5"/>
    <mergeCell ref="F6:F7"/>
    <mergeCell ref="G6:G7"/>
    <mergeCell ref="H6:H7"/>
    <mergeCell ref="I6:I7"/>
    <mergeCell ref="J6:J7"/>
    <mergeCell ref="A3:X3"/>
    <mergeCell ref="A2:X2"/>
    <mergeCell ref="L6:L7"/>
    <mergeCell ref="Q6:Q7"/>
    <mergeCell ref="R6:R7"/>
    <mergeCell ref="S6:S7"/>
    <mergeCell ref="T6:T7"/>
    <mergeCell ref="U5:X5"/>
    <mergeCell ref="U6:U7"/>
    <mergeCell ref="V6:V7"/>
    <mergeCell ref="W6:W7"/>
    <mergeCell ref="X6:X7"/>
    <mergeCell ref="O5:O7"/>
    <mergeCell ref="P5:P7"/>
    <mergeCell ref="Q5:T5"/>
    <mergeCell ref="E6:E7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3" fitToHeight="9" orientation="landscape" horizontalDpi="300" verticalDpi="300" r:id="rId1"/>
  <headerFooter>
    <oddFooter>&amp;R&amp;P/&amp;N</oddFooter>
  </headerFooter>
  <rowBreaks count="1" manualBreakCount="1">
    <brk id="122" max="2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11</vt:i4>
      </vt:variant>
    </vt:vector>
  </HeadingPairs>
  <TitlesOfParts>
    <vt:vector size="16" baseType="lpstr">
      <vt:lpstr>MЗ Q2</vt:lpstr>
      <vt:lpstr>НЗОК Q2</vt:lpstr>
      <vt:lpstr>Q3 държавни ЛЗБП</vt:lpstr>
      <vt:lpstr>Q3 общински ЛЗБП</vt:lpstr>
      <vt:lpstr>НЗОК Q3</vt:lpstr>
      <vt:lpstr>'Q3 общински ЛЗБП'!_FilterDatabase</vt:lpstr>
      <vt:lpstr>'MЗ Q2'!Print_Area</vt:lpstr>
      <vt:lpstr>'Q3 държавни ЛЗБП'!Print_Area</vt:lpstr>
      <vt:lpstr>'Q3 общински ЛЗБП'!Print_Area</vt:lpstr>
      <vt:lpstr>'НЗОК Q2'!Print_Area</vt:lpstr>
      <vt:lpstr>'НЗОК Q3'!Print_Area</vt:lpstr>
      <vt:lpstr>'MЗ Q2'!Print_Titles</vt:lpstr>
      <vt:lpstr>'Q3 държавни ЛЗБП'!Print_Titles</vt:lpstr>
      <vt:lpstr>'Q3 общински ЛЗБП'!Print_Titles</vt:lpstr>
      <vt:lpstr>'НЗОК Q2'!Print_Titles</vt:lpstr>
      <vt:lpstr>'НЗОК Q3'!Print_Titles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Cvetelina Todorova</dc:creator>
  <cp:lastModifiedBy>Cvetelina Todorova</cp:lastModifiedBy>
  <cp:lastPrinted>2019-11-25T10:51:01Z</cp:lastPrinted>
  <dcterms:created xsi:type="dcterms:W3CDTF">2019-09-12T10:12:02Z</dcterms:created>
  <dcterms:modified xsi:type="dcterms:W3CDTF">2019-11-25T14:50:46Z</dcterms:modified>
</cp:coreProperties>
</file>