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workbookProtection workbookAlgorithmName="SHA-512" workbookHashValue="fO0m0xbEZ4Dbr9x5XBXPE2o02r0TkSejFTxA+IIzqfcSpGu4gy2jH2HISuxyBmDwtf4ZhTLoinz9Oo3vXHh6IA==" workbookSaltValue="sAOQfB/Rw06azS8wlWTHaQ==" workbookSpinCount="100000" lockStructure="1"/>
  <bookViews>
    <workbookView xWindow="0" yWindow="0" windowWidth="28800" windowHeight="12000"/>
  </bookViews>
  <sheets>
    <sheet name="държавни ЛЗПБ Q1" sheetId="1" r:id="rId1"/>
    <sheet name="общински ЛЗПБ Q1" sheetId="2" r:id="rId2"/>
    <sheet name="НЗОК Q1" sheetId="4" r:id="rId3"/>
  </sheets>
  <definedNames>
    <definedName name="_xlnm._FilterDatabase" localSheetId="0" hidden="1">'държавни ЛЗПБ Q1'!$A$2:$CB$67</definedName>
    <definedName name="_xlnm._FilterDatabase" localSheetId="2" hidden="1">'НЗОК Q1'!$A$6:$AJ$387</definedName>
    <definedName name="_xlnm._FilterDatabase" localSheetId="1">'общински ЛЗПБ Q1'!$A$1:$BB$127</definedName>
    <definedName name="_xlnm.Print_Area" localSheetId="0">'държавни ЛЗПБ Q1'!$A$1:$CB$68</definedName>
    <definedName name="_xlnm.Print_Area" localSheetId="2">'НЗОК Q1'!$A$1:$W$376</definedName>
    <definedName name="_xlnm.Print_Area" localSheetId="1">'общински ЛЗПБ Q1'!$A$1:$BB$127</definedName>
    <definedName name="_xlnm.Print_Titles" localSheetId="2">'НЗОК Q1'!$3:$6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7" i="4" l="1"/>
  <c r="V387" i="4"/>
  <c r="U387" i="4"/>
  <c r="T387" i="4"/>
  <c r="W386" i="4"/>
  <c r="V386" i="4"/>
  <c r="U386" i="4"/>
  <c r="T386" i="4"/>
  <c r="W385" i="4"/>
  <c r="V385" i="4"/>
  <c r="U385" i="4"/>
  <c r="T385" i="4"/>
  <c r="W384" i="4"/>
  <c r="V384" i="4"/>
  <c r="U384" i="4"/>
  <c r="T384" i="4"/>
  <c r="W383" i="4"/>
  <c r="V383" i="4"/>
  <c r="U383" i="4"/>
  <c r="T383" i="4"/>
  <c r="W382" i="4"/>
  <c r="V382" i="4"/>
  <c r="U382" i="4"/>
  <c r="T382" i="4"/>
  <c r="W381" i="4"/>
  <c r="V381" i="4"/>
  <c r="U381" i="4"/>
  <c r="T381" i="4"/>
  <c r="W380" i="4"/>
  <c r="V380" i="4"/>
  <c r="U380" i="4"/>
  <c r="T380" i="4"/>
  <c r="W379" i="4"/>
  <c r="V379" i="4"/>
  <c r="U379" i="4"/>
  <c r="T379" i="4"/>
  <c r="W378" i="4"/>
  <c r="V378" i="4"/>
  <c r="U378" i="4"/>
  <c r="T378" i="4"/>
  <c r="W377" i="4"/>
  <c r="V377" i="4"/>
  <c r="U377" i="4"/>
  <c r="T377" i="4"/>
  <c r="W376" i="4"/>
  <c r="V376" i="4"/>
  <c r="U376" i="4"/>
  <c r="T376" i="4"/>
  <c r="W375" i="4"/>
  <c r="V375" i="4"/>
  <c r="U375" i="4"/>
  <c r="T375" i="4"/>
  <c r="W374" i="4"/>
  <c r="V374" i="4"/>
  <c r="U374" i="4"/>
  <c r="T374" i="4"/>
  <c r="W373" i="4"/>
  <c r="V373" i="4"/>
  <c r="U373" i="4"/>
  <c r="T373" i="4"/>
  <c r="W372" i="4"/>
  <c r="V372" i="4"/>
  <c r="U372" i="4"/>
  <c r="T372" i="4"/>
  <c r="W371" i="4"/>
  <c r="V371" i="4"/>
  <c r="U371" i="4"/>
  <c r="T371" i="4"/>
  <c r="W370" i="4"/>
  <c r="V370" i="4"/>
  <c r="U370" i="4"/>
  <c r="T370" i="4"/>
  <c r="W369" i="4"/>
  <c r="V369" i="4"/>
  <c r="U369" i="4"/>
  <c r="T369" i="4"/>
  <c r="W368" i="4"/>
  <c r="V368" i="4"/>
  <c r="U368" i="4"/>
  <c r="T368" i="4"/>
  <c r="W367" i="4"/>
  <c r="V367" i="4"/>
  <c r="U367" i="4"/>
  <c r="T367" i="4"/>
  <c r="W366" i="4"/>
  <c r="V366" i="4"/>
  <c r="U366" i="4"/>
  <c r="T366" i="4"/>
  <c r="W365" i="4"/>
  <c r="V365" i="4"/>
  <c r="U365" i="4"/>
  <c r="T365" i="4"/>
  <c r="W364" i="4"/>
  <c r="V364" i="4"/>
  <c r="U364" i="4"/>
  <c r="T364" i="4"/>
  <c r="W363" i="4"/>
  <c r="V363" i="4"/>
  <c r="U363" i="4"/>
  <c r="T363" i="4"/>
  <c r="W362" i="4"/>
  <c r="V362" i="4"/>
  <c r="U362" i="4"/>
  <c r="T362" i="4"/>
  <c r="W361" i="4"/>
  <c r="V361" i="4"/>
  <c r="U361" i="4"/>
  <c r="T361" i="4"/>
  <c r="W360" i="4"/>
  <c r="V360" i="4"/>
  <c r="U360" i="4"/>
  <c r="T360" i="4"/>
  <c r="W359" i="4"/>
  <c r="V359" i="4"/>
  <c r="U359" i="4"/>
  <c r="T359" i="4"/>
  <c r="W358" i="4"/>
  <c r="V358" i="4"/>
  <c r="U358" i="4"/>
  <c r="T358" i="4"/>
  <c r="W357" i="4"/>
  <c r="V357" i="4"/>
  <c r="U357" i="4"/>
  <c r="T357" i="4"/>
  <c r="W356" i="4"/>
  <c r="V356" i="4"/>
  <c r="U356" i="4"/>
  <c r="T356" i="4"/>
  <c r="W355" i="4"/>
  <c r="V355" i="4"/>
  <c r="U355" i="4"/>
  <c r="T355" i="4"/>
  <c r="W354" i="4"/>
  <c r="V354" i="4"/>
  <c r="U354" i="4"/>
  <c r="T354" i="4"/>
  <c r="W353" i="4"/>
  <c r="V353" i="4"/>
  <c r="U353" i="4"/>
  <c r="T353" i="4"/>
  <c r="W352" i="4"/>
  <c r="V352" i="4"/>
  <c r="U352" i="4"/>
  <c r="T352" i="4"/>
  <c r="W351" i="4"/>
  <c r="V351" i="4"/>
  <c r="U351" i="4"/>
  <c r="T351" i="4"/>
  <c r="W350" i="4"/>
  <c r="V350" i="4"/>
  <c r="U350" i="4"/>
  <c r="T350" i="4"/>
  <c r="W349" i="4"/>
  <c r="V349" i="4"/>
  <c r="U349" i="4"/>
  <c r="T349" i="4"/>
  <c r="W348" i="4"/>
  <c r="V348" i="4"/>
  <c r="U348" i="4"/>
  <c r="T348" i="4"/>
  <c r="W347" i="4"/>
  <c r="V347" i="4"/>
  <c r="U347" i="4"/>
  <c r="T347" i="4"/>
  <c r="W346" i="4"/>
  <c r="V346" i="4"/>
  <c r="U346" i="4"/>
  <c r="T346" i="4"/>
  <c r="W345" i="4"/>
  <c r="V345" i="4"/>
  <c r="U345" i="4"/>
  <c r="T345" i="4"/>
  <c r="W344" i="4"/>
  <c r="V344" i="4"/>
  <c r="U344" i="4"/>
  <c r="T344" i="4"/>
  <c r="W343" i="4"/>
  <c r="V343" i="4"/>
  <c r="U343" i="4"/>
  <c r="T343" i="4"/>
  <c r="W342" i="4"/>
  <c r="V342" i="4"/>
  <c r="U342" i="4"/>
  <c r="T342" i="4"/>
  <c r="W341" i="4"/>
  <c r="V341" i="4"/>
  <c r="U341" i="4"/>
  <c r="T341" i="4"/>
  <c r="W340" i="4"/>
  <c r="V340" i="4"/>
  <c r="U340" i="4"/>
  <c r="T340" i="4"/>
  <c r="W339" i="4"/>
  <c r="V339" i="4"/>
  <c r="U339" i="4"/>
  <c r="T339" i="4"/>
  <c r="W338" i="4"/>
  <c r="V338" i="4"/>
  <c r="U338" i="4"/>
  <c r="T338" i="4"/>
  <c r="W337" i="4"/>
  <c r="V337" i="4"/>
  <c r="U337" i="4"/>
  <c r="T337" i="4"/>
  <c r="W336" i="4"/>
  <c r="V336" i="4"/>
  <c r="U336" i="4"/>
  <c r="T336" i="4"/>
  <c r="W335" i="4"/>
  <c r="V335" i="4"/>
  <c r="U335" i="4"/>
  <c r="T335" i="4"/>
  <c r="W334" i="4"/>
  <c r="V334" i="4"/>
  <c r="U334" i="4"/>
  <c r="T334" i="4"/>
  <c r="W333" i="4"/>
  <c r="V333" i="4"/>
  <c r="U333" i="4"/>
  <c r="T333" i="4"/>
  <c r="W332" i="4"/>
  <c r="V332" i="4"/>
  <c r="U332" i="4"/>
  <c r="T332" i="4"/>
  <c r="W331" i="4"/>
  <c r="V331" i="4"/>
  <c r="U331" i="4"/>
  <c r="T331" i="4"/>
  <c r="W330" i="4"/>
  <c r="V330" i="4"/>
  <c r="U330" i="4"/>
  <c r="T330" i="4"/>
  <c r="W329" i="4"/>
  <c r="V329" i="4"/>
  <c r="U329" i="4"/>
  <c r="T329" i="4"/>
  <c r="W328" i="4"/>
  <c r="V328" i="4"/>
  <c r="U328" i="4"/>
  <c r="T328" i="4"/>
  <c r="W327" i="4"/>
  <c r="V327" i="4"/>
  <c r="U327" i="4"/>
  <c r="T327" i="4"/>
  <c r="W326" i="4"/>
  <c r="V326" i="4"/>
  <c r="U326" i="4"/>
  <c r="T326" i="4"/>
  <c r="W325" i="4"/>
  <c r="V325" i="4"/>
  <c r="U325" i="4"/>
  <c r="T325" i="4"/>
  <c r="W324" i="4"/>
  <c r="V324" i="4"/>
  <c r="U324" i="4"/>
  <c r="T324" i="4"/>
  <c r="W323" i="4"/>
  <c r="V323" i="4"/>
  <c r="U323" i="4"/>
  <c r="T323" i="4"/>
  <c r="W322" i="4"/>
  <c r="V322" i="4"/>
  <c r="U322" i="4"/>
  <c r="T322" i="4"/>
  <c r="W321" i="4"/>
  <c r="V321" i="4"/>
  <c r="U321" i="4"/>
  <c r="T321" i="4"/>
  <c r="W320" i="4"/>
  <c r="V320" i="4"/>
  <c r="U320" i="4"/>
  <c r="T320" i="4"/>
  <c r="W319" i="4"/>
  <c r="V319" i="4"/>
  <c r="U319" i="4"/>
  <c r="T319" i="4"/>
  <c r="W318" i="4"/>
  <c r="V318" i="4"/>
  <c r="U318" i="4"/>
  <c r="T318" i="4"/>
  <c r="W317" i="4"/>
  <c r="V317" i="4"/>
  <c r="U317" i="4"/>
  <c r="T317" i="4"/>
  <c r="W316" i="4"/>
  <c r="V316" i="4"/>
  <c r="U316" i="4"/>
  <c r="T316" i="4"/>
  <c r="W315" i="4"/>
  <c r="V315" i="4"/>
  <c r="U315" i="4"/>
  <c r="T315" i="4"/>
  <c r="W314" i="4"/>
  <c r="V314" i="4"/>
  <c r="U314" i="4"/>
  <c r="T314" i="4"/>
  <c r="W313" i="4"/>
  <c r="V313" i="4"/>
  <c r="U313" i="4"/>
  <c r="T313" i="4"/>
  <c r="W312" i="4"/>
  <c r="V312" i="4"/>
  <c r="U312" i="4"/>
  <c r="T312" i="4"/>
  <c r="W311" i="4"/>
  <c r="V311" i="4"/>
  <c r="U311" i="4"/>
  <c r="T311" i="4"/>
  <c r="W310" i="4"/>
  <c r="V310" i="4"/>
  <c r="U310" i="4"/>
  <c r="T310" i="4"/>
  <c r="W309" i="4"/>
  <c r="V309" i="4"/>
  <c r="U309" i="4"/>
  <c r="T309" i="4"/>
  <c r="W308" i="4"/>
  <c r="V308" i="4"/>
  <c r="U308" i="4"/>
  <c r="T308" i="4"/>
  <c r="W307" i="4"/>
  <c r="V307" i="4"/>
  <c r="U307" i="4"/>
  <c r="T307" i="4"/>
  <c r="W306" i="4"/>
  <c r="V306" i="4"/>
  <c r="U306" i="4"/>
  <c r="T306" i="4"/>
  <c r="W305" i="4"/>
  <c r="V305" i="4"/>
  <c r="U305" i="4"/>
  <c r="T305" i="4"/>
  <c r="W304" i="4"/>
  <c r="V304" i="4"/>
  <c r="U304" i="4"/>
  <c r="T304" i="4"/>
  <c r="W303" i="4"/>
  <c r="V303" i="4"/>
  <c r="U303" i="4"/>
  <c r="T303" i="4"/>
  <c r="W302" i="4"/>
  <c r="V302" i="4"/>
  <c r="U302" i="4"/>
  <c r="T302" i="4"/>
  <c r="W301" i="4"/>
  <c r="V301" i="4"/>
  <c r="U301" i="4"/>
  <c r="T301" i="4"/>
  <c r="W300" i="4"/>
  <c r="V300" i="4"/>
  <c r="U300" i="4"/>
  <c r="T300" i="4"/>
  <c r="W299" i="4"/>
  <c r="V299" i="4"/>
  <c r="U299" i="4"/>
  <c r="T299" i="4"/>
  <c r="W298" i="4"/>
  <c r="V298" i="4"/>
  <c r="U298" i="4"/>
  <c r="T298" i="4"/>
  <c r="W297" i="4"/>
  <c r="V297" i="4"/>
  <c r="U297" i="4"/>
  <c r="T297" i="4"/>
  <c r="W296" i="4"/>
  <c r="V296" i="4"/>
  <c r="U296" i="4"/>
  <c r="T296" i="4"/>
  <c r="W295" i="4"/>
  <c r="V295" i="4"/>
  <c r="U295" i="4"/>
  <c r="T295" i="4"/>
  <c r="W294" i="4"/>
  <c r="V294" i="4"/>
  <c r="U294" i="4"/>
  <c r="T294" i="4"/>
  <c r="W293" i="4"/>
  <c r="V293" i="4"/>
  <c r="U293" i="4"/>
  <c r="T293" i="4"/>
  <c r="W292" i="4"/>
  <c r="V292" i="4"/>
  <c r="U292" i="4"/>
  <c r="T292" i="4"/>
  <c r="W291" i="4"/>
  <c r="V291" i="4"/>
  <c r="U291" i="4"/>
  <c r="T291" i="4"/>
  <c r="W290" i="4"/>
  <c r="V290" i="4"/>
  <c r="U290" i="4"/>
  <c r="T290" i="4"/>
  <c r="W289" i="4"/>
  <c r="V289" i="4"/>
  <c r="U289" i="4"/>
  <c r="T289" i="4"/>
  <c r="W288" i="4"/>
  <c r="V288" i="4"/>
  <c r="U288" i="4"/>
  <c r="T288" i="4"/>
  <c r="W287" i="4"/>
  <c r="V287" i="4"/>
  <c r="U287" i="4"/>
  <c r="T287" i="4"/>
  <c r="W286" i="4"/>
  <c r="V286" i="4"/>
  <c r="U286" i="4"/>
  <c r="T286" i="4"/>
  <c r="W285" i="4"/>
  <c r="V285" i="4"/>
  <c r="U285" i="4"/>
  <c r="T285" i="4"/>
  <c r="W284" i="4"/>
  <c r="V284" i="4"/>
  <c r="U284" i="4"/>
  <c r="T284" i="4"/>
  <c r="W283" i="4"/>
  <c r="V283" i="4"/>
  <c r="U283" i="4"/>
  <c r="T283" i="4"/>
  <c r="W282" i="4"/>
  <c r="V282" i="4"/>
  <c r="U282" i="4"/>
  <c r="T282" i="4"/>
  <c r="W281" i="4"/>
  <c r="V281" i="4"/>
  <c r="U281" i="4"/>
  <c r="T281" i="4"/>
  <c r="W280" i="4"/>
  <c r="V280" i="4"/>
  <c r="U280" i="4"/>
  <c r="T280" i="4"/>
  <c r="W279" i="4"/>
  <c r="V279" i="4"/>
  <c r="U279" i="4"/>
  <c r="T279" i="4"/>
  <c r="W278" i="4"/>
  <c r="V278" i="4"/>
  <c r="U278" i="4"/>
  <c r="T278" i="4"/>
  <c r="W277" i="4"/>
  <c r="V277" i="4"/>
  <c r="U277" i="4"/>
  <c r="T277" i="4"/>
  <c r="W276" i="4"/>
  <c r="V276" i="4"/>
  <c r="U276" i="4"/>
  <c r="T276" i="4"/>
  <c r="W275" i="4"/>
  <c r="V275" i="4"/>
  <c r="U275" i="4"/>
  <c r="T275" i="4"/>
  <c r="W274" i="4"/>
  <c r="V274" i="4"/>
  <c r="U274" i="4"/>
  <c r="T274" i="4"/>
  <c r="W273" i="4"/>
  <c r="V273" i="4"/>
  <c r="U273" i="4"/>
  <c r="T273" i="4"/>
  <c r="W272" i="4"/>
  <c r="V272" i="4"/>
  <c r="U272" i="4"/>
  <c r="T272" i="4"/>
  <c r="W271" i="4"/>
  <c r="V271" i="4"/>
  <c r="U271" i="4"/>
  <c r="T271" i="4"/>
  <c r="W270" i="4"/>
  <c r="V270" i="4"/>
  <c r="U270" i="4"/>
  <c r="T270" i="4"/>
  <c r="W269" i="4"/>
  <c r="V269" i="4"/>
  <c r="U269" i="4"/>
  <c r="T269" i="4"/>
  <c r="W268" i="4"/>
  <c r="V268" i="4"/>
  <c r="U268" i="4"/>
  <c r="T268" i="4"/>
  <c r="W267" i="4"/>
  <c r="V267" i="4"/>
  <c r="U267" i="4"/>
  <c r="T267" i="4"/>
  <c r="W266" i="4"/>
  <c r="V266" i="4"/>
  <c r="U266" i="4"/>
  <c r="T266" i="4"/>
  <c r="W265" i="4"/>
  <c r="V265" i="4"/>
  <c r="U265" i="4"/>
  <c r="T265" i="4"/>
  <c r="W264" i="4"/>
  <c r="V264" i="4"/>
  <c r="U264" i="4"/>
  <c r="T264" i="4"/>
  <c r="W263" i="4"/>
  <c r="V263" i="4"/>
  <c r="U263" i="4"/>
  <c r="T263" i="4"/>
  <c r="W262" i="4"/>
  <c r="V262" i="4"/>
  <c r="U262" i="4"/>
  <c r="T262" i="4"/>
  <c r="W261" i="4"/>
  <c r="V261" i="4"/>
  <c r="U261" i="4"/>
  <c r="T261" i="4"/>
  <c r="W260" i="4"/>
  <c r="V260" i="4"/>
  <c r="U260" i="4"/>
  <c r="T260" i="4"/>
  <c r="W259" i="4"/>
  <c r="V259" i="4"/>
  <c r="U259" i="4"/>
  <c r="T259" i="4"/>
  <c r="W258" i="4"/>
  <c r="V258" i="4"/>
  <c r="U258" i="4"/>
  <c r="T258" i="4"/>
  <c r="W257" i="4"/>
  <c r="V257" i="4"/>
  <c r="U257" i="4"/>
  <c r="T257" i="4"/>
  <c r="W256" i="4"/>
  <c r="V256" i="4"/>
  <c r="U256" i="4"/>
  <c r="T256" i="4"/>
  <c r="W255" i="4"/>
  <c r="V255" i="4"/>
  <c r="U255" i="4"/>
  <c r="T255" i="4"/>
  <c r="W254" i="4"/>
  <c r="V254" i="4"/>
  <c r="U254" i="4"/>
  <c r="T254" i="4"/>
  <c r="W253" i="4"/>
  <c r="V253" i="4"/>
  <c r="U253" i="4"/>
  <c r="T253" i="4"/>
  <c r="W252" i="4"/>
  <c r="V252" i="4"/>
  <c r="U252" i="4"/>
  <c r="T252" i="4"/>
  <c r="W251" i="4"/>
  <c r="V251" i="4"/>
  <c r="U251" i="4"/>
  <c r="T251" i="4"/>
  <c r="W250" i="4"/>
  <c r="V250" i="4"/>
  <c r="U250" i="4"/>
  <c r="T250" i="4"/>
  <c r="W249" i="4"/>
  <c r="V249" i="4"/>
  <c r="U249" i="4"/>
  <c r="T249" i="4"/>
  <c r="W248" i="4"/>
  <c r="V248" i="4"/>
  <c r="U248" i="4"/>
  <c r="T248" i="4"/>
  <c r="W247" i="4"/>
  <c r="V247" i="4"/>
  <c r="U247" i="4"/>
  <c r="T247" i="4"/>
  <c r="W246" i="4"/>
  <c r="V246" i="4"/>
  <c r="U246" i="4"/>
  <c r="T246" i="4"/>
  <c r="W245" i="4"/>
  <c r="V245" i="4"/>
  <c r="U245" i="4"/>
  <c r="T245" i="4"/>
  <c r="W244" i="4"/>
  <c r="V244" i="4"/>
  <c r="U244" i="4"/>
  <c r="T244" i="4"/>
  <c r="W243" i="4"/>
  <c r="V243" i="4"/>
  <c r="U243" i="4"/>
  <c r="T243" i="4"/>
  <c r="W242" i="4"/>
  <c r="V242" i="4"/>
  <c r="U242" i="4"/>
  <c r="T242" i="4"/>
  <c r="W241" i="4"/>
  <c r="V241" i="4"/>
  <c r="U241" i="4"/>
  <c r="T241" i="4"/>
  <c r="W240" i="4"/>
  <c r="V240" i="4"/>
  <c r="U240" i="4"/>
  <c r="T240" i="4"/>
  <c r="W239" i="4"/>
  <c r="V239" i="4"/>
  <c r="U239" i="4"/>
  <c r="T239" i="4"/>
  <c r="W238" i="4"/>
  <c r="V238" i="4"/>
  <c r="U238" i="4"/>
  <c r="T238" i="4"/>
  <c r="W237" i="4"/>
  <c r="V237" i="4"/>
  <c r="U237" i="4"/>
  <c r="T237" i="4"/>
  <c r="W236" i="4"/>
  <c r="V236" i="4"/>
  <c r="U236" i="4"/>
  <c r="T236" i="4"/>
  <c r="W235" i="4"/>
  <c r="V235" i="4"/>
  <c r="U235" i="4"/>
  <c r="T235" i="4"/>
  <c r="W234" i="4"/>
  <c r="V234" i="4"/>
  <c r="U234" i="4"/>
  <c r="T234" i="4"/>
  <c r="W233" i="4"/>
  <c r="V233" i="4"/>
  <c r="U233" i="4"/>
  <c r="T233" i="4"/>
  <c r="W232" i="4"/>
  <c r="V232" i="4"/>
  <c r="U232" i="4"/>
  <c r="T232" i="4"/>
  <c r="W231" i="4"/>
  <c r="V231" i="4"/>
  <c r="U231" i="4"/>
  <c r="T231" i="4"/>
  <c r="W230" i="4"/>
  <c r="V230" i="4"/>
  <c r="U230" i="4"/>
  <c r="T230" i="4"/>
  <c r="W229" i="4"/>
  <c r="V229" i="4"/>
  <c r="U229" i="4"/>
  <c r="T229" i="4"/>
  <c r="W228" i="4"/>
  <c r="V228" i="4"/>
  <c r="U228" i="4"/>
  <c r="T228" i="4"/>
  <c r="W227" i="4"/>
  <c r="V227" i="4"/>
  <c r="U227" i="4"/>
  <c r="T227" i="4"/>
  <c r="W226" i="4"/>
  <c r="V226" i="4"/>
  <c r="U226" i="4"/>
  <c r="T226" i="4"/>
  <c r="W225" i="4"/>
  <c r="V225" i="4"/>
  <c r="U225" i="4"/>
  <c r="T225" i="4"/>
  <c r="W224" i="4"/>
  <c r="V224" i="4"/>
  <c r="U224" i="4"/>
  <c r="T224" i="4"/>
  <c r="W223" i="4"/>
  <c r="V223" i="4"/>
  <c r="U223" i="4"/>
  <c r="T223" i="4"/>
  <c r="W222" i="4"/>
  <c r="V222" i="4"/>
  <c r="U222" i="4"/>
  <c r="T222" i="4"/>
  <c r="W221" i="4"/>
  <c r="V221" i="4"/>
  <c r="U221" i="4"/>
  <c r="T221" i="4"/>
  <c r="W220" i="4"/>
  <c r="V220" i="4"/>
  <c r="U220" i="4"/>
  <c r="T220" i="4"/>
  <c r="W219" i="4"/>
  <c r="V219" i="4"/>
  <c r="U219" i="4"/>
  <c r="T219" i="4"/>
  <c r="W218" i="4"/>
  <c r="V218" i="4"/>
  <c r="U218" i="4"/>
  <c r="T218" i="4"/>
  <c r="W217" i="4"/>
  <c r="V217" i="4"/>
  <c r="U217" i="4"/>
  <c r="T217" i="4"/>
  <c r="W216" i="4"/>
  <c r="V216" i="4"/>
  <c r="U216" i="4"/>
  <c r="T216" i="4"/>
  <c r="W215" i="4"/>
  <c r="V215" i="4"/>
  <c r="U215" i="4"/>
  <c r="T215" i="4"/>
  <c r="W214" i="4"/>
  <c r="V214" i="4"/>
  <c r="U214" i="4"/>
  <c r="T214" i="4"/>
  <c r="W213" i="4"/>
  <c r="V213" i="4"/>
  <c r="U213" i="4"/>
  <c r="T213" i="4"/>
  <c r="W212" i="4"/>
  <c r="V212" i="4"/>
  <c r="U212" i="4"/>
  <c r="T212" i="4"/>
  <c r="W211" i="4"/>
  <c r="V211" i="4"/>
  <c r="U211" i="4"/>
  <c r="T211" i="4"/>
  <c r="W210" i="4"/>
  <c r="V210" i="4"/>
  <c r="U210" i="4"/>
  <c r="T210" i="4"/>
  <c r="W209" i="4"/>
  <c r="V209" i="4"/>
  <c r="U209" i="4"/>
  <c r="T209" i="4"/>
  <c r="W208" i="4"/>
  <c r="V208" i="4"/>
  <c r="U208" i="4"/>
  <c r="T208" i="4"/>
  <c r="W207" i="4"/>
  <c r="V207" i="4"/>
  <c r="U207" i="4"/>
  <c r="T207" i="4"/>
  <c r="W206" i="4"/>
  <c r="V206" i="4"/>
  <c r="U206" i="4"/>
  <c r="T206" i="4"/>
  <c r="W205" i="4"/>
  <c r="V205" i="4"/>
  <c r="U205" i="4"/>
  <c r="T205" i="4"/>
  <c r="W204" i="4"/>
  <c r="V204" i="4"/>
  <c r="U204" i="4"/>
  <c r="T204" i="4"/>
  <c r="W203" i="4"/>
  <c r="V203" i="4"/>
  <c r="U203" i="4"/>
  <c r="T203" i="4"/>
  <c r="W202" i="4"/>
  <c r="V202" i="4"/>
  <c r="U202" i="4"/>
  <c r="T202" i="4"/>
  <c r="W201" i="4"/>
  <c r="V201" i="4"/>
  <c r="U201" i="4"/>
  <c r="T201" i="4"/>
  <c r="W200" i="4"/>
  <c r="V200" i="4"/>
  <c r="U200" i="4"/>
  <c r="T200" i="4"/>
  <c r="W199" i="4"/>
  <c r="V199" i="4"/>
  <c r="U199" i="4"/>
  <c r="T199" i="4"/>
  <c r="W198" i="4"/>
  <c r="V198" i="4"/>
  <c r="U198" i="4"/>
  <c r="T198" i="4"/>
  <c r="W197" i="4"/>
  <c r="V197" i="4"/>
  <c r="U197" i="4"/>
  <c r="T197" i="4"/>
  <c r="W196" i="4"/>
  <c r="V196" i="4"/>
  <c r="U196" i="4"/>
  <c r="T196" i="4"/>
  <c r="W195" i="4"/>
  <c r="V195" i="4"/>
  <c r="U195" i="4"/>
  <c r="T195" i="4"/>
  <c r="W194" i="4"/>
  <c r="V194" i="4"/>
  <c r="U194" i="4"/>
  <c r="T194" i="4"/>
  <c r="W193" i="4"/>
  <c r="V193" i="4"/>
  <c r="U193" i="4"/>
  <c r="T193" i="4"/>
  <c r="W192" i="4"/>
  <c r="V192" i="4"/>
  <c r="U192" i="4"/>
  <c r="T192" i="4"/>
  <c r="W191" i="4"/>
  <c r="V191" i="4"/>
  <c r="U191" i="4"/>
  <c r="T191" i="4"/>
  <c r="W190" i="4"/>
  <c r="V190" i="4"/>
  <c r="U190" i="4"/>
  <c r="T190" i="4"/>
  <c r="W189" i="4"/>
  <c r="V189" i="4"/>
  <c r="U189" i="4"/>
  <c r="T189" i="4"/>
  <c r="W188" i="4"/>
  <c r="V188" i="4"/>
  <c r="U188" i="4"/>
  <c r="T188" i="4"/>
  <c r="W187" i="4"/>
  <c r="V187" i="4"/>
  <c r="U187" i="4"/>
  <c r="T187" i="4"/>
  <c r="W186" i="4"/>
  <c r="V186" i="4"/>
  <c r="U186" i="4"/>
  <c r="T186" i="4"/>
  <c r="W185" i="4"/>
  <c r="V185" i="4"/>
  <c r="U185" i="4"/>
  <c r="T185" i="4"/>
  <c r="W184" i="4"/>
  <c r="V184" i="4"/>
  <c r="U184" i="4"/>
  <c r="T184" i="4"/>
  <c r="W183" i="4"/>
  <c r="V183" i="4"/>
  <c r="U183" i="4"/>
  <c r="T183" i="4"/>
  <c r="W182" i="4"/>
  <c r="V182" i="4"/>
  <c r="U182" i="4"/>
  <c r="T182" i="4"/>
  <c r="W181" i="4"/>
  <c r="V181" i="4"/>
  <c r="U181" i="4"/>
  <c r="T181" i="4"/>
  <c r="W180" i="4"/>
  <c r="V180" i="4"/>
  <c r="U180" i="4"/>
  <c r="T180" i="4"/>
  <c r="W179" i="4"/>
  <c r="V179" i="4"/>
  <c r="U179" i="4"/>
  <c r="T179" i="4"/>
  <c r="W178" i="4"/>
  <c r="V178" i="4"/>
  <c r="U178" i="4"/>
  <c r="T178" i="4"/>
  <c r="W177" i="4"/>
  <c r="V177" i="4"/>
  <c r="U177" i="4"/>
  <c r="T177" i="4"/>
  <c r="W176" i="4"/>
  <c r="V176" i="4"/>
  <c r="U176" i="4"/>
  <c r="T176" i="4"/>
  <c r="W175" i="4"/>
  <c r="V175" i="4"/>
  <c r="U175" i="4"/>
  <c r="T175" i="4"/>
  <c r="W174" i="4"/>
  <c r="V174" i="4"/>
  <c r="U174" i="4"/>
  <c r="T174" i="4"/>
  <c r="W173" i="4"/>
  <c r="V173" i="4"/>
  <c r="U173" i="4"/>
  <c r="T173" i="4"/>
  <c r="W172" i="4"/>
  <c r="V172" i="4"/>
  <c r="U172" i="4"/>
  <c r="T172" i="4"/>
  <c r="W171" i="4"/>
  <c r="V171" i="4"/>
  <c r="U171" i="4"/>
  <c r="T171" i="4"/>
  <c r="W170" i="4"/>
  <c r="V170" i="4"/>
  <c r="U170" i="4"/>
  <c r="T170" i="4"/>
  <c r="W169" i="4"/>
  <c r="V169" i="4"/>
  <c r="U169" i="4"/>
  <c r="T169" i="4"/>
  <c r="W168" i="4"/>
  <c r="V168" i="4"/>
  <c r="U168" i="4"/>
  <c r="T168" i="4"/>
  <c r="W167" i="4"/>
  <c r="V167" i="4"/>
  <c r="U167" i="4"/>
  <c r="T167" i="4"/>
  <c r="W166" i="4"/>
  <c r="V166" i="4"/>
  <c r="U166" i="4"/>
  <c r="T166" i="4"/>
  <c r="W165" i="4"/>
  <c r="V165" i="4"/>
  <c r="U165" i="4"/>
  <c r="T165" i="4"/>
  <c r="W164" i="4"/>
  <c r="V164" i="4"/>
  <c r="U164" i="4"/>
  <c r="T164" i="4"/>
  <c r="W163" i="4"/>
  <c r="V163" i="4"/>
  <c r="U163" i="4"/>
  <c r="T163" i="4"/>
  <c r="W162" i="4"/>
  <c r="V162" i="4"/>
  <c r="U162" i="4"/>
  <c r="T162" i="4"/>
  <c r="W161" i="4"/>
  <c r="V161" i="4"/>
  <c r="U161" i="4"/>
  <c r="T161" i="4"/>
  <c r="W160" i="4"/>
  <c r="V160" i="4"/>
  <c r="U160" i="4"/>
  <c r="T160" i="4"/>
  <c r="W159" i="4"/>
  <c r="V159" i="4"/>
  <c r="U159" i="4"/>
  <c r="T159" i="4"/>
  <c r="W158" i="4"/>
  <c r="V158" i="4"/>
  <c r="U158" i="4"/>
  <c r="T158" i="4"/>
  <c r="W157" i="4"/>
  <c r="V157" i="4"/>
  <c r="U157" i="4"/>
  <c r="T157" i="4"/>
  <c r="W156" i="4"/>
  <c r="V156" i="4"/>
  <c r="U156" i="4"/>
  <c r="T156" i="4"/>
  <c r="W155" i="4"/>
  <c r="V155" i="4"/>
  <c r="U155" i="4"/>
  <c r="T155" i="4"/>
  <c r="W154" i="4"/>
  <c r="V154" i="4"/>
  <c r="U154" i="4"/>
  <c r="T154" i="4"/>
  <c r="W153" i="4"/>
  <c r="V153" i="4"/>
  <c r="U153" i="4"/>
  <c r="T153" i="4"/>
  <c r="W152" i="4"/>
  <c r="V152" i="4"/>
  <c r="U152" i="4"/>
  <c r="T152" i="4"/>
  <c r="W151" i="4"/>
  <c r="V151" i="4"/>
  <c r="U151" i="4"/>
  <c r="T151" i="4"/>
  <c r="W150" i="4"/>
  <c r="V150" i="4"/>
  <c r="U150" i="4"/>
  <c r="T150" i="4"/>
  <c r="W149" i="4"/>
  <c r="V149" i="4"/>
  <c r="U149" i="4"/>
  <c r="T149" i="4"/>
  <c r="W148" i="4"/>
  <c r="V148" i="4"/>
  <c r="U148" i="4"/>
  <c r="T148" i="4"/>
  <c r="W147" i="4"/>
  <c r="V147" i="4"/>
  <c r="U147" i="4"/>
  <c r="T147" i="4"/>
  <c r="W146" i="4"/>
  <c r="V146" i="4"/>
  <c r="U146" i="4"/>
  <c r="T146" i="4"/>
  <c r="W145" i="4"/>
  <c r="V145" i="4"/>
  <c r="U145" i="4"/>
  <c r="T145" i="4"/>
  <c r="W144" i="4"/>
  <c r="V144" i="4"/>
  <c r="U144" i="4"/>
  <c r="T144" i="4"/>
  <c r="W143" i="4"/>
  <c r="V143" i="4"/>
  <c r="U143" i="4"/>
  <c r="T143" i="4"/>
  <c r="W142" i="4"/>
  <c r="V142" i="4"/>
  <c r="U142" i="4"/>
  <c r="T142" i="4"/>
  <c r="W141" i="4"/>
  <c r="V141" i="4"/>
  <c r="U141" i="4"/>
  <c r="T141" i="4"/>
  <c r="W140" i="4"/>
  <c r="V140" i="4"/>
  <c r="U140" i="4"/>
  <c r="T140" i="4"/>
  <c r="W139" i="4"/>
  <c r="V139" i="4"/>
  <c r="U139" i="4"/>
  <c r="T139" i="4"/>
  <c r="W138" i="4"/>
  <c r="V138" i="4"/>
  <c r="U138" i="4"/>
  <c r="T138" i="4"/>
  <c r="W137" i="4"/>
  <c r="V137" i="4"/>
  <c r="U137" i="4"/>
  <c r="T137" i="4"/>
  <c r="W136" i="4"/>
  <c r="V136" i="4"/>
  <c r="U136" i="4"/>
  <c r="T136" i="4"/>
  <c r="W135" i="4"/>
  <c r="V135" i="4"/>
  <c r="U135" i="4"/>
  <c r="T135" i="4"/>
  <c r="W134" i="4"/>
  <c r="V134" i="4"/>
  <c r="U134" i="4"/>
  <c r="T134" i="4"/>
  <c r="W133" i="4"/>
  <c r="V133" i="4"/>
  <c r="U133" i="4"/>
  <c r="T133" i="4"/>
  <c r="W132" i="4"/>
  <c r="V132" i="4"/>
  <c r="U132" i="4"/>
  <c r="T132" i="4"/>
  <c r="W131" i="4"/>
  <c r="V131" i="4"/>
  <c r="U131" i="4"/>
  <c r="T131" i="4"/>
  <c r="W130" i="4"/>
  <c r="V130" i="4"/>
  <c r="U130" i="4"/>
  <c r="T130" i="4"/>
  <c r="W129" i="4"/>
  <c r="V129" i="4"/>
  <c r="U129" i="4"/>
  <c r="T129" i="4"/>
  <c r="W128" i="4"/>
  <c r="V128" i="4"/>
  <c r="U128" i="4"/>
  <c r="T128" i="4"/>
  <c r="W127" i="4"/>
  <c r="V127" i="4"/>
  <c r="U127" i="4"/>
  <c r="T127" i="4"/>
  <c r="W126" i="4"/>
  <c r="V126" i="4"/>
  <c r="U126" i="4"/>
  <c r="T126" i="4"/>
  <c r="W125" i="4"/>
  <c r="V125" i="4"/>
  <c r="U125" i="4"/>
  <c r="T125" i="4"/>
  <c r="W124" i="4"/>
  <c r="V124" i="4"/>
  <c r="U124" i="4"/>
  <c r="T124" i="4"/>
  <c r="W123" i="4"/>
  <c r="V123" i="4"/>
  <c r="U123" i="4"/>
  <c r="T123" i="4"/>
  <c r="W122" i="4"/>
  <c r="V122" i="4"/>
  <c r="U122" i="4"/>
  <c r="T122" i="4"/>
  <c r="W121" i="4"/>
  <c r="V121" i="4"/>
  <c r="U121" i="4"/>
  <c r="T121" i="4"/>
  <c r="W120" i="4"/>
  <c r="V120" i="4"/>
  <c r="U120" i="4"/>
  <c r="T120" i="4"/>
  <c r="W119" i="4"/>
  <c r="V119" i="4"/>
  <c r="U119" i="4"/>
  <c r="T119" i="4"/>
  <c r="W118" i="4"/>
  <c r="V118" i="4"/>
  <c r="U118" i="4"/>
  <c r="T118" i="4"/>
  <c r="W117" i="4"/>
  <c r="V117" i="4"/>
  <c r="U117" i="4"/>
  <c r="T117" i="4"/>
  <c r="W116" i="4"/>
  <c r="V116" i="4"/>
  <c r="U116" i="4"/>
  <c r="T116" i="4"/>
  <c r="W115" i="4"/>
  <c r="V115" i="4"/>
  <c r="U115" i="4"/>
  <c r="T115" i="4"/>
  <c r="W114" i="4"/>
  <c r="V114" i="4"/>
  <c r="U114" i="4"/>
  <c r="T114" i="4"/>
  <c r="W113" i="4"/>
  <c r="V113" i="4"/>
  <c r="U113" i="4"/>
  <c r="T113" i="4"/>
  <c r="W112" i="4"/>
  <c r="V112" i="4"/>
  <c r="U112" i="4"/>
  <c r="T112" i="4"/>
  <c r="W111" i="4"/>
  <c r="V111" i="4"/>
  <c r="U111" i="4"/>
  <c r="T111" i="4"/>
  <c r="W110" i="4"/>
  <c r="V110" i="4"/>
  <c r="U110" i="4"/>
  <c r="T110" i="4"/>
  <c r="W109" i="4"/>
  <c r="V109" i="4"/>
  <c r="U109" i="4"/>
  <c r="T109" i="4"/>
  <c r="W108" i="4"/>
  <c r="V108" i="4"/>
  <c r="U108" i="4"/>
  <c r="T108" i="4"/>
  <c r="W107" i="4"/>
  <c r="V107" i="4"/>
  <c r="U107" i="4"/>
  <c r="T107" i="4"/>
  <c r="W106" i="4"/>
  <c r="V106" i="4"/>
  <c r="U106" i="4"/>
  <c r="T106" i="4"/>
  <c r="W105" i="4"/>
  <c r="V105" i="4"/>
  <c r="U105" i="4"/>
  <c r="T105" i="4"/>
  <c r="W104" i="4"/>
  <c r="V104" i="4"/>
  <c r="U104" i="4"/>
  <c r="T104" i="4"/>
  <c r="W103" i="4"/>
  <c r="V103" i="4"/>
  <c r="U103" i="4"/>
  <c r="T103" i="4"/>
  <c r="W102" i="4"/>
  <c r="V102" i="4"/>
  <c r="U102" i="4"/>
  <c r="T102" i="4"/>
  <c r="W101" i="4"/>
  <c r="V101" i="4"/>
  <c r="U101" i="4"/>
  <c r="T101" i="4"/>
  <c r="W100" i="4"/>
  <c r="V100" i="4"/>
  <c r="U100" i="4"/>
  <c r="T100" i="4"/>
  <c r="W99" i="4"/>
  <c r="V99" i="4"/>
  <c r="U99" i="4"/>
  <c r="T99" i="4"/>
  <c r="W98" i="4"/>
  <c r="V98" i="4"/>
  <c r="U98" i="4"/>
  <c r="T98" i="4"/>
  <c r="W97" i="4"/>
  <c r="V97" i="4"/>
  <c r="U97" i="4"/>
  <c r="T97" i="4"/>
  <c r="W96" i="4"/>
  <c r="V96" i="4"/>
  <c r="U96" i="4"/>
  <c r="T96" i="4"/>
  <c r="W95" i="4"/>
  <c r="V95" i="4"/>
  <c r="U95" i="4"/>
  <c r="T95" i="4"/>
  <c r="W94" i="4"/>
  <c r="V94" i="4"/>
  <c r="U94" i="4"/>
  <c r="T94" i="4"/>
  <c r="W93" i="4"/>
  <c r="V93" i="4"/>
  <c r="U93" i="4"/>
  <c r="T93" i="4"/>
  <c r="W92" i="4"/>
  <c r="V92" i="4"/>
  <c r="U92" i="4"/>
  <c r="T92" i="4"/>
  <c r="W91" i="4"/>
  <c r="V91" i="4"/>
  <c r="U91" i="4"/>
  <c r="T91" i="4"/>
  <c r="W90" i="4"/>
  <c r="V90" i="4"/>
  <c r="U90" i="4"/>
  <c r="T90" i="4"/>
  <c r="W89" i="4"/>
  <c r="V89" i="4"/>
  <c r="U89" i="4"/>
  <c r="T89" i="4"/>
  <c r="W88" i="4"/>
  <c r="V88" i="4"/>
  <c r="U88" i="4"/>
  <c r="T88" i="4"/>
  <c r="W87" i="4"/>
  <c r="V87" i="4"/>
  <c r="U87" i="4"/>
  <c r="T87" i="4"/>
  <c r="W86" i="4"/>
  <c r="V86" i="4"/>
  <c r="U86" i="4"/>
  <c r="T86" i="4"/>
  <c r="W85" i="4"/>
  <c r="V85" i="4"/>
  <c r="U85" i="4"/>
  <c r="T85" i="4"/>
  <c r="W84" i="4"/>
  <c r="V84" i="4"/>
  <c r="U84" i="4"/>
  <c r="T84" i="4"/>
  <c r="W83" i="4"/>
  <c r="V83" i="4"/>
  <c r="U83" i="4"/>
  <c r="T83" i="4"/>
  <c r="W82" i="4"/>
  <c r="V82" i="4"/>
  <c r="U82" i="4"/>
  <c r="T82" i="4"/>
  <c r="W81" i="4"/>
  <c r="V81" i="4"/>
  <c r="U81" i="4"/>
  <c r="T81" i="4"/>
  <c r="W80" i="4"/>
  <c r="V80" i="4"/>
  <c r="U80" i="4"/>
  <c r="T80" i="4"/>
  <c r="W79" i="4"/>
  <c r="V79" i="4"/>
  <c r="U79" i="4"/>
  <c r="T79" i="4"/>
  <c r="W78" i="4"/>
  <c r="V78" i="4"/>
  <c r="U78" i="4"/>
  <c r="T78" i="4"/>
  <c r="W77" i="4"/>
  <c r="V77" i="4"/>
  <c r="U77" i="4"/>
  <c r="T77" i="4"/>
  <c r="W76" i="4"/>
  <c r="V76" i="4"/>
  <c r="U76" i="4"/>
  <c r="T76" i="4"/>
  <c r="W75" i="4"/>
  <c r="V75" i="4"/>
  <c r="U75" i="4"/>
  <c r="T75" i="4"/>
  <c r="W74" i="4"/>
  <c r="V74" i="4"/>
  <c r="U74" i="4"/>
  <c r="T74" i="4"/>
  <c r="W73" i="4"/>
  <c r="V73" i="4"/>
  <c r="U73" i="4"/>
  <c r="T73" i="4"/>
  <c r="W72" i="4"/>
  <c r="V72" i="4"/>
  <c r="U72" i="4"/>
  <c r="T72" i="4"/>
  <c r="W71" i="4"/>
  <c r="V71" i="4"/>
  <c r="U71" i="4"/>
  <c r="T71" i="4"/>
  <c r="W70" i="4"/>
  <c r="V70" i="4"/>
  <c r="U70" i="4"/>
  <c r="T70" i="4"/>
  <c r="W69" i="4"/>
  <c r="V69" i="4"/>
  <c r="U69" i="4"/>
  <c r="T69" i="4"/>
  <c r="W68" i="4"/>
  <c r="V68" i="4"/>
  <c r="U68" i="4"/>
  <c r="T68" i="4"/>
  <c r="W67" i="4"/>
  <c r="V67" i="4"/>
  <c r="U67" i="4"/>
  <c r="T67" i="4"/>
  <c r="W66" i="4"/>
  <c r="V66" i="4"/>
  <c r="U66" i="4"/>
  <c r="T66" i="4"/>
  <c r="W65" i="4"/>
  <c r="V65" i="4"/>
  <c r="U65" i="4"/>
  <c r="T65" i="4"/>
  <c r="W64" i="4"/>
  <c r="V64" i="4"/>
  <c r="U64" i="4"/>
  <c r="T64" i="4"/>
  <c r="W63" i="4"/>
  <c r="V63" i="4"/>
  <c r="U63" i="4"/>
  <c r="T63" i="4"/>
  <c r="W62" i="4"/>
  <c r="V62" i="4"/>
  <c r="U62" i="4"/>
  <c r="T62" i="4"/>
  <c r="W61" i="4"/>
  <c r="V61" i="4"/>
  <c r="U61" i="4"/>
  <c r="T61" i="4"/>
  <c r="W60" i="4"/>
  <c r="V60" i="4"/>
  <c r="U60" i="4"/>
  <c r="T60" i="4"/>
  <c r="W59" i="4"/>
  <c r="V59" i="4"/>
  <c r="U59" i="4"/>
  <c r="T59" i="4"/>
  <c r="W58" i="4"/>
  <c r="V58" i="4"/>
  <c r="U58" i="4"/>
  <c r="T58" i="4"/>
  <c r="W57" i="4"/>
  <c r="V57" i="4"/>
  <c r="U57" i="4"/>
  <c r="T57" i="4"/>
  <c r="W56" i="4"/>
  <c r="V56" i="4"/>
  <c r="U56" i="4"/>
  <c r="T56" i="4"/>
  <c r="W55" i="4"/>
  <c r="V55" i="4"/>
  <c r="U55" i="4"/>
  <c r="T55" i="4"/>
  <c r="W54" i="4"/>
  <c r="V54" i="4"/>
  <c r="U54" i="4"/>
  <c r="T54" i="4"/>
  <c r="W53" i="4"/>
  <c r="V53" i="4"/>
  <c r="U53" i="4"/>
  <c r="T53" i="4"/>
  <c r="W52" i="4"/>
  <c r="V52" i="4"/>
  <c r="U52" i="4"/>
  <c r="T52" i="4"/>
  <c r="W51" i="4"/>
  <c r="V51" i="4"/>
  <c r="U51" i="4"/>
  <c r="T51" i="4"/>
  <c r="W50" i="4"/>
  <c r="V50" i="4"/>
  <c r="U50" i="4"/>
  <c r="T50" i="4"/>
  <c r="W49" i="4"/>
  <c r="V49" i="4"/>
  <c r="U49" i="4"/>
  <c r="T49" i="4"/>
  <c r="W48" i="4"/>
  <c r="V48" i="4"/>
  <c r="U48" i="4"/>
  <c r="T48" i="4"/>
  <c r="W47" i="4"/>
  <c r="V47" i="4"/>
  <c r="U47" i="4"/>
  <c r="T47" i="4"/>
  <c r="W46" i="4"/>
  <c r="V46" i="4"/>
  <c r="U46" i="4"/>
  <c r="T46" i="4"/>
  <c r="W45" i="4"/>
  <c r="V45" i="4"/>
  <c r="U45" i="4"/>
  <c r="T45" i="4"/>
  <c r="W44" i="4"/>
  <c r="V44" i="4"/>
  <c r="U44" i="4"/>
  <c r="T44" i="4"/>
  <c r="W43" i="4"/>
  <c r="V43" i="4"/>
  <c r="U43" i="4"/>
  <c r="T43" i="4"/>
  <c r="W42" i="4"/>
  <c r="V42" i="4"/>
  <c r="U42" i="4"/>
  <c r="T42" i="4"/>
  <c r="W41" i="4"/>
  <c r="V41" i="4"/>
  <c r="U41" i="4"/>
  <c r="T41" i="4"/>
  <c r="W40" i="4"/>
  <c r="V40" i="4"/>
  <c r="U40" i="4"/>
  <c r="T40" i="4"/>
  <c r="W39" i="4"/>
  <c r="V39" i="4"/>
  <c r="U39" i="4"/>
  <c r="T39" i="4"/>
  <c r="W38" i="4"/>
  <c r="V38" i="4"/>
  <c r="U38" i="4"/>
  <c r="T38" i="4"/>
  <c r="W37" i="4"/>
  <c r="V37" i="4"/>
  <c r="U37" i="4"/>
  <c r="T37" i="4"/>
  <c r="W36" i="4"/>
  <c r="V36" i="4"/>
  <c r="U36" i="4"/>
  <c r="T36" i="4"/>
  <c r="W35" i="4"/>
  <c r="V35" i="4"/>
  <c r="U35" i="4"/>
  <c r="T35" i="4"/>
  <c r="W34" i="4"/>
  <c r="V34" i="4"/>
  <c r="U34" i="4"/>
  <c r="T34" i="4"/>
  <c r="W33" i="4"/>
  <c r="V33" i="4"/>
  <c r="U33" i="4"/>
  <c r="T33" i="4"/>
  <c r="W32" i="4"/>
  <c r="V32" i="4"/>
  <c r="U32" i="4"/>
  <c r="T32" i="4"/>
  <c r="W31" i="4"/>
  <c r="V31" i="4"/>
  <c r="U31" i="4"/>
  <c r="T31" i="4"/>
  <c r="W30" i="4"/>
  <c r="V30" i="4"/>
  <c r="U30" i="4"/>
  <c r="T30" i="4"/>
  <c r="W29" i="4"/>
  <c r="V29" i="4"/>
  <c r="U29" i="4"/>
  <c r="T29" i="4"/>
  <c r="W28" i="4"/>
  <c r="V28" i="4"/>
  <c r="U28" i="4"/>
  <c r="T28" i="4"/>
  <c r="W27" i="4"/>
  <c r="V27" i="4"/>
  <c r="U27" i="4"/>
  <c r="T27" i="4"/>
  <c r="W26" i="4"/>
  <c r="V26" i="4"/>
  <c r="U26" i="4"/>
  <c r="T26" i="4"/>
  <c r="W25" i="4"/>
  <c r="V25" i="4"/>
  <c r="U25" i="4"/>
  <c r="T25" i="4"/>
  <c r="W24" i="4"/>
  <c r="V24" i="4"/>
  <c r="U24" i="4"/>
  <c r="T24" i="4"/>
  <c r="W23" i="4"/>
  <c r="V23" i="4"/>
  <c r="U23" i="4"/>
  <c r="T23" i="4"/>
  <c r="W22" i="4"/>
  <c r="V22" i="4"/>
  <c r="U22" i="4"/>
  <c r="T22" i="4"/>
  <c r="W21" i="4"/>
  <c r="V21" i="4"/>
  <c r="U21" i="4"/>
  <c r="T21" i="4"/>
  <c r="W20" i="4"/>
  <c r="V20" i="4"/>
  <c r="U20" i="4"/>
  <c r="T20" i="4"/>
  <c r="W19" i="4"/>
  <c r="V19" i="4"/>
  <c r="U19" i="4"/>
  <c r="T19" i="4"/>
  <c r="W18" i="4"/>
  <c r="V18" i="4"/>
  <c r="U18" i="4"/>
  <c r="T18" i="4"/>
  <c r="W17" i="4"/>
  <c r="V17" i="4"/>
  <c r="U17" i="4"/>
  <c r="T17" i="4"/>
  <c r="W16" i="4"/>
  <c r="V16" i="4"/>
  <c r="U16" i="4"/>
  <c r="T16" i="4"/>
  <c r="W15" i="4"/>
  <c r="V15" i="4"/>
  <c r="U15" i="4"/>
  <c r="T15" i="4"/>
  <c r="W14" i="4"/>
  <c r="V14" i="4"/>
  <c r="U14" i="4"/>
  <c r="T14" i="4"/>
  <c r="W13" i="4"/>
  <c r="V13" i="4"/>
  <c r="U13" i="4"/>
  <c r="T13" i="4"/>
  <c r="W12" i="4"/>
  <c r="V12" i="4"/>
  <c r="U12" i="4"/>
  <c r="T12" i="4"/>
  <c r="W11" i="4"/>
  <c r="V11" i="4"/>
  <c r="U11" i="4"/>
  <c r="T11" i="4"/>
  <c r="W10" i="4"/>
  <c r="V10" i="4"/>
  <c r="U10" i="4"/>
  <c r="T10" i="4"/>
  <c r="W9" i="4"/>
  <c r="V9" i="4"/>
  <c r="U9" i="4"/>
  <c r="T9" i="4"/>
  <c r="W8" i="4"/>
  <c r="V8" i="4"/>
  <c r="U8" i="4"/>
  <c r="T8" i="4"/>
  <c r="W7" i="4"/>
  <c r="V7" i="4"/>
  <c r="V6" i="4" s="1"/>
  <c r="U7" i="4"/>
  <c r="T7" i="4"/>
  <c r="Q370" i="4"/>
  <c r="O6" i="4"/>
  <c r="N6" i="4"/>
  <c r="M6" i="4"/>
  <c r="L6" i="4"/>
  <c r="S387" i="4"/>
  <c r="R387" i="4"/>
  <c r="Q387" i="4"/>
  <c r="P387" i="4"/>
  <c r="S386" i="4"/>
  <c r="R386" i="4"/>
  <c r="Q386" i="4"/>
  <c r="P386" i="4"/>
  <c r="S385" i="4"/>
  <c r="R385" i="4"/>
  <c r="Q385" i="4"/>
  <c r="P385" i="4"/>
  <c r="S384" i="4"/>
  <c r="R384" i="4"/>
  <c r="Q384" i="4"/>
  <c r="P384" i="4"/>
  <c r="S383" i="4"/>
  <c r="R383" i="4"/>
  <c r="Q383" i="4"/>
  <c r="P383" i="4"/>
  <c r="S382" i="4"/>
  <c r="R382" i="4"/>
  <c r="Q382" i="4"/>
  <c r="P382" i="4"/>
  <c r="S381" i="4"/>
  <c r="R381" i="4"/>
  <c r="Q381" i="4"/>
  <c r="P381" i="4"/>
  <c r="S380" i="4"/>
  <c r="R380" i="4"/>
  <c r="Q380" i="4"/>
  <c r="P380" i="4"/>
  <c r="S379" i="4"/>
  <c r="R379" i="4"/>
  <c r="Q379" i="4"/>
  <c r="P379" i="4"/>
  <c r="S378" i="4"/>
  <c r="R378" i="4"/>
  <c r="Q378" i="4"/>
  <c r="P378" i="4"/>
  <c r="S377" i="4"/>
  <c r="R377" i="4"/>
  <c r="Q377" i="4"/>
  <c r="P377" i="4"/>
  <c r="S376" i="4"/>
  <c r="R376" i="4"/>
  <c r="Q376" i="4"/>
  <c r="P376" i="4"/>
  <c r="S375" i="4"/>
  <c r="R375" i="4"/>
  <c r="Q375" i="4"/>
  <c r="P375" i="4"/>
  <c r="S374" i="4"/>
  <c r="R374" i="4"/>
  <c r="Q374" i="4"/>
  <c r="P374" i="4"/>
  <c r="S373" i="4"/>
  <c r="R373" i="4"/>
  <c r="Q373" i="4"/>
  <c r="P373" i="4"/>
  <c r="S372" i="4"/>
  <c r="R372" i="4"/>
  <c r="Q372" i="4"/>
  <c r="P372" i="4"/>
  <c r="S371" i="4"/>
  <c r="R371" i="4"/>
  <c r="Q371" i="4"/>
  <c r="P371" i="4"/>
  <c r="S370" i="4"/>
  <c r="R370" i="4"/>
  <c r="P370" i="4"/>
  <c r="X370" i="4" s="1"/>
  <c r="S369" i="4"/>
  <c r="R369" i="4"/>
  <c r="Q369" i="4"/>
  <c r="P369" i="4"/>
  <c r="X369" i="4" s="1"/>
  <c r="S368" i="4"/>
  <c r="R368" i="4"/>
  <c r="Q368" i="4"/>
  <c r="P368" i="4"/>
  <c r="X368" i="4" s="1"/>
  <c r="S367" i="4"/>
  <c r="R367" i="4"/>
  <c r="Q367" i="4"/>
  <c r="P367" i="4"/>
  <c r="X367" i="4" s="1"/>
  <c r="S366" i="4"/>
  <c r="R366" i="4"/>
  <c r="Q366" i="4"/>
  <c r="P366" i="4"/>
  <c r="X366" i="4" s="1"/>
  <c r="S365" i="4"/>
  <c r="R365" i="4"/>
  <c r="Q365" i="4"/>
  <c r="P365" i="4"/>
  <c r="X365" i="4" s="1"/>
  <c r="S364" i="4"/>
  <c r="R364" i="4"/>
  <c r="Q364" i="4"/>
  <c r="P364" i="4"/>
  <c r="X364" i="4" s="1"/>
  <c r="S363" i="4"/>
  <c r="R363" i="4"/>
  <c r="Q363" i="4"/>
  <c r="P363" i="4"/>
  <c r="X363" i="4" s="1"/>
  <c r="S362" i="4"/>
  <c r="R362" i="4"/>
  <c r="Q362" i="4"/>
  <c r="P362" i="4"/>
  <c r="X362" i="4" s="1"/>
  <c r="S361" i="4"/>
  <c r="R361" i="4"/>
  <c r="Q361" i="4"/>
  <c r="P361" i="4"/>
  <c r="X361" i="4" s="1"/>
  <c r="S360" i="4"/>
  <c r="R360" i="4"/>
  <c r="Q360" i="4"/>
  <c r="P360" i="4"/>
  <c r="X360" i="4" s="1"/>
  <c r="S359" i="4"/>
  <c r="R359" i="4"/>
  <c r="Q359" i="4"/>
  <c r="P359" i="4"/>
  <c r="X359" i="4" s="1"/>
  <c r="S358" i="4"/>
  <c r="R358" i="4"/>
  <c r="Q358" i="4"/>
  <c r="P358" i="4"/>
  <c r="X358" i="4" s="1"/>
  <c r="S357" i="4"/>
  <c r="R357" i="4"/>
  <c r="Q357" i="4"/>
  <c r="P357" i="4"/>
  <c r="X357" i="4" s="1"/>
  <c r="S356" i="4"/>
  <c r="R356" i="4"/>
  <c r="Q356" i="4"/>
  <c r="P356" i="4"/>
  <c r="X356" i="4" s="1"/>
  <c r="S355" i="4"/>
  <c r="R355" i="4"/>
  <c r="Q355" i="4"/>
  <c r="P355" i="4"/>
  <c r="X355" i="4" s="1"/>
  <c r="S354" i="4"/>
  <c r="R354" i="4"/>
  <c r="Q354" i="4"/>
  <c r="P354" i="4"/>
  <c r="X354" i="4" s="1"/>
  <c r="S353" i="4"/>
  <c r="R353" i="4"/>
  <c r="Q353" i="4"/>
  <c r="P353" i="4"/>
  <c r="X353" i="4" s="1"/>
  <c r="S352" i="4"/>
  <c r="R352" i="4"/>
  <c r="Q352" i="4"/>
  <c r="P352" i="4"/>
  <c r="X352" i="4" s="1"/>
  <c r="S351" i="4"/>
  <c r="R351" i="4"/>
  <c r="Q351" i="4"/>
  <c r="P351" i="4"/>
  <c r="X351" i="4" s="1"/>
  <c r="S350" i="4"/>
  <c r="R350" i="4"/>
  <c r="Q350" i="4"/>
  <c r="P350" i="4"/>
  <c r="X350" i="4" s="1"/>
  <c r="S349" i="4"/>
  <c r="R349" i="4"/>
  <c r="Q349" i="4"/>
  <c r="P349" i="4"/>
  <c r="X349" i="4" s="1"/>
  <c r="S348" i="4"/>
  <c r="R348" i="4"/>
  <c r="Q348" i="4"/>
  <c r="P348" i="4"/>
  <c r="X348" i="4" s="1"/>
  <c r="S347" i="4"/>
  <c r="R347" i="4"/>
  <c r="Q347" i="4"/>
  <c r="P347" i="4"/>
  <c r="X347" i="4" s="1"/>
  <c r="S346" i="4"/>
  <c r="R346" i="4"/>
  <c r="Q346" i="4"/>
  <c r="P346" i="4"/>
  <c r="X346" i="4" s="1"/>
  <c r="S345" i="4"/>
  <c r="R345" i="4"/>
  <c r="Q345" i="4"/>
  <c r="P345" i="4"/>
  <c r="X345" i="4" s="1"/>
  <c r="S344" i="4"/>
  <c r="R344" i="4"/>
  <c r="Q344" i="4"/>
  <c r="P344" i="4"/>
  <c r="X344" i="4" s="1"/>
  <c r="S343" i="4"/>
  <c r="R343" i="4"/>
  <c r="Q343" i="4"/>
  <c r="P343" i="4"/>
  <c r="X343" i="4" s="1"/>
  <c r="S342" i="4"/>
  <c r="R342" i="4"/>
  <c r="Q342" i="4"/>
  <c r="P342" i="4"/>
  <c r="X342" i="4" s="1"/>
  <c r="S341" i="4"/>
  <c r="R341" i="4"/>
  <c r="Q341" i="4"/>
  <c r="P341" i="4"/>
  <c r="X341" i="4" s="1"/>
  <c r="S340" i="4"/>
  <c r="R340" i="4"/>
  <c r="Q340" i="4"/>
  <c r="P340" i="4"/>
  <c r="X340" i="4" s="1"/>
  <c r="S339" i="4"/>
  <c r="R339" i="4"/>
  <c r="Q339" i="4"/>
  <c r="P339" i="4"/>
  <c r="X339" i="4" s="1"/>
  <c r="S338" i="4"/>
  <c r="R338" i="4"/>
  <c r="Q338" i="4"/>
  <c r="P338" i="4"/>
  <c r="X338" i="4" s="1"/>
  <c r="S337" i="4"/>
  <c r="R337" i="4"/>
  <c r="Q337" i="4"/>
  <c r="P337" i="4"/>
  <c r="X337" i="4" s="1"/>
  <c r="S336" i="4"/>
  <c r="R336" i="4"/>
  <c r="Q336" i="4"/>
  <c r="P336" i="4"/>
  <c r="X336" i="4" s="1"/>
  <c r="S335" i="4"/>
  <c r="R335" i="4"/>
  <c r="Q335" i="4"/>
  <c r="P335" i="4"/>
  <c r="X335" i="4" s="1"/>
  <c r="S334" i="4"/>
  <c r="R334" i="4"/>
  <c r="Q334" i="4"/>
  <c r="P334" i="4"/>
  <c r="X334" i="4" s="1"/>
  <c r="S333" i="4"/>
  <c r="R333" i="4"/>
  <c r="Q333" i="4"/>
  <c r="P333" i="4"/>
  <c r="X333" i="4" s="1"/>
  <c r="S332" i="4"/>
  <c r="R332" i="4"/>
  <c r="Q332" i="4"/>
  <c r="P332" i="4"/>
  <c r="X332" i="4" s="1"/>
  <c r="S331" i="4"/>
  <c r="R331" i="4"/>
  <c r="Q331" i="4"/>
  <c r="P331" i="4"/>
  <c r="X331" i="4" s="1"/>
  <c r="S330" i="4"/>
  <c r="R330" i="4"/>
  <c r="Q330" i="4"/>
  <c r="P330" i="4"/>
  <c r="X330" i="4" s="1"/>
  <c r="S329" i="4"/>
  <c r="R329" i="4"/>
  <c r="Q329" i="4"/>
  <c r="P329" i="4"/>
  <c r="X329" i="4" s="1"/>
  <c r="S328" i="4"/>
  <c r="R328" i="4"/>
  <c r="Q328" i="4"/>
  <c r="P328" i="4"/>
  <c r="X328" i="4" s="1"/>
  <c r="S327" i="4"/>
  <c r="R327" i="4"/>
  <c r="Q327" i="4"/>
  <c r="P327" i="4"/>
  <c r="X327" i="4" s="1"/>
  <c r="S326" i="4"/>
  <c r="R326" i="4"/>
  <c r="Q326" i="4"/>
  <c r="P326" i="4"/>
  <c r="X326" i="4" s="1"/>
  <c r="S325" i="4"/>
  <c r="R325" i="4"/>
  <c r="Q325" i="4"/>
  <c r="P325" i="4"/>
  <c r="X325" i="4" s="1"/>
  <c r="S324" i="4"/>
  <c r="R324" i="4"/>
  <c r="Q324" i="4"/>
  <c r="P324" i="4"/>
  <c r="X324" i="4" s="1"/>
  <c r="S323" i="4"/>
  <c r="R323" i="4"/>
  <c r="Q323" i="4"/>
  <c r="P323" i="4"/>
  <c r="X323" i="4" s="1"/>
  <c r="S322" i="4"/>
  <c r="R322" i="4"/>
  <c r="Q322" i="4"/>
  <c r="P322" i="4"/>
  <c r="X322" i="4" s="1"/>
  <c r="S321" i="4"/>
  <c r="R321" i="4"/>
  <c r="Q321" i="4"/>
  <c r="P321" i="4"/>
  <c r="X321" i="4" s="1"/>
  <c r="S320" i="4"/>
  <c r="R320" i="4"/>
  <c r="Q320" i="4"/>
  <c r="P320" i="4"/>
  <c r="X320" i="4" s="1"/>
  <c r="S319" i="4"/>
  <c r="R319" i="4"/>
  <c r="Q319" i="4"/>
  <c r="P319" i="4"/>
  <c r="X319" i="4" s="1"/>
  <c r="S318" i="4"/>
  <c r="R318" i="4"/>
  <c r="Q318" i="4"/>
  <c r="P318" i="4"/>
  <c r="X318" i="4" s="1"/>
  <c r="S317" i="4"/>
  <c r="R317" i="4"/>
  <c r="Q317" i="4"/>
  <c r="P317" i="4"/>
  <c r="X317" i="4" s="1"/>
  <c r="S316" i="4"/>
  <c r="R316" i="4"/>
  <c r="Q316" i="4"/>
  <c r="P316" i="4"/>
  <c r="X316" i="4" s="1"/>
  <c r="S315" i="4"/>
  <c r="R315" i="4"/>
  <c r="Q315" i="4"/>
  <c r="P315" i="4"/>
  <c r="X315" i="4" s="1"/>
  <c r="S314" i="4"/>
  <c r="R314" i="4"/>
  <c r="Q314" i="4"/>
  <c r="P314" i="4"/>
  <c r="X314" i="4" s="1"/>
  <c r="S313" i="4"/>
  <c r="R313" i="4"/>
  <c r="Q313" i="4"/>
  <c r="P313" i="4"/>
  <c r="X313" i="4" s="1"/>
  <c r="S312" i="4"/>
  <c r="R312" i="4"/>
  <c r="Q312" i="4"/>
  <c r="P312" i="4"/>
  <c r="X312" i="4" s="1"/>
  <c r="S311" i="4"/>
  <c r="R311" i="4"/>
  <c r="Q311" i="4"/>
  <c r="P311" i="4"/>
  <c r="X311" i="4" s="1"/>
  <c r="S310" i="4"/>
  <c r="R310" i="4"/>
  <c r="Q310" i="4"/>
  <c r="P310" i="4"/>
  <c r="X310" i="4" s="1"/>
  <c r="S309" i="4"/>
  <c r="R309" i="4"/>
  <c r="Q309" i="4"/>
  <c r="P309" i="4"/>
  <c r="X309" i="4" s="1"/>
  <c r="S308" i="4"/>
  <c r="R308" i="4"/>
  <c r="Q308" i="4"/>
  <c r="P308" i="4"/>
  <c r="X308" i="4" s="1"/>
  <c r="S307" i="4"/>
  <c r="R307" i="4"/>
  <c r="Q307" i="4"/>
  <c r="P307" i="4"/>
  <c r="X307" i="4" s="1"/>
  <c r="S306" i="4"/>
  <c r="R306" i="4"/>
  <c r="Q306" i="4"/>
  <c r="P306" i="4"/>
  <c r="X306" i="4" s="1"/>
  <c r="S305" i="4"/>
  <c r="R305" i="4"/>
  <c r="Q305" i="4"/>
  <c r="P305" i="4"/>
  <c r="X305" i="4" s="1"/>
  <c r="S304" i="4"/>
  <c r="R304" i="4"/>
  <c r="Q304" i="4"/>
  <c r="P304" i="4"/>
  <c r="X304" i="4" s="1"/>
  <c r="S303" i="4"/>
  <c r="R303" i="4"/>
  <c r="Q303" i="4"/>
  <c r="P303" i="4"/>
  <c r="X303" i="4" s="1"/>
  <c r="S302" i="4"/>
  <c r="R302" i="4"/>
  <c r="Q302" i="4"/>
  <c r="P302" i="4"/>
  <c r="X302" i="4" s="1"/>
  <c r="S301" i="4"/>
  <c r="R301" i="4"/>
  <c r="Q301" i="4"/>
  <c r="P301" i="4"/>
  <c r="X301" i="4" s="1"/>
  <c r="S300" i="4"/>
  <c r="R300" i="4"/>
  <c r="Q300" i="4"/>
  <c r="P300" i="4"/>
  <c r="X300" i="4" s="1"/>
  <c r="S299" i="4"/>
  <c r="R299" i="4"/>
  <c r="Q299" i="4"/>
  <c r="P299" i="4"/>
  <c r="X299" i="4" s="1"/>
  <c r="S298" i="4"/>
  <c r="R298" i="4"/>
  <c r="Q298" i="4"/>
  <c r="P298" i="4"/>
  <c r="X298" i="4" s="1"/>
  <c r="S297" i="4"/>
  <c r="R297" i="4"/>
  <c r="Q297" i="4"/>
  <c r="P297" i="4"/>
  <c r="X297" i="4" s="1"/>
  <c r="S296" i="4"/>
  <c r="R296" i="4"/>
  <c r="Q296" i="4"/>
  <c r="P296" i="4"/>
  <c r="X296" i="4" s="1"/>
  <c r="S295" i="4"/>
  <c r="R295" i="4"/>
  <c r="Q295" i="4"/>
  <c r="P295" i="4"/>
  <c r="X295" i="4" s="1"/>
  <c r="S294" i="4"/>
  <c r="R294" i="4"/>
  <c r="Q294" i="4"/>
  <c r="P294" i="4"/>
  <c r="X294" i="4" s="1"/>
  <c r="S293" i="4"/>
  <c r="R293" i="4"/>
  <c r="Q293" i="4"/>
  <c r="P293" i="4"/>
  <c r="X293" i="4" s="1"/>
  <c r="S292" i="4"/>
  <c r="R292" i="4"/>
  <c r="Q292" i="4"/>
  <c r="P292" i="4"/>
  <c r="X292" i="4" s="1"/>
  <c r="S291" i="4"/>
  <c r="R291" i="4"/>
  <c r="Q291" i="4"/>
  <c r="P291" i="4"/>
  <c r="X291" i="4" s="1"/>
  <c r="S290" i="4"/>
  <c r="R290" i="4"/>
  <c r="Q290" i="4"/>
  <c r="P290" i="4"/>
  <c r="X290" i="4" s="1"/>
  <c r="S289" i="4"/>
  <c r="R289" i="4"/>
  <c r="Q289" i="4"/>
  <c r="P289" i="4"/>
  <c r="X289" i="4" s="1"/>
  <c r="S288" i="4"/>
  <c r="R288" i="4"/>
  <c r="Q288" i="4"/>
  <c r="P288" i="4"/>
  <c r="X288" i="4" s="1"/>
  <c r="S287" i="4"/>
  <c r="R287" i="4"/>
  <c r="Q287" i="4"/>
  <c r="P287" i="4"/>
  <c r="X287" i="4" s="1"/>
  <c r="S286" i="4"/>
  <c r="R286" i="4"/>
  <c r="Q286" i="4"/>
  <c r="P286" i="4"/>
  <c r="X286" i="4" s="1"/>
  <c r="S285" i="4"/>
  <c r="R285" i="4"/>
  <c r="Q285" i="4"/>
  <c r="P285" i="4"/>
  <c r="X285" i="4" s="1"/>
  <c r="S284" i="4"/>
  <c r="R284" i="4"/>
  <c r="Q284" i="4"/>
  <c r="P284" i="4"/>
  <c r="X284" i="4" s="1"/>
  <c r="S283" i="4"/>
  <c r="R283" i="4"/>
  <c r="Q283" i="4"/>
  <c r="P283" i="4"/>
  <c r="X283" i="4" s="1"/>
  <c r="S282" i="4"/>
  <c r="R282" i="4"/>
  <c r="Q282" i="4"/>
  <c r="P282" i="4"/>
  <c r="X282" i="4" s="1"/>
  <c r="S281" i="4"/>
  <c r="R281" i="4"/>
  <c r="Q281" i="4"/>
  <c r="P281" i="4"/>
  <c r="X281" i="4" s="1"/>
  <c r="S280" i="4"/>
  <c r="R280" i="4"/>
  <c r="Q280" i="4"/>
  <c r="P280" i="4"/>
  <c r="X280" i="4" s="1"/>
  <c r="S279" i="4"/>
  <c r="R279" i="4"/>
  <c r="Q279" i="4"/>
  <c r="P279" i="4"/>
  <c r="X279" i="4" s="1"/>
  <c r="S278" i="4"/>
  <c r="R278" i="4"/>
  <c r="Q278" i="4"/>
  <c r="P278" i="4"/>
  <c r="X278" i="4" s="1"/>
  <c r="S277" i="4"/>
  <c r="R277" i="4"/>
  <c r="Q277" i="4"/>
  <c r="P277" i="4"/>
  <c r="X277" i="4" s="1"/>
  <c r="S276" i="4"/>
  <c r="R276" i="4"/>
  <c r="Q276" i="4"/>
  <c r="P276" i="4"/>
  <c r="X276" i="4" s="1"/>
  <c r="S275" i="4"/>
  <c r="R275" i="4"/>
  <c r="Q275" i="4"/>
  <c r="P275" i="4"/>
  <c r="X275" i="4" s="1"/>
  <c r="S274" i="4"/>
  <c r="R274" i="4"/>
  <c r="Q274" i="4"/>
  <c r="P274" i="4"/>
  <c r="X274" i="4" s="1"/>
  <c r="S273" i="4"/>
  <c r="R273" i="4"/>
  <c r="Q273" i="4"/>
  <c r="P273" i="4"/>
  <c r="X273" i="4" s="1"/>
  <c r="S272" i="4"/>
  <c r="R272" i="4"/>
  <c r="Q272" i="4"/>
  <c r="P272" i="4"/>
  <c r="X272" i="4" s="1"/>
  <c r="S271" i="4"/>
  <c r="R271" i="4"/>
  <c r="Q271" i="4"/>
  <c r="P271" i="4"/>
  <c r="X271" i="4" s="1"/>
  <c r="S270" i="4"/>
  <c r="R270" i="4"/>
  <c r="Q270" i="4"/>
  <c r="P270" i="4"/>
  <c r="X270" i="4" s="1"/>
  <c r="S269" i="4"/>
  <c r="R269" i="4"/>
  <c r="Q269" i="4"/>
  <c r="P269" i="4"/>
  <c r="X269" i="4" s="1"/>
  <c r="S268" i="4"/>
  <c r="R268" i="4"/>
  <c r="Q268" i="4"/>
  <c r="P268" i="4"/>
  <c r="X268" i="4" s="1"/>
  <c r="S267" i="4"/>
  <c r="R267" i="4"/>
  <c r="Q267" i="4"/>
  <c r="P267" i="4"/>
  <c r="X267" i="4" s="1"/>
  <c r="S266" i="4"/>
  <c r="R266" i="4"/>
  <c r="Q266" i="4"/>
  <c r="P266" i="4"/>
  <c r="X266" i="4" s="1"/>
  <c r="S265" i="4"/>
  <c r="R265" i="4"/>
  <c r="Q265" i="4"/>
  <c r="P265" i="4"/>
  <c r="X265" i="4" s="1"/>
  <c r="S264" i="4"/>
  <c r="R264" i="4"/>
  <c r="Q264" i="4"/>
  <c r="P264" i="4"/>
  <c r="X264" i="4" s="1"/>
  <c r="S263" i="4"/>
  <c r="R263" i="4"/>
  <c r="Q263" i="4"/>
  <c r="P263" i="4"/>
  <c r="X263" i="4" s="1"/>
  <c r="S262" i="4"/>
  <c r="R262" i="4"/>
  <c r="Q262" i="4"/>
  <c r="P262" i="4"/>
  <c r="X262" i="4" s="1"/>
  <c r="S261" i="4"/>
  <c r="R261" i="4"/>
  <c r="Q261" i="4"/>
  <c r="P261" i="4"/>
  <c r="X261" i="4" s="1"/>
  <c r="S260" i="4"/>
  <c r="R260" i="4"/>
  <c r="Q260" i="4"/>
  <c r="P260" i="4"/>
  <c r="X260" i="4" s="1"/>
  <c r="S259" i="4"/>
  <c r="R259" i="4"/>
  <c r="Q259" i="4"/>
  <c r="P259" i="4"/>
  <c r="X259" i="4" s="1"/>
  <c r="S258" i="4"/>
  <c r="R258" i="4"/>
  <c r="Q258" i="4"/>
  <c r="P258" i="4"/>
  <c r="X258" i="4" s="1"/>
  <c r="S257" i="4"/>
  <c r="R257" i="4"/>
  <c r="Q257" i="4"/>
  <c r="P257" i="4"/>
  <c r="X257" i="4" s="1"/>
  <c r="S256" i="4"/>
  <c r="R256" i="4"/>
  <c r="Q256" i="4"/>
  <c r="P256" i="4"/>
  <c r="X256" i="4" s="1"/>
  <c r="S255" i="4"/>
  <c r="R255" i="4"/>
  <c r="Q255" i="4"/>
  <c r="P255" i="4"/>
  <c r="X255" i="4" s="1"/>
  <c r="S254" i="4"/>
  <c r="R254" i="4"/>
  <c r="Q254" i="4"/>
  <c r="P254" i="4"/>
  <c r="X254" i="4" s="1"/>
  <c r="S253" i="4"/>
  <c r="R253" i="4"/>
  <c r="Q253" i="4"/>
  <c r="P253" i="4"/>
  <c r="X253" i="4" s="1"/>
  <c r="S252" i="4"/>
  <c r="R252" i="4"/>
  <c r="Q252" i="4"/>
  <c r="P252" i="4"/>
  <c r="X252" i="4" s="1"/>
  <c r="S251" i="4"/>
  <c r="R251" i="4"/>
  <c r="Q251" i="4"/>
  <c r="P251" i="4"/>
  <c r="X251" i="4" s="1"/>
  <c r="S250" i="4"/>
  <c r="R250" i="4"/>
  <c r="Q250" i="4"/>
  <c r="P250" i="4"/>
  <c r="X250" i="4" s="1"/>
  <c r="S249" i="4"/>
  <c r="R249" i="4"/>
  <c r="Q249" i="4"/>
  <c r="P249" i="4"/>
  <c r="X249" i="4" s="1"/>
  <c r="S248" i="4"/>
  <c r="R248" i="4"/>
  <c r="Q248" i="4"/>
  <c r="P248" i="4"/>
  <c r="X248" i="4" s="1"/>
  <c r="S247" i="4"/>
  <c r="R247" i="4"/>
  <c r="Q247" i="4"/>
  <c r="P247" i="4"/>
  <c r="X247" i="4" s="1"/>
  <c r="S246" i="4"/>
  <c r="R246" i="4"/>
  <c r="Q246" i="4"/>
  <c r="P246" i="4"/>
  <c r="X246" i="4" s="1"/>
  <c r="S245" i="4"/>
  <c r="R245" i="4"/>
  <c r="Q245" i="4"/>
  <c r="P245" i="4"/>
  <c r="X245" i="4" s="1"/>
  <c r="S244" i="4"/>
  <c r="R244" i="4"/>
  <c r="Q244" i="4"/>
  <c r="P244" i="4"/>
  <c r="X244" i="4" s="1"/>
  <c r="S243" i="4"/>
  <c r="R243" i="4"/>
  <c r="Q243" i="4"/>
  <c r="P243" i="4"/>
  <c r="X243" i="4" s="1"/>
  <c r="S242" i="4"/>
  <c r="R242" i="4"/>
  <c r="Q242" i="4"/>
  <c r="P242" i="4"/>
  <c r="X242" i="4" s="1"/>
  <c r="S241" i="4"/>
  <c r="R241" i="4"/>
  <c r="Q241" i="4"/>
  <c r="P241" i="4"/>
  <c r="X241" i="4" s="1"/>
  <c r="S240" i="4"/>
  <c r="R240" i="4"/>
  <c r="Q240" i="4"/>
  <c r="P240" i="4"/>
  <c r="X240" i="4" s="1"/>
  <c r="S239" i="4"/>
  <c r="R239" i="4"/>
  <c r="Q239" i="4"/>
  <c r="P239" i="4"/>
  <c r="X239" i="4" s="1"/>
  <c r="S238" i="4"/>
  <c r="R238" i="4"/>
  <c r="Q238" i="4"/>
  <c r="P238" i="4"/>
  <c r="X238" i="4" s="1"/>
  <c r="S237" i="4"/>
  <c r="R237" i="4"/>
  <c r="Q237" i="4"/>
  <c r="P237" i="4"/>
  <c r="X237" i="4" s="1"/>
  <c r="S236" i="4"/>
  <c r="R236" i="4"/>
  <c r="Q236" i="4"/>
  <c r="P236" i="4"/>
  <c r="X236" i="4" s="1"/>
  <c r="S235" i="4"/>
  <c r="R235" i="4"/>
  <c r="Q235" i="4"/>
  <c r="P235" i="4"/>
  <c r="X235" i="4" s="1"/>
  <c r="S234" i="4"/>
  <c r="R234" i="4"/>
  <c r="Q234" i="4"/>
  <c r="P234" i="4"/>
  <c r="X234" i="4" s="1"/>
  <c r="S233" i="4"/>
  <c r="R233" i="4"/>
  <c r="Q233" i="4"/>
  <c r="P233" i="4"/>
  <c r="X233" i="4" s="1"/>
  <c r="S232" i="4"/>
  <c r="R232" i="4"/>
  <c r="Q232" i="4"/>
  <c r="P232" i="4"/>
  <c r="X232" i="4" s="1"/>
  <c r="S231" i="4"/>
  <c r="R231" i="4"/>
  <c r="Q231" i="4"/>
  <c r="P231" i="4"/>
  <c r="X231" i="4" s="1"/>
  <c r="S230" i="4"/>
  <c r="R230" i="4"/>
  <c r="Q230" i="4"/>
  <c r="P230" i="4"/>
  <c r="X230" i="4" s="1"/>
  <c r="S229" i="4"/>
  <c r="R229" i="4"/>
  <c r="Q229" i="4"/>
  <c r="P229" i="4"/>
  <c r="X229" i="4" s="1"/>
  <c r="S228" i="4"/>
  <c r="R228" i="4"/>
  <c r="Q228" i="4"/>
  <c r="P228" i="4"/>
  <c r="X228" i="4" s="1"/>
  <c r="S227" i="4"/>
  <c r="R227" i="4"/>
  <c r="Q227" i="4"/>
  <c r="P227" i="4"/>
  <c r="X227" i="4" s="1"/>
  <c r="S226" i="4"/>
  <c r="R226" i="4"/>
  <c r="Q226" i="4"/>
  <c r="P226" i="4"/>
  <c r="X226" i="4" s="1"/>
  <c r="S225" i="4"/>
  <c r="R225" i="4"/>
  <c r="Q225" i="4"/>
  <c r="P225" i="4"/>
  <c r="X225" i="4" s="1"/>
  <c r="S224" i="4"/>
  <c r="R224" i="4"/>
  <c r="Q224" i="4"/>
  <c r="P224" i="4"/>
  <c r="X224" i="4" s="1"/>
  <c r="S223" i="4"/>
  <c r="R223" i="4"/>
  <c r="Q223" i="4"/>
  <c r="P223" i="4"/>
  <c r="X223" i="4" s="1"/>
  <c r="S222" i="4"/>
  <c r="R222" i="4"/>
  <c r="Q222" i="4"/>
  <c r="P222" i="4"/>
  <c r="X222" i="4" s="1"/>
  <c r="S221" i="4"/>
  <c r="R221" i="4"/>
  <c r="Q221" i="4"/>
  <c r="P221" i="4"/>
  <c r="X221" i="4" s="1"/>
  <c r="S220" i="4"/>
  <c r="R220" i="4"/>
  <c r="Q220" i="4"/>
  <c r="P220" i="4"/>
  <c r="X220" i="4" s="1"/>
  <c r="S219" i="4"/>
  <c r="R219" i="4"/>
  <c r="Q219" i="4"/>
  <c r="P219" i="4"/>
  <c r="X219" i="4" s="1"/>
  <c r="S218" i="4"/>
  <c r="R218" i="4"/>
  <c r="Q218" i="4"/>
  <c r="P218" i="4"/>
  <c r="X218" i="4" s="1"/>
  <c r="S217" i="4"/>
  <c r="R217" i="4"/>
  <c r="Q217" i="4"/>
  <c r="P217" i="4"/>
  <c r="X217" i="4" s="1"/>
  <c r="S216" i="4"/>
  <c r="R216" i="4"/>
  <c r="Q216" i="4"/>
  <c r="P216" i="4"/>
  <c r="X216" i="4" s="1"/>
  <c r="S215" i="4"/>
  <c r="R215" i="4"/>
  <c r="Q215" i="4"/>
  <c r="P215" i="4"/>
  <c r="X215" i="4" s="1"/>
  <c r="S214" i="4"/>
  <c r="R214" i="4"/>
  <c r="Q214" i="4"/>
  <c r="P214" i="4"/>
  <c r="X214" i="4" s="1"/>
  <c r="S213" i="4"/>
  <c r="R213" i="4"/>
  <c r="Q213" i="4"/>
  <c r="P213" i="4"/>
  <c r="X213" i="4" s="1"/>
  <c r="S212" i="4"/>
  <c r="R212" i="4"/>
  <c r="Q212" i="4"/>
  <c r="P212" i="4"/>
  <c r="X212" i="4" s="1"/>
  <c r="S211" i="4"/>
  <c r="R211" i="4"/>
  <c r="Q211" i="4"/>
  <c r="P211" i="4"/>
  <c r="X211" i="4" s="1"/>
  <c r="S210" i="4"/>
  <c r="R210" i="4"/>
  <c r="Q210" i="4"/>
  <c r="P210" i="4"/>
  <c r="X210" i="4" s="1"/>
  <c r="S209" i="4"/>
  <c r="R209" i="4"/>
  <c r="Q209" i="4"/>
  <c r="P209" i="4"/>
  <c r="X209" i="4" s="1"/>
  <c r="S208" i="4"/>
  <c r="R208" i="4"/>
  <c r="Q208" i="4"/>
  <c r="P208" i="4"/>
  <c r="X208" i="4" s="1"/>
  <c r="S207" i="4"/>
  <c r="R207" i="4"/>
  <c r="Q207" i="4"/>
  <c r="P207" i="4"/>
  <c r="X207" i="4" s="1"/>
  <c r="S206" i="4"/>
  <c r="R206" i="4"/>
  <c r="Q206" i="4"/>
  <c r="P206" i="4"/>
  <c r="X206" i="4" s="1"/>
  <c r="S205" i="4"/>
  <c r="R205" i="4"/>
  <c r="Q205" i="4"/>
  <c r="P205" i="4"/>
  <c r="X205" i="4" s="1"/>
  <c r="S204" i="4"/>
  <c r="R204" i="4"/>
  <c r="Q204" i="4"/>
  <c r="P204" i="4"/>
  <c r="X204" i="4" s="1"/>
  <c r="S203" i="4"/>
  <c r="R203" i="4"/>
  <c r="Q203" i="4"/>
  <c r="P203" i="4"/>
  <c r="X203" i="4" s="1"/>
  <c r="S202" i="4"/>
  <c r="R202" i="4"/>
  <c r="Q202" i="4"/>
  <c r="P202" i="4"/>
  <c r="X202" i="4" s="1"/>
  <c r="S201" i="4"/>
  <c r="R201" i="4"/>
  <c r="Q201" i="4"/>
  <c r="P201" i="4"/>
  <c r="X201" i="4" s="1"/>
  <c r="S200" i="4"/>
  <c r="R200" i="4"/>
  <c r="Q200" i="4"/>
  <c r="P200" i="4"/>
  <c r="X200" i="4" s="1"/>
  <c r="S199" i="4"/>
  <c r="R199" i="4"/>
  <c r="Q199" i="4"/>
  <c r="P199" i="4"/>
  <c r="X199" i="4" s="1"/>
  <c r="S198" i="4"/>
  <c r="R198" i="4"/>
  <c r="Q198" i="4"/>
  <c r="P198" i="4"/>
  <c r="X198" i="4" s="1"/>
  <c r="S197" i="4"/>
  <c r="R197" i="4"/>
  <c r="Q197" i="4"/>
  <c r="P197" i="4"/>
  <c r="X197" i="4" s="1"/>
  <c r="S196" i="4"/>
  <c r="R196" i="4"/>
  <c r="Q196" i="4"/>
  <c r="P196" i="4"/>
  <c r="X196" i="4" s="1"/>
  <c r="S195" i="4"/>
  <c r="R195" i="4"/>
  <c r="Q195" i="4"/>
  <c r="P195" i="4"/>
  <c r="X195" i="4" s="1"/>
  <c r="S194" i="4"/>
  <c r="R194" i="4"/>
  <c r="Q194" i="4"/>
  <c r="P194" i="4"/>
  <c r="X194" i="4" s="1"/>
  <c r="S193" i="4"/>
  <c r="R193" i="4"/>
  <c r="Q193" i="4"/>
  <c r="P193" i="4"/>
  <c r="X193" i="4" s="1"/>
  <c r="S192" i="4"/>
  <c r="R192" i="4"/>
  <c r="Q192" i="4"/>
  <c r="P192" i="4"/>
  <c r="X192" i="4" s="1"/>
  <c r="S191" i="4"/>
  <c r="R191" i="4"/>
  <c r="Q191" i="4"/>
  <c r="P191" i="4"/>
  <c r="X191" i="4" s="1"/>
  <c r="S190" i="4"/>
  <c r="R190" i="4"/>
  <c r="Q190" i="4"/>
  <c r="P190" i="4"/>
  <c r="X190" i="4" s="1"/>
  <c r="S189" i="4"/>
  <c r="R189" i="4"/>
  <c r="Q189" i="4"/>
  <c r="P189" i="4"/>
  <c r="X189" i="4" s="1"/>
  <c r="S188" i="4"/>
  <c r="R188" i="4"/>
  <c r="Q188" i="4"/>
  <c r="P188" i="4"/>
  <c r="X188" i="4" s="1"/>
  <c r="S187" i="4"/>
  <c r="R187" i="4"/>
  <c r="Q187" i="4"/>
  <c r="P187" i="4"/>
  <c r="X187" i="4" s="1"/>
  <c r="S186" i="4"/>
  <c r="R186" i="4"/>
  <c r="Q186" i="4"/>
  <c r="P186" i="4"/>
  <c r="X186" i="4" s="1"/>
  <c r="S185" i="4"/>
  <c r="R185" i="4"/>
  <c r="Q185" i="4"/>
  <c r="P185" i="4"/>
  <c r="X185" i="4" s="1"/>
  <c r="S184" i="4"/>
  <c r="R184" i="4"/>
  <c r="Q184" i="4"/>
  <c r="P184" i="4"/>
  <c r="X184" i="4" s="1"/>
  <c r="S183" i="4"/>
  <c r="R183" i="4"/>
  <c r="Q183" i="4"/>
  <c r="P183" i="4"/>
  <c r="X183" i="4" s="1"/>
  <c r="S182" i="4"/>
  <c r="R182" i="4"/>
  <c r="Q182" i="4"/>
  <c r="P182" i="4"/>
  <c r="X182" i="4" s="1"/>
  <c r="S181" i="4"/>
  <c r="R181" i="4"/>
  <c r="Q181" i="4"/>
  <c r="P181" i="4"/>
  <c r="X181" i="4" s="1"/>
  <c r="S180" i="4"/>
  <c r="R180" i="4"/>
  <c r="Q180" i="4"/>
  <c r="P180" i="4"/>
  <c r="X180" i="4" s="1"/>
  <c r="S179" i="4"/>
  <c r="R179" i="4"/>
  <c r="Q179" i="4"/>
  <c r="P179" i="4"/>
  <c r="X179" i="4" s="1"/>
  <c r="S178" i="4"/>
  <c r="R178" i="4"/>
  <c r="Q178" i="4"/>
  <c r="P178" i="4"/>
  <c r="X178" i="4" s="1"/>
  <c r="S177" i="4"/>
  <c r="R177" i="4"/>
  <c r="Q177" i="4"/>
  <c r="P177" i="4"/>
  <c r="X177" i="4" s="1"/>
  <c r="S176" i="4"/>
  <c r="R176" i="4"/>
  <c r="Q176" i="4"/>
  <c r="P176" i="4"/>
  <c r="X176" i="4" s="1"/>
  <c r="S175" i="4"/>
  <c r="R175" i="4"/>
  <c r="Q175" i="4"/>
  <c r="P175" i="4"/>
  <c r="X175" i="4" s="1"/>
  <c r="S174" i="4"/>
  <c r="R174" i="4"/>
  <c r="Q174" i="4"/>
  <c r="P174" i="4"/>
  <c r="X174" i="4" s="1"/>
  <c r="S173" i="4"/>
  <c r="R173" i="4"/>
  <c r="Q173" i="4"/>
  <c r="P173" i="4"/>
  <c r="X173" i="4" s="1"/>
  <c r="S172" i="4"/>
  <c r="R172" i="4"/>
  <c r="Q172" i="4"/>
  <c r="P172" i="4"/>
  <c r="X172" i="4" s="1"/>
  <c r="S171" i="4"/>
  <c r="R171" i="4"/>
  <c r="Q171" i="4"/>
  <c r="P171" i="4"/>
  <c r="X171" i="4" s="1"/>
  <c r="S170" i="4"/>
  <c r="R170" i="4"/>
  <c r="Q170" i="4"/>
  <c r="P170" i="4"/>
  <c r="X170" i="4" s="1"/>
  <c r="S169" i="4"/>
  <c r="R169" i="4"/>
  <c r="Q169" i="4"/>
  <c r="P169" i="4"/>
  <c r="X169" i="4" s="1"/>
  <c r="S168" i="4"/>
  <c r="R168" i="4"/>
  <c r="Q168" i="4"/>
  <c r="P168" i="4"/>
  <c r="X168" i="4" s="1"/>
  <c r="S167" i="4"/>
  <c r="R167" i="4"/>
  <c r="Q167" i="4"/>
  <c r="P167" i="4"/>
  <c r="X167" i="4" s="1"/>
  <c r="S166" i="4"/>
  <c r="R166" i="4"/>
  <c r="Q166" i="4"/>
  <c r="P166" i="4"/>
  <c r="X166" i="4" s="1"/>
  <c r="S165" i="4"/>
  <c r="R165" i="4"/>
  <c r="Q165" i="4"/>
  <c r="P165" i="4"/>
  <c r="X165" i="4" s="1"/>
  <c r="S164" i="4"/>
  <c r="R164" i="4"/>
  <c r="Q164" i="4"/>
  <c r="P164" i="4"/>
  <c r="X164" i="4" s="1"/>
  <c r="S163" i="4"/>
  <c r="R163" i="4"/>
  <c r="Q163" i="4"/>
  <c r="P163" i="4"/>
  <c r="X163" i="4" s="1"/>
  <c r="S162" i="4"/>
  <c r="R162" i="4"/>
  <c r="Q162" i="4"/>
  <c r="P162" i="4"/>
  <c r="X162" i="4" s="1"/>
  <c r="S161" i="4"/>
  <c r="R161" i="4"/>
  <c r="Q161" i="4"/>
  <c r="P161" i="4"/>
  <c r="X161" i="4" s="1"/>
  <c r="S160" i="4"/>
  <c r="R160" i="4"/>
  <c r="Q160" i="4"/>
  <c r="P160" i="4"/>
  <c r="X160" i="4" s="1"/>
  <c r="S159" i="4"/>
  <c r="R159" i="4"/>
  <c r="Q159" i="4"/>
  <c r="P159" i="4"/>
  <c r="X159" i="4" s="1"/>
  <c r="S158" i="4"/>
  <c r="R158" i="4"/>
  <c r="Q158" i="4"/>
  <c r="P158" i="4"/>
  <c r="X158" i="4" s="1"/>
  <c r="S157" i="4"/>
  <c r="R157" i="4"/>
  <c r="Q157" i="4"/>
  <c r="P157" i="4"/>
  <c r="X157" i="4" s="1"/>
  <c r="S156" i="4"/>
  <c r="R156" i="4"/>
  <c r="Q156" i="4"/>
  <c r="P156" i="4"/>
  <c r="X156" i="4" s="1"/>
  <c r="S155" i="4"/>
  <c r="R155" i="4"/>
  <c r="Q155" i="4"/>
  <c r="P155" i="4"/>
  <c r="X155" i="4" s="1"/>
  <c r="S154" i="4"/>
  <c r="R154" i="4"/>
  <c r="Q154" i="4"/>
  <c r="P154" i="4"/>
  <c r="X154" i="4" s="1"/>
  <c r="S153" i="4"/>
  <c r="R153" i="4"/>
  <c r="Q153" i="4"/>
  <c r="P153" i="4"/>
  <c r="X153" i="4" s="1"/>
  <c r="S152" i="4"/>
  <c r="R152" i="4"/>
  <c r="Q152" i="4"/>
  <c r="P152" i="4"/>
  <c r="X152" i="4" s="1"/>
  <c r="S151" i="4"/>
  <c r="R151" i="4"/>
  <c r="Q151" i="4"/>
  <c r="P151" i="4"/>
  <c r="X151" i="4" s="1"/>
  <c r="S150" i="4"/>
  <c r="R150" i="4"/>
  <c r="Q150" i="4"/>
  <c r="P150" i="4"/>
  <c r="X150" i="4" s="1"/>
  <c r="S149" i="4"/>
  <c r="R149" i="4"/>
  <c r="Q149" i="4"/>
  <c r="P149" i="4"/>
  <c r="X149" i="4" s="1"/>
  <c r="S148" i="4"/>
  <c r="R148" i="4"/>
  <c r="Q148" i="4"/>
  <c r="P148" i="4"/>
  <c r="X148" i="4" s="1"/>
  <c r="S147" i="4"/>
  <c r="R147" i="4"/>
  <c r="Q147" i="4"/>
  <c r="P147" i="4"/>
  <c r="X147" i="4" s="1"/>
  <c r="S146" i="4"/>
  <c r="R146" i="4"/>
  <c r="Q146" i="4"/>
  <c r="P146" i="4"/>
  <c r="X146" i="4" s="1"/>
  <c r="S145" i="4"/>
  <c r="R145" i="4"/>
  <c r="Q145" i="4"/>
  <c r="P145" i="4"/>
  <c r="X145" i="4" s="1"/>
  <c r="S144" i="4"/>
  <c r="R144" i="4"/>
  <c r="Q144" i="4"/>
  <c r="P144" i="4"/>
  <c r="X144" i="4" s="1"/>
  <c r="S143" i="4"/>
  <c r="R143" i="4"/>
  <c r="Q143" i="4"/>
  <c r="P143" i="4"/>
  <c r="X143" i="4" s="1"/>
  <c r="S142" i="4"/>
  <c r="R142" i="4"/>
  <c r="Q142" i="4"/>
  <c r="P142" i="4"/>
  <c r="X142" i="4" s="1"/>
  <c r="S141" i="4"/>
  <c r="R141" i="4"/>
  <c r="Q141" i="4"/>
  <c r="P141" i="4"/>
  <c r="X141" i="4" s="1"/>
  <c r="S140" i="4"/>
  <c r="R140" i="4"/>
  <c r="Q140" i="4"/>
  <c r="P140" i="4"/>
  <c r="X140" i="4" s="1"/>
  <c r="S139" i="4"/>
  <c r="R139" i="4"/>
  <c r="Q139" i="4"/>
  <c r="P139" i="4"/>
  <c r="X139" i="4" s="1"/>
  <c r="S138" i="4"/>
  <c r="R138" i="4"/>
  <c r="Q138" i="4"/>
  <c r="P138" i="4"/>
  <c r="X138" i="4" s="1"/>
  <c r="S137" i="4"/>
  <c r="R137" i="4"/>
  <c r="Q137" i="4"/>
  <c r="P137" i="4"/>
  <c r="X137" i="4" s="1"/>
  <c r="S136" i="4"/>
  <c r="R136" i="4"/>
  <c r="Q136" i="4"/>
  <c r="P136" i="4"/>
  <c r="X136" i="4" s="1"/>
  <c r="S135" i="4"/>
  <c r="R135" i="4"/>
  <c r="Q135" i="4"/>
  <c r="P135" i="4"/>
  <c r="X135" i="4" s="1"/>
  <c r="S134" i="4"/>
  <c r="R134" i="4"/>
  <c r="Q134" i="4"/>
  <c r="P134" i="4"/>
  <c r="X134" i="4" s="1"/>
  <c r="S133" i="4"/>
  <c r="R133" i="4"/>
  <c r="Q133" i="4"/>
  <c r="P133" i="4"/>
  <c r="X133" i="4" s="1"/>
  <c r="S132" i="4"/>
  <c r="R132" i="4"/>
  <c r="Q132" i="4"/>
  <c r="P132" i="4"/>
  <c r="X132" i="4" s="1"/>
  <c r="S131" i="4"/>
  <c r="R131" i="4"/>
  <c r="Q131" i="4"/>
  <c r="P131" i="4"/>
  <c r="X131" i="4" s="1"/>
  <c r="S130" i="4"/>
  <c r="R130" i="4"/>
  <c r="Q130" i="4"/>
  <c r="P130" i="4"/>
  <c r="X130" i="4" s="1"/>
  <c r="S129" i="4"/>
  <c r="R129" i="4"/>
  <c r="Q129" i="4"/>
  <c r="P129" i="4"/>
  <c r="X129" i="4" s="1"/>
  <c r="S128" i="4"/>
  <c r="R128" i="4"/>
  <c r="Q128" i="4"/>
  <c r="P128" i="4"/>
  <c r="X128" i="4" s="1"/>
  <c r="S127" i="4"/>
  <c r="R127" i="4"/>
  <c r="Q127" i="4"/>
  <c r="P127" i="4"/>
  <c r="X127" i="4" s="1"/>
  <c r="S126" i="4"/>
  <c r="R126" i="4"/>
  <c r="Q126" i="4"/>
  <c r="P126" i="4"/>
  <c r="X126" i="4" s="1"/>
  <c r="S125" i="4"/>
  <c r="R125" i="4"/>
  <c r="Q125" i="4"/>
  <c r="P125" i="4"/>
  <c r="X125" i="4" s="1"/>
  <c r="S124" i="4"/>
  <c r="R124" i="4"/>
  <c r="Q124" i="4"/>
  <c r="P124" i="4"/>
  <c r="X124" i="4" s="1"/>
  <c r="S123" i="4"/>
  <c r="R123" i="4"/>
  <c r="Q123" i="4"/>
  <c r="P123" i="4"/>
  <c r="X123" i="4" s="1"/>
  <c r="S122" i="4"/>
  <c r="R122" i="4"/>
  <c r="Q122" i="4"/>
  <c r="P122" i="4"/>
  <c r="X122" i="4" s="1"/>
  <c r="S121" i="4"/>
  <c r="R121" i="4"/>
  <c r="Q121" i="4"/>
  <c r="P121" i="4"/>
  <c r="X121" i="4" s="1"/>
  <c r="S120" i="4"/>
  <c r="R120" i="4"/>
  <c r="Q120" i="4"/>
  <c r="P120" i="4"/>
  <c r="X120" i="4" s="1"/>
  <c r="S119" i="4"/>
  <c r="R119" i="4"/>
  <c r="Q119" i="4"/>
  <c r="P119" i="4"/>
  <c r="X119" i="4" s="1"/>
  <c r="S118" i="4"/>
  <c r="R118" i="4"/>
  <c r="Q118" i="4"/>
  <c r="P118" i="4"/>
  <c r="X118" i="4" s="1"/>
  <c r="S117" i="4"/>
  <c r="R117" i="4"/>
  <c r="Q117" i="4"/>
  <c r="P117" i="4"/>
  <c r="X117" i="4" s="1"/>
  <c r="S116" i="4"/>
  <c r="R116" i="4"/>
  <c r="Q116" i="4"/>
  <c r="P116" i="4"/>
  <c r="X116" i="4" s="1"/>
  <c r="S115" i="4"/>
  <c r="R115" i="4"/>
  <c r="Q115" i="4"/>
  <c r="P115" i="4"/>
  <c r="X115" i="4" s="1"/>
  <c r="S114" i="4"/>
  <c r="R114" i="4"/>
  <c r="Q114" i="4"/>
  <c r="P114" i="4"/>
  <c r="X114" i="4" s="1"/>
  <c r="S113" i="4"/>
  <c r="R113" i="4"/>
  <c r="Q113" i="4"/>
  <c r="P113" i="4"/>
  <c r="X113" i="4" s="1"/>
  <c r="S112" i="4"/>
  <c r="R112" i="4"/>
  <c r="Q112" i="4"/>
  <c r="P112" i="4"/>
  <c r="X112" i="4" s="1"/>
  <c r="S111" i="4"/>
  <c r="R111" i="4"/>
  <c r="Q111" i="4"/>
  <c r="P111" i="4"/>
  <c r="X111" i="4" s="1"/>
  <c r="S110" i="4"/>
  <c r="R110" i="4"/>
  <c r="Q110" i="4"/>
  <c r="P110" i="4"/>
  <c r="X110" i="4" s="1"/>
  <c r="S109" i="4"/>
  <c r="R109" i="4"/>
  <c r="Q109" i="4"/>
  <c r="P109" i="4"/>
  <c r="X109" i="4" s="1"/>
  <c r="S108" i="4"/>
  <c r="R108" i="4"/>
  <c r="Q108" i="4"/>
  <c r="P108" i="4"/>
  <c r="X108" i="4" s="1"/>
  <c r="S107" i="4"/>
  <c r="R107" i="4"/>
  <c r="Q107" i="4"/>
  <c r="P107" i="4"/>
  <c r="X107" i="4" s="1"/>
  <c r="S106" i="4"/>
  <c r="R106" i="4"/>
  <c r="Q106" i="4"/>
  <c r="P106" i="4"/>
  <c r="X106" i="4" s="1"/>
  <c r="S105" i="4"/>
  <c r="R105" i="4"/>
  <c r="Q105" i="4"/>
  <c r="P105" i="4"/>
  <c r="X105" i="4" s="1"/>
  <c r="S104" i="4"/>
  <c r="R104" i="4"/>
  <c r="Q104" i="4"/>
  <c r="P104" i="4"/>
  <c r="X104" i="4" s="1"/>
  <c r="S103" i="4"/>
  <c r="R103" i="4"/>
  <c r="Q103" i="4"/>
  <c r="P103" i="4"/>
  <c r="X103" i="4" s="1"/>
  <c r="S102" i="4"/>
  <c r="R102" i="4"/>
  <c r="Q102" i="4"/>
  <c r="P102" i="4"/>
  <c r="X102" i="4" s="1"/>
  <c r="S101" i="4"/>
  <c r="R101" i="4"/>
  <c r="Q101" i="4"/>
  <c r="P101" i="4"/>
  <c r="X101" i="4" s="1"/>
  <c r="S100" i="4"/>
  <c r="R100" i="4"/>
  <c r="Q100" i="4"/>
  <c r="P100" i="4"/>
  <c r="X100" i="4" s="1"/>
  <c r="S99" i="4"/>
  <c r="R99" i="4"/>
  <c r="Q99" i="4"/>
  <c r="P99" i="4"/>
  <c r="X99" i="4" s="1"/>
  <c r="S98" i="4"/>
  <c r="R98" i="4"/>
  <c r="Q98" i="4"/>
  <c r="P98" i="4"/>
  <c r="X98" i="4" s="1"/>
  <c r="S97" i="4"/>
  <c r="R97" i="4"/>
  <c r="Q97" i="4"/>
  <c r="P97" i="4"/>
  <c r="X97" i="4" s="1"/>
  <c r="S96" i="4"/>
  <c r="R96" i="4"/>
  <c r="Q96" i="4"/>
  <c r="P96" i="4"/>
  <c r="X96" i="4" s="1"/>
  <c r="S95" i="4"/>
  <c r="R95" i="4"/>
  <c r="Q95" i="4"/>
  <c r="P95" i="4"/>
  <c r="X95" i="4" s="1"/>
  <c r="S94" i="4"/>
  <c r="R94" i="4"/>
  <c r="Q94" i="4"/>
  <c r="P94" i="4"/>
  <c r="X94" i="4" s="1"/>
  <c r="S93" i="4"/>
  <c r="R93" i="4"/>
  <c r="Q93" i="4"/>
  <c r="P93" i="4"/>
  <c r="X93" i="4" s="1"/>
  <c r="S92" i="4"/>
  <c r="R92" i="4"/>
  <c r="Q92" i="4"/>
  <c r="P92" i="4"/>
  <c r="X92" i="4" s="1"/>
  <c r="S91" i="4"/>
  <c r="R91" i="4"/>
  <c r="Q91" i="4"/>
  <c r="P91" i="4"/>
  <c r="X91" i="4" s="1"/>
  <c r="S90" i="4"/>
  <c r="R90" i="4"/>
  <c r="Q90" i="4"/>
  <c r="P90" i="4"/>
  <c r="X90" i="4" s="1"/>
  <c r="S89" i="4"/>
  <c r="R89" i="4"/>
  <c r="Q89" i="4"/>
  <c r="P89" i="4"/>
  <c r="X89" i="4" s="1"/>
  <c r="S88" i="4"/>
  <c r="R88" i="4"/>
  <c r="Q88" i="4"/>
  <c r="P88" i="4"/>
  <c r="X88" i="4" s="1"/>
  <c r="S87" i="4"/>
  <c r="R87" i="4"/>
  <c r="Q87" i="4"/>
  <c r="P87" i="4"/>
  <c r="X87" i="4" s="1"/>
  <c r="S86" i="4"/>
  <c r="R86" i="4"/>
  <c r="Q86" i="4"/>
  <c r="P86" i="4"/>
  <c r="X86" i="4" s="1"/>
  <c r="S85" i="4"/>
  <c r="R85" i="4"/>
  <c r="Q85" i="4"/>
  <c r="P85" i="4"/>
  <c r="X85" i="4" s="1"/>
  <c r="S84" i="4"/>
  <c r="R84" i="4"/>
  <c r="Q84" i="4"/>
  <c r="P84" i="4"/>
  <c r="X84" i="4" s="1"/>
  <c r="S83" i="4"/>
  <c r="R83" i="4"/>
  <c r="Q83" i="4"/>
  <c r="P83" i="4"/>
  <c r="X83" i="4" s="1"/>
  <c r="S82" i="4"/>
  <c r="R82" i="4"/>
  <c r="Q82" i="4"/>
  <c r="P82" i="4"/>
  <c r="X82" i="4" s="1"/>
  <c r="S81" i="4"/>
  <c r="R81" i="4"/>
  <c r="Q81" i="4"/>
  <c r="P81" i="4"/>
  <c r="X81" i="4" s="1"/>
  <c r="S80" i="4"/>
  <c r="R80" i="4"/>
  <c r="Q80" i="4"/>
  <c r="P80" i="4"/>
  <c r="X80" i="4" s="1"/>
  <c r="S79" i="4"/>
  <c r="R79" i="4"/>
  <c r="Q79" i="4"/>
  <c r="P79" i="4"/>
  <c r="X79" i="4" s="1"/>
  <c r="S78" i="4"/>
  <c r="R78" i="4"/>
  <c r="Q78" i="4"/>
  <c r="P78" i="4"/>
  <c r="X78" i="4" s="1"/>
  <c r="S77" i="4"/>
  <c r="R77" i="4"/>
  <c r="Q77" i="4"/>
  <c r="P77" i="4"/>
  <c r="X77" i="4" s="1"/>
  <c r="S76" i="4"/>
  <c r="R76" i="4"/>
  <c r="Q76" i="4"/>
  <c r="P76" i="4"/>
  <c r="X76" i="4" s="1"/>
  <c r="S75" i="4"/>
  <c r="R75" i="4"/>
  <c r="Q75" i="4"/>
  <c r="P75" i="4"/>
  <c r="X75" i="4" s="1"/>
  <c r="S74" i="4"/>
  <c r="R74" i="4"/>
  <c r="Q74" i="4"/>
  <c r="P74" i="4"/>
  <c r="X74" i="4" s="1"/>
  <c r="S73" i="4"/>
  <c r="R73" i="4"/>
  <c r="Q73" i="4"/>
  <c r="P73" i="4"/>
  <c r="X73" i="4" s="1"/>
  <c r="S72" i="4"/>
  <c r="R72" i="4"/>
  <c r="Q72" i="4"/>
  <c r="P72" i="4"/>
  <c r="X72" i="4" s="1"/>
  <c r="S71" i="4"/>
  <c r="R71" i="4"/>
  <c r="Q71" i="4"/>
  <c r="P71" i="4"/>
  <c r="X71" i="4" s="1"/>
  <c r="S70" i="4"/>
  <c r="R70" i="4"/>
  <c r="Q70" i="4"/>
  <c r="P70" i="4"/>
  <c r="X70" i="4" s="1"/>
  <c r="S69" i="4"/>
  <c r="R69" i="4"/>
  <c r="Q69" i="4"/>
  <c r="P69" i="4"/>
  <c r="X69" i="4" s="1"/>
  <c r="S68" i="4"/>
  <c r="R68" i="4"/>
  <c r="Q68" i="4"/>
  <c r="P68" i="4"/>
  <c r="X68" i="4" s="1"/>
  <c r="S67" i="4"/>
  <c r="R67" i="4"/>
  <c r="Q67" i="4"/>
  <c r="P67" i="4"/>
  <c r="X67" i="4" s="1"/>
  <c r="S66" i="4"/>
  <c r="R66" i="4"/>
  <c r="Q66" i="4"/>
  <c r="P66" i="4"/>
  <c r="X66" i="4" s="1"/>
  <c r="S65" i="4"/>
  <c r="R65" i="4"/>
  <c r="Q65" i="4"/>
  <c r="P65" i="4"/>
  <c r="X65" i="4" s="1"/>
  <c r="S64" i="4"/>
  <c r="R64" i="4"/>
  <c r="Q64" i="4"/>
  <c r="P64" i="4"/>
  <c r="X64" i="4" s="1"/>
  <c r="S63" i="4"/>
  <c r="R63" i="4"/>
  <c r="Q63" i="4"/>
  <c r="P63" i="4"/>
  <c r="X63" i="4" s="1"/>
  <c r="S62" i="4"/>
  <c r="R62" i="4"/>
  <c r="Q62" i="4"/>
  <c r="P62" i="4"/>
  <c r="X62" i="4" s="1"/>
  <c r="S61" i="4"/>
  <c r="R61" i="4"/>
  <c r="Q61" i="4"/>
  <c r="P61" i="4"/>
  <c r="X61" i="4" s="1"/>
  <c r="S60" i="4"/>
  <c r="R60" i="4"/>
  <c r="Q60" i="4"/>
  <c r="P60" i="4"/>
  <c r="X60" i="4" s="1"/>
  <c r="S59" i="4"/>
  <c r="R59" i="4"/>
  <c r="Q59" i="4"/>
  <c r="P59" i="4"/>
  <c r="X59" i="4" s="1"/>
  <c r="S58" i="4"/>
  <c r="R58" i="4"/>
  <c r="Q58" i="4"/>
  <c r="P58" i="4"/>
  <c r="X58" i="4" s="1"/>
  <c r="S57" i="4"/>
  <c r="R57" i="4"/>
  <c r="Q57" i="4"/>
  <c r="P57" i="4"/>
  <c r="X57" i="4" s="1"/>
  <c r="S56" i="4"/>
  <c r="R56" i="4"/>
  <c r="Q56" i="4"/>
  <c r="P56" i="4"/>
  <c r="X56" i="4" s="1"/>
  <c r="S55" i="4"/>
  <c r="R55" i="4"/>
  <c r="Q55" i="4"/>
  <c r="P55" i="4"/>
  <c r="X55" i="4" s="1"/>
  <c r="S54" i="4"/>
  <c r="R54" i="4"/>
  <c r="Q54" i="4"/>
  <c r="P54" i="4"/>
  <c r="X54" i="4" s="1"/>
  <c r="S53" i="4"/>
  <c r="R53" i="4"/>
  <c r="Q53" i="4"/>
  <c r="P53" i="4"/>
  <c r="X53" i="4" s="1"/>
  <c r="S52" i="4"/>
  <c r="R52" i="4"/>
  <c r="Q52" i="4"/>
  <c r="P52" i="4"/>
  <c r="X52" i="4" s="1"/>
  <c r="S51" i="4"/>
  <c r="R51" i="4"/>
  <c r="Q51" i="4"/>
  <c r="P51" i="4"/>
  <c r="X51" i="4" s="1"/>
  <c r="S50" i="4"/>
  <c r="R50" i="4"/>
  <c r="Q50" i="4"/>
  <c r="P50" i="4"/>
  <c r="X50" i="4" s="1"/>
  <c r="S49" i="4"/>
  <c r="R49" i="4"/>
  <c r="Q49" i="4"/>
  <c r="P49" i="4"/>
  <c r="X49" i="4" s="1"/>
  <c r="S48" i="4"/>
  <c r="R48" i="4"/>
  <c r="Q48" i="4"/>
  <c r="P48" i="4"/>
  <c r="X48" i="4" s="1"/>
  <c r="S47" i="4"/>
  <c r="R47" i="4"/>
  <c r="Q47" i="4"/>
  <c r="P47" i="4"/>
  <c r="X47" i="4" s="1"/>
  <c r="S46" i="4"/>
  <c r="R46" i="4"/>
  <c r="Q46" i="4"/>
  <c r="P46" i="4"/>
  <c r="X46" i="4" s="1"/>
  <c r="S45" i="4"/>
  <c r="R45" i="4"/>
  <c r="Q45" i="4"/>
  <c r="P45" i="4"/>
  <c r="X45" i="4" s="1"/>
  <c r="S44" i="4"/>
  <c r="R44" i="4"/>
  <c r="Q44" i="4"/>
  <c r="P44" i="4"/>
  <c r="X44" i="4" s="1"/>
  <c r="S43" i="4"/>
  <c r="R43" i="4"/>
  <c r="Q43" i="4"/>
  <c r="P43" i="4"/>
  <c r="X43" i="4" s="1"/>
  <c r="S42" i="4"/>
  <c r="R42" i="4"/>
  <c r="Q42" i="4"/>
  <c r="P42" i="4"/>
  <c r="X42" i="4" s="1"/>
  <c r="S41" i="4"/>
  <c r="R41" i="4"/>
  <c r="Q41" i="4"/>
  <c r="P41" i="4"/>
  <c r="X41" i="4" s="1"/>
  <c r="S40" i="4"/>
  <c r="R40" i="4"/>
  <c r="Q40" i="4"/>
  <c r="P40" i="4"/>
  <c r="X40" i="4" s="1"/>
  <c r="S39" i="4"/>
  <c r="R39" i="4"/>
  <c r="Q39" i="4"/>
  <c r="P39" i="4"/>
  <c r="X39" i="4" s="1"/>
  <c r="S38" i="4"/>
  <c r="R38" i="4"/>
  <c r="Q38" i="4"/>
  <c r="P38" i="4"/>
  <c r="X38" i="4" s="1"/>
  <c r="S37" i="4"/>
  <c r="R37" i="4"/>
  <c r="Q37" i="4"/>
  <c r="P37" i="4"/>
  <c r="X37" i="4" s="1"/>
  <c r="S36" i="4"/>
  <c r="R36" i="4"/>
  <c r="Q36" i="4"/>
  <c r="P36" i="4"/>
  <c r="X36" i="4" s="1"/>
  <c r="S35" i="4"/>
  <c r="R35" i="4"/>
  <c r="Q35" i="4"/>
  <c r="P35" i="4"/>
  <c r="X35" i="4" s="1"/>
  <c r="S34" i="4"/>
  <c r="R34" i="4"/>
  <c r="Q34" i="4"/>
  <c r="P34" i="4"/>
  <c r="X34" i="4" s="1"/>
  <c r="S33" i="4"/>
  <c r="R33" i="4"/>
  <c r="Q33" i="4"/>
  <c r="P33" i="4"/>
  <c r="X33" i="4" s="1"/>
  <c r="S32" i="4"/>
  <c r="R32" i="4"/>
  <c r="Q32" i="4"/>
  <c r="P32" i="4"/>
  <c r="X32" i="4" s="1"/>
  <c r="S31" i="4"/>
  <c r="R31" i="4"/>
  <c r="Q31" i="4"/>
  <c r="P31" i="4"/>
  <c r="X31" i="4" s="1"/>
  <c r="S30" i="4"/>
  <c r="R30" i="4"/>
  <c r="Q30" i="4"/>
  <c r="P30" i="4"/>
  <c r="X30" i="4" s="1"/>
  <c r="S29" i="4"/>
  <c r="R29" i="4"/>
  <c r="Q29" i="4"/>
  <c r="P29" i="4"/>
  <c r="X29" i="4" s="1"/>
  <c r="S28" i="4"/>
  <c r="R28" i="4"/>
  <c r="Q28" i="4"/>
  <c r="P28" i="4"/>
  <c r="X28" i="4" s="1"/>
  <c r="S27" i="4"/>
  <c r="R27" i="4"/>
  <c r="Q27" i="4"/>
  <c r="P27" i="4"/>
  <c r="X27" i="4" s="1"/>
  <c r="S26" i="4"/>
  <c r="R26" i="4"/>
  <c r="Q26" i="4"/>
  <c r="P26" i="4"/>
  <c r="X26" i="4" s="1"/>
  <c r="S25" i="4"/>
  <c r="R25" i="4"/>
  <c r="Q25" i="4"/>
  <c r="P25" i="4"/>
  <c r="X25" i="4" s="1"/>
  <c r="S24" i="4"/>
  <c r="R24" i="4"/>
  <c r="Q24" i="4"/>
  <c r="P24" i="4"/>
  <c r="X24" i="4" s="1"/>
  <c r="S23" i="4"/>
  <c r="R23" i="4"/>
  <c r="Q23" i="4"/>
  <c r="P23" i="4"/>
  <c r="X23" i="4" s="1"/>
  <c r="S22" i="4"/>
  <c r="R22" i="4"/>
  <c r="Q22" i="4"/>
  <c r="P22" i="4"/>
  <c r="X22" i="4" s="1"/>
  <c r="S21" i="4"/>
  <c r="R21" i="4"/>
  <c r="Q21" i="4"/>
  <c r="P21" i="4"/>
  <c r="X21" i="4" s="1"/>
  <c r="S20" i="4"/>
  <c r="R20" i="4"/>
  <c r="Q20" i="4"/>
  <c r="P20" i="4"/>
  <c r="X20" i="4" s="1"/>
  <c r="S19" i="4"/>
  <c r="R19" i="4"/>
  <c r="Q19" i="4"/>
  <c r="P19" i="4"/>
  <c r="X19" i="4" s="1"/>
  <c r="S18" i="4"/>
  <c r="R18" i="4"/>
  <c r="Q18" i="4"/>
  <c r="P18" i="4"/>
  <c r="X18" i="4" s="1"/>
  <c r="S17" i="4"/>
  <c r="R17" i="4"/>
  <c r="Q17" i="4"/>
  <c r="P17" i="4"/>
  <c r="X17" i="4" s="1"/>
  <c r="S16" i="4"/>
  <c r="R16" i="4"/>
  <c r="Q16" i="4"/>
  <c r="P16" i="4"/>
  <c r="X16" i="4" s="1"/>
  <c r="S15" i="4"/>
  <c r="R15" i="4"/>
  <c r="Q15" i="4"/>
  <c r="P15" i="4"/>
  <c r="X15" i="4" s="1"/>
  <c r="S14" i="4"/>
  <c r="R14" i="4"/>
  <c r="Q14" i="4"/>
  <c r="P14" i="4"/>
  <c r="X14" i="4" s="1"/>
  <c r="S13" i="4"/>
  <c r="R13" i="4"/>
  <c r="Q13" i="4"/>
  <c r="P13" i="4"/>
  <c r="X13" i="4" s="1"/>
  <c r="S12" i="4"/>
  <c r="R12" i="4"/>
  <c r="Q12" i="4"/>
  <c r="P12" i="4"/>
  <c r="X12" i="4" s="1"/>
  <c r="S11" i="4"/>
  <c r="R11" i="4"/>
  <c r="Q11" i="4"/>
  <c r="P11" i="4"/>
  <c r="X11" i="4" s="1"/>
  <c r="S10" i="4"/>
  <c r="R10" i="4"/>
  <c r="Q10" i="4"/>
  <c r="P10" i="4"/>
  <c r="X10" i="4" s="1"/>
  <c r="S9" i="4"/>
  <c r="R9" i="4"/>
  <c r="Q9" i="4"/>
  <c r="P9" i="4"/>
  <c r="X9" i="4" s="1"/>
  <c r="S8" i="4"/>
  <c r="R8" i="4"/>
  <c r="Q8" i="4"/>
  <c r="P8" i="4"/>
  <c r="X8" i="4" s="1"/>
  <c r="S7" i="4"/>
  <c r="R7" i="4"/>
  <c r="Q7" i="4"/>
  <c r="P7" i="4"/>
  <c r="X7" i="4" s="1"/>
  <c r="W6" i="4"/>
  <c r="S6" i="4"/>
  <c r="K6" i="4"/>
  <c r="J6" i="4"/>
  <c r="I6" i="4"/>
  <c r="H6" i="4"/>
  <c r="G6" i="4"/>
  <c r="F6" i="4"/>
  <c r="E6" i="4"/>
  <c r="D6" i="4"/>
  <c r="X371" i="4" l="1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U6" i="4"/>
  <c r="R6" i="4"/>
  <c r="P6" i="4"/>
  <c r="T6" i="4"/>
  <c r="Q6" i="4"/>
  <c r="E3" i="1" l="1"/>
  <c r="B3" i="1"/>
  <c r="AZ3" i="2"/>
  <c r="AY3" i="2"/>
  <c r="AX3" i="2"/>
  <c r="AW3" i="2"/>
  <c r="AV3" i="2"/>
  <c r="AU3" i="2"/>
  <c r="AT3" i="2"/>
  <c r="BA3" i="2" s="1"/>
  <c r="BB3" i="2" s="1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A3" i="2"/>
  <c r="AB3" i="2" s="1"/>
  <c r="Z3" i="2"/>
  <c r="Y3" i="2"/>
  <c r="AC3" i="2" s="1"/>
  <c r="AD3" i="2" s="1"/>
  <c r="X3" i="2"/>
  <c r="W3" i="2"/>
  <c r="V3" i="2"/>
  <c r="U3" i="2"/>
  <c r="S3" i="2"/>
  <c r="T3" i="2" s="1"/>
  <c r="R3" i="2"/>
  <c r="Q3" i="2"/>
  <c r="O3" i="2"/>
  <c r="P3" i="2" s="1"/>
  <c r="N3" i="2"/>
  <c r="M3" i="2"/>
  <c r="K3" i="2"/>
  <c r="L3" i="2" s="1"/>
  <c r="J3" i="2"/>
  <c r="I3" i="2"/>
  <c r="G3" i="2"/>
  <c r="H3" i="2" s="1"/>
  <c r="F3" i="2"/>
  <c r="E3" i="2"/>
  <c r="D3" i="2"/>
  <c r="C3" i="2"/>
  <c r="AE3" i="2" l="1"/>
  <c r="AF3" i="2" s="1"/>
  <c r="BA7" i="2" l="1"/>
  <c r="G15" i="2" l="1"/>
  <c r="H15" i="2" s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G6" i="1"/>
  <c r="F6" i="1"/>
  <c r="E6" i="1"/>
  <c r="G5" i="1"/>
  <c r="F5" i="1"/>
  <c r="E5" i="1"/>
  <c r="G4" i="1"/>
  <c r="F4" i="1"/>
  <c r="E4" i="1"/>
  <c r="G3" i="1"/>
  <c r="F3" i="1"/>
  <c r="C3" i="1"/>
  <c r="D3" i="1"/>
  <c r="AM3" i="1" s="1"/>
  <c r="C4" i="1"/>
  <c r="D4" i="1"/>
  <c r="C5" i="1"/>
  <c r="D5" i="1"/>
  <c r="C6" i="1"/>
  <c r="D6" i="1"/>
  <c r="B4" i="1"/>
  <c r="B6" i="1"/>
  <c r="H6" i="1" l="1"/>
  <c r="BT59" i="1"/>
  <c r="BU59" i="1" s="1"/>
  <c r="BV59" i="1" l="1"/>
  <c r="AW84" i="2"/>
  <c r="AX84" i="2"/>
  <c r="AM55" i="2" l="1"/>
  <c r="AN55" i="2" s="1"/>
  <c r="BH8" i="1"/>
  <c r="BI8" i="1" s="1"/>
  <c r="BH9" i="1"/>
  <c r="BH10" i="1"/>
  <c r="BI10" i="1" s="1"/>
  <c r="BH11" i="1"/>
  <c r="BI11" i="1" s="1"/>
  <c r="BH12" i="1"/>
  <c r="BI12" i="1" s="1"/>
  <c r="BH13" i="1"/>
  <c r="BH14" i="1"/>
  <c r="BI14" i="1" s="1"/>
  <c r="BH15" i="1"/>
  <c r="BI15" i="1" s="1"/>
  <c r="BH16" i="1"/>
  <c r="BI16" i="1" s="1"/>
  <c r="BH17" i="1"/>
  <c r="BH18" i="1"/>
  <c r="BI18" i="1" s="1"/>
  <c r="BH19" i="1"/>
  <c r="BI19" i="1" s="1"/>
  <c r="BH20" i="1"/>
  <c r="BI20" i="1" s="1"/>
  <c r="BH21" i="1"/>
  <c r="BH22" i="1"/>
  <c r="BJ22" i="1" s="1"/>
  <c r="BH23" i="1"/>
  <c r="BI23" i="1" s="1"/>
  <c r="BH24" i="1"/>
  <c r="BH25" i="1"/>
  <c r="BH26" i="1"/>
  <c r="BI26" i="1" s="1"/>
  <c r="BH27" i="1"/>
  <c r="BI27" i="1" s="1"/>
  <c r="BH28" i="1"/>
  <c r="BI28" i="1" s="1"/>
  <c r="BH29" i="1"/>
  <c r="BH30" i="1"/>
  <c r="BI30" i="1" s="1"/>
  <c r="BH31" i="1"/>
  <c r="BJ31" i="1" s="1"/>
  <c r="BH32" i="1"/>
  <c r="BI32" i="1" s="1"/>
  <c r="BH33" i="1"/>
  <c r="BH34" i="1"/>
  <c r="BI34" i="1" s="1"/>
  <c r="BH35" i="1"/>
  <c r="BI35" i="1" s="1"/>
  <c r="BH36" i="1"/>
  <c r="BI36" i="1" s="1"/>
  <c r="BH37" i="1"/>
  <c r="BH38" i="1"/>
  <c r="BI38" i="1" s="1"/>
  <c r="BH39" i="1"/>
  <c r="BJ39" i="1" s="1"/>
  <c r="BH40" i="1"/>
  <c r="BI40" i="1" s="1"/>
  <c r="BH41" i="1"/>
  <c r="BH42" i="1"/>
  <c r="BI42" i="1" s="1"/>
  <c r="BH43" i="1"/>
  <c r="BI43" i="1" s="1"/>
  <c r="BH44" i="1"/>
  <c r="BI44" i="1" s="1"/>
  <c r="BH45" i="1"/>
  <c r="BH46" i="1"/>
  <c r="BI46" i="1" s="1"/>
  <c r="BH47" i="1"/>
  <c r="BJ47" i="1" s="1"/>
  <c r="BH48" i="1"/>
  <c r="BI48" i="1" s="1"/>
  <c r="BH49" i="1"/>
  <c r="BH50" i="1"/>
  <c r="BI50" i="1" s="1"/>
  <c r="BH51" i="1"/>
  <c r="BI51" i="1" s="1"/>
  <c r="BH52" i="1"/>
  <c r="BI52" i="1" s="1"/>
  <c r="BH53" i="1"/>
  <c r="BH54" i="1"/>
  <c r="BI54" i="1" s="1"/>
  <c r="BH55" i="1"/>
  <c r="BJ55" i="1" s="1"/>
  <c r="BH56" i="1"/>
  <c r="BI56" i="1" s="1"/>
  <c r="BH57" i="1"/>
  <c r="BH58" i="1"/>
  <c r="BI58" i="1" s="1"/>
  <c r="BH59" i="1"/>
  <c r="BI59" i="1" s="1"/>
  <c r="BH60" i="1"/>
  <c r="BI60" i="1" s="1"/>
  <c r="BH61" i="1"/>
  <c r="BI61" i="1" s="1"/>
  <c r="BH62" i="1"/>
  <c r="BI62" i="1" s="1"/>
  <c r="BH63" i="1"/>
  <c r="BJ63" i="1" s="1"/>
  <c r="BH64" i="1"/>
  <c r="BI64" i="1" s="1"/>
  <c r="BH65" i="1"/>
  <c r="BI65" i="1" s="1"/>
  <c r="BH66" i="1"/>
  <c r="BI66" i="1" s="1"/>
  <c r="BH67" i="1"/>
  <c r="BI67" i="1" s="1"/>
  <c r="BH68" i="1"/>
  <c r="BI68" i="1" s="1"/>
  <c r="BH7" i="1"/>
  <c r="BJ7" i="1" s="1"/>
  <c r="BE8" i="1"/>
  <c r="BG8" i="1" s="1"/>
  <c r="BE9" i="1"/>
  <c r="BG9" i="1" s="1"/>
  <c r="BE10" i="1"/>
  <c r="BG10" i="1" s="1"/>
  <c r="BE11" i="1"/>
  <c r="BF11" i="1" s="1"/>
  <c r="BE12" i="1"/>
  <c r="BG12" i="1" s="1"/>
  <c r="BE13" i="1"/>
  <c r="BG13" i="1" s="1"/>
  <c r="BE14" i="1"/>
  <c r="BG14" i="1" s="1"/>
  <c r="BE15" i="1"/>
  <c r="BF15" i="1" s="1"/>
  <c r="BE16" i="1"/>
  <c r="BG16" i="1" s="1"/>
  <c r="BE17" i="1"/>
  <c r="BG17" i="1" s="1"/>
  <c r="BE18" i="1"/>
  <c r="BG18" i="1" s="1"/>
  <c r="BE19" i="1"/>
  <c r="BF19" i="1" s="1"/>
  <c r="BE20" i="1"/>
  <c r="BG20" i="1" s="1"/>
  <c r="BE21" i="1"/>
  <c r="BG21" i="1" s="1"/>
  <c r="BE22" i="1"/>
  <c r="BG22" i="1" s="1"/>
  <c r="BE23" i="1"/>
  <c r="BF23" i="1" s="1"/>
  <c r="BE24" i="1"/>
  <c r="BE25" i="1"/>
  <c r="BG25" i="1" s="1"/>
  <c r="BE26" i="1"/>
  <c r="BG26" i="1" s="1"/>
  <c r="BE27" i="1"/>
  <c r="BG27" i="1" s="1"/>
  <c r="BE28" i="1"/>
  <c r="BF28" i="1" s="1"/>
  <c r="BE29" i="1"/>
  <c r="BG29" i="1" s="1"/>
  <c r="BE30" i="1"/>
  <c r="BF30" i="1" s="1"/>
  <c r="BE31" i="1"/>
  <c r="BG31" i="1" s="1"/>
  <c r="BE32" i="1"/>
  <c r="BF32" i="1" s="1"/>
  <c r="BE33" i="1"/>
  <c r="BG33" i="1" s="1"/>
  <c r="BE34" i="1"/>
  <c r="BG34" i="1" s="1"/>
  <c r="BE35" i="1"/>
  <c r="BG35" i="1" s="1"/>
  <c r="BE36" i="1"/>
  <c r="BF36" i="1" s="1"/>
  <c r="BE37" i="1"/>
  <c r="BG37" i="1" s="1"/>
  <c r="BE38" i="1"/>
  <c r="BF38" i="1" s="1"/>
  <c r="BE39" i="1"/>
  <c r="BG39" i="1" s="1"/>
  <c r="BE40" i="1"/>
  <c r="BF40" i="1" s="1"/>
  <c r="BE41" i="1"/>
  <c r="BF41" i="1" s="1"/>
  <c r="BE42" i="1"/>
  <c r="BG42" i="1" s="1"/>
  <c r="BE43" i="1"/>
  <c r="BG43" i="1" s="1"/>
  <c r="BE44" i="1"/>
  <c r="BF44" i="1" s="1"/>
  <c r="BE45" i="1"/>
  <c r="BF45" i="1" s="1"/>
  <c r="BE46" i="1"/>
  <c r="BG46" i="1" s="1"/>
  <c r="BE47" i="1"/>
  <c r="BG47" i="1" s="1"/>
  <c r="BE48" i="1"/>
  <c r="BF48" i="1" s="1"/>
  <c r="BE49" i="1"/>
  <c r="BF49" i="1" s="1"/>
  <c r="BE50" i="1"/>
  <c r="BG50" i="1" s="1"/>
  <c r="BE51" i="1"/>
  <c r="BG51" i="1" s="1"/>
  <c r="BE52" i="1"/>
  <c r="BF52" i="1" s="1"/>
  <c r="BE53" i="1"/>
  <c r="BF53" i="1" s="1"/>
  <c r="BE54" i="1"/>
  <c r="BG54" i="1" s="1"/>
  <c r="BE55" i="1"/>
  <c r="BG55" i="1" s="1"/>
  <c r="BE56" i="1"/>
  <c r="BF56" i="1" s="1"/>
  <c r="BE57" i="1"/>
  <c r="BF57" i="1" s="1"/>
  <c r="BE58" i="1"/>
  <c r="BG58" i="1" s="1"/>
  <c r="BE59" i="1"/>
  <c r="BG59" i="1" s="1"/>
  <c r="BE60" i="1"/>
  <c r="BF60" i="1" s="1"/>
  <c r="BE61" i="1"/>
  <c r="BF61" i="1" s="1"/>
  <c r="BE62" i="1"/>
  <c r="BG62" i="1" s="1"/>
  <c r="BE63" i="1"/>
  <c r="BE64" i="1"/>
  <c r="BG64" i="1" s="1"/>
  <c r="BE65" i="1"/>
  <c r="BF65" i="1" s="1"/>
  <c r="BE66" i="1"/>
  <c r="BG66" i="1" s="1"/>
  <c r="BE67" i="1"/>
  <c r="BE68" i="1"/>
  <c r="BG68" i="1" s="1"/>
  <c r="BE7" i="1"/>
  <c r="BG7" i="1" s="1"/>
  <c r="BF21" i="1" l="1"/>
  <c r="BG49" i="1"/>
  <c r="BI39" i="1"/>
  <c r="BF13" i="1"/>
  <c r="BG41" i="1"/>
  <c r="BI63" i="1"/>
  <c r="BI31" i="1"/>
  <c r="BG65" i="1"/>
  <c r="BG28" i="1"/>
  <c r="BI55" i="1"/>
  <c r="BI22" i="1"/>
  <c r="BF68" i="1"/>
  <c r="BG57" i="1"/>
  <c r="BI47" i="1"/>
  <c r="BJ10" i="1"/>
  <c r="BJ16" i="1"/>
  <c r="BF64" i="1"/>
  <c r="BF39" i="1"/>
  <c r="BF18" i="1"/>
  <c r="BF10" i="1"/>
  <c r="BG56" i="1"/>
  <c r="BG48" i="1"/>
  <c r="BG40" i="1"/>
  <c r="BG23" i="1"/>
  <c r="BJ67" i="1"/>
  <c r="BJ59" i="1"/>
  <c r="BJ51" i="1"/>
  <c r="BJ43" i="1"/>
  <c r="BJ35" i="1"/>
  <c r="BJ27" i="1"/>
  <c r="BJ20" i="1"/>
  <c r="BJ14" i="1"/>
  <c r="BF43" i="1"/>
  <c r="BF59" i="1"/>
  <c r="BF27" i="1"/>
  <c r="BF17" i="1"/>
  <c r="BF9" i="1"/>
  <c r="BG61" i="1"/>
  <c r="BG53" i="1"/>
  <c r="BG45" i="1"/>
  <c r="BG36" i="1"/>
  <c r="BG19" i="1"/>
  <c r="BJ18" i="1"/>
  <c r="BJ8" i="1"/>
  <c r="BF55" i="1"/>
  <c r="BF22" i="1"/>
  <c r="BF14" i="1"/>
  <c r="BG60" i="1"/>
  <c r="BG52" i="1"/>
  <c r="BG44" i="1"/>
  <c r="BG32" i="1"/>
  <c r="BJ12" i="1"/>
  <c r="BF7" i="1"/>
  <c r="BJ57" i="1"/>
  <c r="BI57" i="1"/>
  <c r="BJ49" i="1"/>
  <c r="BI49" i="1"/>
  <c r="BJ41" i="1"/>
  <c r="BI41" i="1"/>
  <c r="BJ33" i="1"/>
  <c r="BI33" i="1"/>
  <c r="BJ25" i="1"/>
  <c r="BI25" i="1"/>
  <c r="BI17" i="1"/>
  <c r="BJ17" i="1"/>
  <c r="BI9" i="1"/>
  <c r="BJ9" i="1"/>
  <c r="BJ65" i="1"/>
  <c r="BG67" i="1"/>
  <c r="BF67" i="1"/>
  <c r="BF63" i="1"/>
  <c r="BG63" i="1"/>
  <c r="BF51" i="1"/>
  <c r="BF35" i="1"/>
  <c r="BG15" i="1"/>
  <c r="BI53" i="1"/>
  <c r="BJ53" i="1"/>
  <c r="BI45" i="1"/>
  <c r="BJ45" i="1"/>
  <c r="BI37" i="1"/>
  <c r="BJ37" i="1"/>
  <c r="BI29" i="1"/>
  <c r="BJ29" i="1"/>
  <c r="BI21" i="1"/>
  <c r="BJ21" i="1"/>
  <c r="BI13" i="1"/>
  <c r="BJ13" i="1"/>
  <c r="BF47" i="1"/>
  <c r="BF31" i="1"/>
  <c r="BG11" i="1"/>
  <c r="BJ61" i="1"/>
  <c r="BF58" i="1"/>
  <c r="BF50" i="1"/>
  <c r="BF42" i="1"/>
  <c r="BF34" i="1"/>
  <c r="BF26" i="1"/>
  <c r="BF66" i="1"/>
  <c r="BF62" i="1"/>
  <c r="BF37" i="1"/>
  <c r="BF33" i="1"/>
  <c r="BF29" i="1"/>
  <c r="BF25" i="1"/>
  <c r="BF20" i="1"/>
  <c r="BF16" i="1"/>
  <c r="BF12" i="1"/>
  <c r="BF8" i="1"/>
  <c r="BG38" i="1"/>
  <c r="BG30" i="1"/>
  <c r="BJ68" i="1"/>
  <c r="BJ66" i="1"/>
  <c r="BJ64" i="1"/>
  <c r="BJ62" i="1"/>
  <c r="BJ60" i="1"/>
  <c r="BJ58" i="1"/>
  <c r="BJ56" i="1"/>
  <c r="BJ54" i="1"/>
  <c r="BJ52" i="1"/>
  <c r="BJ50" i="1"/>
  <c r="BJ48" i="1"/>
  <c r="BJ46" i="1"/>
  <c r="BJ44" i="1"/>
  <c r="BJ42" i="1"/>
  <c r="BJ40" i="1"/>
  <c r="BJ38" i="1"/>
  <c r="BJ36" i="1"/>
  <c r="BJ34" i="1"/>
  <c r="BJ32" i="1"/>
  <c r="BJ30" i="1"/>
  <c r="BJ28" i="1"/>
  <c r="BJ26" i="1"/>
  <c r="BJ23" i="1"/>
  <c r="BJ19" i="1"/>
  <c r="BJ15" i="1"/>
  <c r="BJ11" i="1"/>
  <c r="BF54" i="1"/>
  <c r="BF46" i="1"/>
  <c r="BI7" i="1"/>
  <c r="BZ68" i="1"/>
  <c r="CA68" i="1" s="1"/>
  <c r="BQ68" i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AT68" i="1" l="1"/>
  <c r="BX68" i="1"/>
  <c r="CB68" i="1"/>
  <c r="AO68" i="1"/>
  <c r="BV68" i="1"/>
  <c r="AR68" i="1"/>
  <c r="BS68" i="1"/>
  <c r="AB68" i="1"/>
  <c r="V68" i="1"/>
  <c r="P68" i="1"/>
  <c r="J68" i="1"/>
  <c r="BQ24" i="1" l="1"/>
  <c r="BT24" i="1"/>
  <c r="BW24" i="1"/>
  <c r="BZ24" i="1"/>
  <c r="AM24" i="1"/>
  <c r="AP24" i="1"/>
  <c r="AS24" i="1"/>
  <c r="Z24" i="1"/>
  <c r="T24" i="1"/>
  <c r="H24" i="1" l="1"/>
  <c r="N24" i="1"/>
  <c r="BZ9" i="1" l="1"/>
  <c r="CA9" i="1" s="1"/>
  <c r="BZ10" i="1"/>
  <c r="CA10" i="1" s="1"/>
  <c r="BZ11" i="1"/>
  <c r="CA11" i="1" s="1"/>
  <c r="BZ12" i="1"/>
  <c r="CA12" i="1" s="1"/>
  <c r="BZ13" i="1"/>
  <c r="CA13" i="1" s="1"/>
  <c r="BZ14" i="1"/>
  <c r="CA14" i="1" s="1"/>
  <c r="BZ15" i="1"/>
  <c r="CA15" i="1" s="1"/>
  <c r="BZ16" i="1"/>
  <c r="CA16" i="1" s="1"/>
  <c r="BZ17" i="1"/>
  <c r="CA17" i="1" s="1"/>
  <c r="BZ18" i="1"/>
  <c r="CA18" i="1" s="1"/>
  <c r="BZ19" i="1"/>
  <c r="CA19" i="1" s="1"/>
  <c r="BZ20" i="1"/>
  <c r="CA20" i="1" s="1"/>
  <c r="BZ21" i="1"/>
  <c r="CA21" i="1" s="1"/>
  <c r="BZ22" i="1"/>
  <c r="CA22" i="1" s="1"/>
  <c r="BZ23" i="1"/>
  <c r="CA23" i="1" s="1"/>
  <c r="BZ25" i="1"/>
  <c r="CA25" i="1" s="1"/>
  <c r="BZ26" i="1"/>
  <c r="CA26" i="1" s="1"/>
  <c r="BZ27" i="1"/>
  <c r="CA27" i="1" s="1"/>
  <c r="BZ28" i="1"/>
  <c r="CA28" i="1" s="1"/>
  <c r="BZ29" i="1"/>
  <c r="CA29" i="1" s="1"/>
  <c r="BZ30" i="1"/>
  <c r="CA30" i="1" s="1"/>
  <c r="BZ31" i="1"/>
  <c r="CA31" i="1" s="1"/>
  <c r="BZ32" i="1"/>
  <c r="CA32" i="1" s="1"/>
  <c r="BZ33" i="1"/>
  <c r="CA33" i="1" s="1"/>
  <c r="BZ34" i="1"/>
  <c r="CA34" i="1" s="1"/>
  <c r="BZ35" i="1"/>
  <c r="CA35" i="1" s="1"/>
  <c r="BZ36" i="1"/>
  <c r="CA36" i="1" s="1"/>
  <c r="BZ37" i="1"/>
  <c r="CA37" i="1" s="1"/>
  <c r="BZ38" i="1"/>
  <c r="CA38" i="1" s="1"/>
  <c r="BZ39" i="1"/>
  <c r="CA39" i="1" s="1"/>
  <c r="BZ40" i="1"/>
  <c r="CA40" i="1" s="1"/>
  <c r="BZ41" i="1"/>
  <c r="CA41" i="1" s="1"/>
  <c r="BZ42" i="1"/>
  <c r="CA42" i="1" s="1"/>
  <c r="BZ43" i="1"/>
  <c r="CA43" i="1" s="1"/>
  <c r="BZ44" i="1"/>
  <c r="CA44" i="1" s="1"/>
  <c r="BZ45" i="1"/>
  <c r="CA45" i="1" s="1"/>
  <c r="BZ46" i="1"/>
  <c r="CA46" i="1" s="1"/>
  <c r="BZ47" i="1"/>
  <c r="CA47" i="1" s="1"/>
  <c r="BZ48" i="1"/>
  <c r="CA48" i="1" s="1"/>
  <c r="BZ49" i="1"/>
  <c r="CA49" i="1" s="1"/>
  <c r="BZ50" i="1"/>
  <c r="CA50" i="1" s="1"/>
  <c r="BZ51" i="1"/>
  <c r="CA51" i="1" s="1"/>
  <c r="BZ52" i="1"/>
  <c r="CA52" i="1" s="1"/>
  <c r="BZ53" i="1"/>
  <c r="CA53" i="1" s="1"/>
  <c r="BZ54" i="1"/>
  <c r="CA54" i="1" s="1"/>
  <c r="BZ55" i="1"/>
  <c r="BZ56" i="1"/>
  <c r="CA56" i="1" s="1"/>
  <c r="BZ57" i="1"/>
  <c r="CA57" i="1" s="1"/>
  <c r="BZ58" i="1"/>
  <c r="CA58" i="1" s="1"/>
  <c r="BZ59" i="1"/>
  <c r="CA59" i="1" s="1"/>
  <c r="BZ60" i="1"/>
  <c r="CA60" i="1" s="1"/>
  <c r="BZ61" i="1"/>
  <c r="CA61" i="1" s="1"/>
  <c r="BZ62" i="1"/>
  <c r="CA62" i="1" s="1"/>
  <c r="BZ63" i="1"/>
  <c r="CB63" i="1" s="1"/>
  <c r="BZ64" i="1"/>
  <c r="CA64" i="1" s="1"/>
  <c r="BZ65" i="1"/>
  <c r="CA65" i="1" s="1"/>
  <c r="BZ66" i="1"/>
  <c r="CA66" i="1" s="1"/>
  <c r="BZ67" i="1"/>
  <c r="CB67" i="1" s="1"/>
  <c r="BZ8" i="1"/>
  <c r="CB8" i="1" s="1"/>
  <c r="BZ7" i="1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9" i="2"/>
  <c r="BA8" i="2"/>
  <c r="CA55" i="1" l="1"/>
  <c r="BZ6" i="1"/>
  <c r="CB42" i="1"/>
  <c r="CB7" i="1"/>
  <c r="BZ3" i="1"/>
  <c r="CB54" i="1"/>
  <c r="CB50" i="1"/>
  <c r="CB46" i="1"/>
  <c r="CB66" i="1"/>
  <c r="CB38" i="1"/>
  <c r="CA67" i="1"/>
  <c r="CA63" i="1"/>
  <c r="CB34" i="1"/>
  <c r="CB62" i="1"/>
  <c r="CB30" i="1"/>
  <c r="CB58" i="1"/>
  <c r="CB26" i="1"/>
  <c r="CB21" i="1"/>
  <c r="CB17" i="1"/>
  <c r="CB13" i="1"/>
  <c r="CB9" i="1"/>
  <c r="CA7" i="1"/>
  <c r="CB65" i="1"/>
  <c r="CB61" i="1"/>
  <c r="CB57" i="1"/>
  <c r="CB53" i="1"/>
  <c r="CB49" i="1"/>
  <c r="CB45" i="1"/>
  <c r="CB41" i="1"/>
  <c r="CB37" i="1"/>
  <c r="CB33" i="1"/>
  <c r="CB29" i="1"/>
  <c r="CB25" i="1"/>
  <c r="CB20" i="1"/>
  <c r="CB16" i="1"/>
  <c r="CB12" i="1"/>
  <c r="CA8" i="1"/>
  <c r="CB64" i="1"/>
  <c r="CB60" i="1"/>
  <c r="CB56" i="1"/>
  <c r="CB52" i="1"/>
  <c r="CB48" i="1"/>
  <c r="CB44" i="1"/>
  <c r="CB40" i="1"/>
  <c r="CB36" i="1"/>
  <c r="CB32" i="1"/>
  <c r="CB28" i="1"/>
  <c r="CB23" i="1"/>
  <c r="CB19" i="1"/>
  <c r="CB15" i="1"/>
  <c r="CB11" i="1"/>
  <c r="CB59" i="1"/>
  <c r="CB55" i="1"/>
  <c r="CB51" i="1"/>
  <c r="CB47" i="1"/>
  <c r="CB43" i="1"/>
  <c r="CB39" i="1"/>
  <c r="CB35" i="1"/>
  <c r="CB31" i="1"/>
  <c r="CB27" i="1"/>
  <c r="CB22" i="1"/>
  <c r="CB18" i="1"/>
  <c r="CB14" i="1"/>
  <c r="CB10" i="1"/>
  <c r="BB127" i="2"/>
  <c r="CA3" i="1" l="1"/>
  <c r="CB3" i="1"/>
  <c r="CA6" i="1"/>
  <c r="CB6" i="1"/>
  <c r="CB4" i="1"/>
  <c r="CB5" i="1"/>
  <c r="K8" i="2"/>
  <c r="L8" i="2" s="1"/>
  <c r="AM9" i="2"/>
  <c r="AN9" i="2" s="1"/>
  <c r="AO9" i="2"/>
  <c r="AP9" i="2" s="1"/>
  <c r="AM10" i="2"/>
  <c r="AN10" i="2" s="1"/>
  <c r="AO10" i="2"/>
  <c r="AP10" i="2" s="1"/>
  <c r="AM11" i="2"/>
  <c r="AN11" i="2" s="1"/>
  <c r="AO11" i="2"/>
  <c r="AP11" i="2" s="1"/>
  <c r="AM12" i="2"/>
  <c r="AN12" i="2" s="1"/>
  <c r="AO12" i="2"/>
  <c r="AP12" i="2" s="1"/>
  <c r="AM13" i="2"/>
  <c r="AN13" i="2" s="1"/>
  <c r="AO13" i="2"/>
  <c r="AP13" i="2" s="1"/>
  <c r="AM14" i="2"/>
  <c r="AN14" i="2" s="1"/>
  <c r="AO14" i="2"/>
  <c r="AP14" i="2"/>
  <c r="AM15" i="2"/>
  <c r="AN15" i="2" s="1"/>
  <c r="AO15" i="2"/>
  <c r="AP15" i="2" s="1"/>
  <c r="AM16" i="2"/>
  <c r="AN16" i="2" s="1"/>
  <c r="AO16" i="2"/>
  <c r="AP16" i="2" s="1"/>
  <c r="AM17" i="2"/>
  <c r="AN17" i="2" s="1"/>
  <c r="AO17" i="2"/>
  <c r="AP17" i="2" s="1"/>
  <c r="AM18" i="2"/>
  <c r="AN18" i="2" s="1"/>
  <c r="AO18" i="2"/>
  <c r="AP18" i="2" s="1"/>
  <c r="AM19" i="2"/>
  <c r="AN19" i="2"/>
  <c r="AO19" i="2"/>
  <c r="AP19" i="2"/>
  <c r="AM20" i="2"/>
  <c r="AN20" i="2" s="1"/>
  <c r="AO20" i="2"/>
  <c r="AP20" i="2" s="1"/>
  <c r="AM21" i="2"/>
  <c r="AN21" i="2" s="1"/>
  <c r="AO21" i="2"/>
  <c r="AP21" i="2" s="1"/>
  <c r="AM22" i="2"/>
  <c r="AN22" i="2" s="1"/>
  <c r="AO22" i="2"/>
  <c r="AP22" i="2" s="1"/>
  <c r="AM23" i="2"/>
  <c r="AN23" i="2" s="1"/>
  <c r="AO23" i="2"/>
  <c r="AP23" i="2"/>
  <c r="AM24" i="2"/>
  <c r="AN24" i="2" s="1"/>
  <c r="AO24" i="2"/>
  <c r="AP24" i="2" s="1"/>
  <c r="AM25" i="2"/>
  <c r="AN25" i="2" s="1"/>
  <c r="AO25" i="2"/>
  <c r="AP25" i="2" s="1"/>
  <c r="AM26" i="2"/>
  <c r="AN26" i="2" s="1"/>
  <c r="AO26" i="2"/>
  <c r="AP26" i="2" s="1"/>
  <c r="AM27" i="2"/>
  <c r="AN27" i="2" s="1"/>
  <c r="AO27" i="2"/>
  <c r="AP27" i="2" s="1"/>
  <c r="AM28" i="2"/>
  <c r="AN28" i="2" s="1"/>
  <c r="AO28" i="2"/>
  <c r="AP28" i="2"/>
  <c r="AM29" i="2"/>
  <c r="AN29" i="2" s="1"/>
  <c r="AO29" i="2"/>
  <c r="AP29" i="2" s="1"/>
  <c r="AM30" i="2"/>
  <c r="AN30" i="2" s="1"/>
  <c r="AO30" i="2"/>
  <c r="AP30" i="2" s="1"/>
  <c r="AM31" i="2"/>
  <c r="AN31" i="2" s="1"/>
  <c r="AO31" i="2"/>
  <c r="AP31" i="2" s="1"/>
  <c r="AM32" i="2"/>
  <c r="AN32" i="2" s="1"/>
  <c r="AO32" i="2"/>
  <c r="AP32" i="2" s="1"/>
  <c r="AM33" i="2"/>
  <c r="AN33" i="2"/>
  <c r="AO33" i="2"/>
  <c r="AP33" i="2" s="1"/>
  <c r="AM34" i="2"/>
  <c r="AN34" i="2" s="1"/>
  <c r="AO34" i="2"/>
  <c r="AP34" i="2"/>
  <c r="AM35" i="2"/>
  <c r="AN35" i="2" s="1"/>
  <c r="AO35" i="2"/>
  <c r="AP35" i="2" s="1"/>
  <c r="AM36" i="2"/>
  <c r="AN36" i="2" s="1"/>
  <c r="AO36" i="2"/>
  <c r="AP36" i="2" s="1"/>
  <c r="AM37" i="2"/>
  <c r="AN37" i="2" s="1"/>
  <c r="AO37" i="2"/>
  <c r="AP37" i="2" s="1"/>
  <c r="AM38" i="2"/>
  <c r="AN38" i="2" s="1"/>
  <c r="AO38" i="2"/>
  <c r="AP38" i="2" s="1"/>
  <c r="AM39" i="2"/>
  <c r="AN39" i="2" s="1"/>
  <c r="AO39" i="2"/>
  <c r="AP39" i="2"/>
  <c r="AM40" i="2"/>
  <c r="AN40" i="2" s="1"/>
  <c r="AO40" i="2"/>
  <c r="AP40" i="2" s="1"/>
  <c r="AM41" i="2"/>
  <c r="AN41" i="2" s="1"/>
  <c r="AO41" i="2"/>
  <c r="AP41" i="2" s="1"/>
  <c r="AM42" i="2"/>
  <c r="AN42" i="2" s="1"/>
  <c r="AO42" i="2"/>
  <c r="AP42" i="2" s="1"/>
  <c r="AM43" i="2"/>
  <c r="AN43" i="2" s="1"/>
  <c r="AO43" i="2"/>
  <c r="AP43" i="2" s="1"/>
  <c r="AM44" i="2"/>
  <c r="AN44" i="2" s="1"/>
  <c r="AO44" i="2"/>
  <c r="AP44" i="2" s="1"/>
  <c r="AM45" i="2"/>
  <c r="AN45" i="2" s="1"/>
  <c r="AO45" i="2"/>
  <c r="AP45" i="2" s="1"/>
  <c r="AM46" i="2"/>
  <c r="AN46" i="2" s="1"/>
  <c r="AO46" i="2"/>
  <c r="AP46" i="2"/>
  <c r="AM47" i="2"/>
  <c r="AN47" i="2" s="1"/>
  <c r="AO47" i="2"/>
  <c r="AP47" i="2" s="1"/>
  <c r="AM48" i="2"/>
  <c r="AN48" i="2" s="1"/>
  <c r="AO48" i="2"/>
  <c r="AP48" i="2" s="1"/>
  <c r="AM49" i="2"/>
  <c r="AN49" i="2" s="1"/>
  <c r="AO49" i="2"/>
  <c r="AP49" i="2" s="1"/>
  <c r="AM50" i="2"/>
  <c r="AN50" i="2" s="1"/>
  <c r="AO50" i="2"/>
  <c r="AP50" i="2" s="1"/>
  <c r="AM51" i="2"/>
  <c r="AN51" i="2" s="1"/>
  <c r="AO51" i="2"/>
  <c r="AP51" i="2" s="1"/>
  <c r="AM52" i="2"/>
  <c r="AN52" i="2" s="1"/>
  <c r="AO52" i="2"/>
  <c r="AP52" i="2" s="1"/>
  <c r="AM53" i="2"/>
  <c r="AN53" i="2" s="1"/>
  <c r="AO53" i="2"/>
  <c r="AP53" i="2" s="1"/>
  <c r="AM54" i="2"/>
  <c r="AN54" i="2" s="1"/>
  <c r="AO54" i="2"/>
  <c r="AP54" i="2" s="1"/>
  <c r="AO55" i="2"/>
  <c r="AP55" i="2" s="1"/>
  <c r="AM56" i="2"/>
  <c r="AN56" i="2" s="1"/>
  <c r="AO56" i="2"/>
  <c r="AP56" i="2" s="1"/>
  <c r="AM57" i="2"/>
  <c r="AN57" i="2" s="1"/>
  <c r="AO57" i="2"/>
  <c r="AP57" i="2" s="1"/>
  <c r="AM58" i="2"/>
  <c r="AN58" i="2" s="1"/>
  <c r="AO58" i="2"/>
  <c r="AP58" i="2" s="1"/>
  <c r="AM59" i="2"/>
  <c r="AN59" i="2" s="1"/>
  <c r="AO59" i="2"/>
  <c r="AP59" i="2" s="1"/>
  <c r="AM60" i="2"/>
  <c r="AN60" i="2" s="1"/>
  <c r="AO60" i="2"/>
  <c r="AP60" i="2" s="1"/>
  <c r="AM61" i="2"/>
  <c r="AN61" i="2" s="1"/>
  <c r="AO61" i="2"/>
  <c r="AP61" i="2" s="1"/>
  <c r="AM62" i="2"/>
  <c r="AN62" i="2" s="1"/>
  <c r="AO62" i="2"/>
  <c r="AP62" i="2" s="1"/>
  <c r="AM63" i="2"/>
  <c r="AN63" i="2"/>
  <c r="AO63" i="2"/>
  <c r="AP63" i="2" s="1"/>
  <c r="AM64" i="2"/>
  <c r="AN64" i="2" s="1"/>
  <c r="AO64" i="2"/>
  <c r="AP64" i="2" s="1"/>
  <c r="AM65" i="2"/>
  <c r="AN65" i="2"/>
  <c r="AO65" i="2"/>
  <c r="AP65" i="2" s="1"/>
  <c r="AM66" i="2"/>
  <c r="AN66" i="2" s="1"/>
  <c r="AO66" i="2"/>
  <c r="AP66" i="2" s="1"/>
  <c r="AM67" i="2"/>
  <c r="AN67" i="2" s="1"/>
  <c r="AO67" i="2"/>
  <c r="AP67" i="2" s="1"/>
  <c r="AM68" i="2"/>
  <c r="AN68" i="2" s="1"/>
  <c r="AO68" i="2"/>
  <c r="AP68" i="2" s="1"/>
  <c r="AM69" i="2"/>
  <c r="AN69" i="2" s="1"/>
  <c r="AO69" i="2"/>
  <c r="AP69" i="2" s="1"/>
  <c r="AM70" i="2"/>
  <c r="AN70" i="2" s="1"/>
  <c r="AO70" i="2"/>
  <c r="AP70" i="2" s="1"/>
  <c r="AM71" i="2"/>
  <c r="AN71" i="2" s="1"/>
  <c r="AO71" i="2"/>
  <c r="AP71" i="2" s="1"/>
  <c r="AM72" i="2"/>
  <c r="AN72" i="2" s="1"/>
  <c r="AO72" i="2"/>
  <c r="AP72" i="2" s="1"/>
  <c r="AM73" i="2"/>
  <c r="AN73" i="2" s="1"/>
  <c r="AO73" i="2"/>
  <c r="AP73" i="2" s="1"/>
  <c r="AM74" i="2"/>
  <c r="AN74" i="2" s="1"/>
  <c r="AO74" i="2"/>
  <c r="AP74" i="2"/>
  <c r="AM75" i="2"/>
  <c r="AN75" i="2" s="1"/>
  <c r="AO75" i="2"/>
  <c r="AP75" i="2" s="1"/>
  <c r="AM76" i="2"/>
  <c r="AN76" i="2" s="1"/>
  <c r="AO76" i="2"/>
  <c r="AP76" i="2" s="1"/>
  <c r="AM77" i="2"/>
  <c r="AN77" i="2" s="1"/>
  <c r="AO77" i="2"/>
  <c r="AP77" i="2" s="1"/>
  <c r="AM78" i="2"/>
  <c r="AN78" i="2" s="1"/>
  <c r="AO78" i="2"/>
  <c r="AP78" i="2" s="1"/>
  <c r="AM79" i="2"/>
  <c r="AN79" i="2" s="1"/>
  <c r="AO79" i="2"/>
  <c r="AP79" i="2" s="1"/>
  <c r="AM80" i="2"/>
  <c r="AN80" i="2" s="1"/>
  <c r="AO80" i="2"/>
  <c r="AP80" i="2" s="1"/>
  <c r="AM81" i="2"/>
  <c r="AN81" i="2" s="1"/>
  <c r="AO81" i="2"/>
  <c r="AP81" i="2" s="1"/>
  <c r="AM82" i="2"/>
  <c r="AN82" i="2" s="1"/>
  <c r="AO82" i="2"/>
  <c r="AP82" i="2" s="1"/>
  <c r="AM83" i="2"/>
  <c r="AN83" i="2"/>
  <c r="AO83" i="2"/>
  <c r="AP83" i="2" s="1"/>
  <c r="AM84" i="2"/>
  <c r="AN84" i="2" s="1"/>
  <c r="AO84" i="2"/>
  <c r="AP84" i="2" s="1"/>
  <c r="AM85" i="2"/>
  <c r="AN85" i="2" s="1"/>
  <c r="AO85" i="2"/>
  <c r="AP85" i="2"/>
  <c r="AM86" i="2"/>
  <c r="AN86" i="2" s="1"/>
  <c r="AO86" i="2"/>
  <c r="AP86" i="2" s="1"/>
  <c r="AM87" i="2"/>
  <c r="AN87" i="2"/>
  <c r="AO87" i="2"/>
  <c r="AP87" i="2" s="1"/>
  <c r="AM88" i="2"/>
  <c r="AN88" i="2" s="1"/>
  <c r="AO88" i="2"/>
  <c r="AP88" i="2" s="1"/>
  <c r="AM89" i="2"/>
  <c r="AN89" i="2" s="1"/>
  <c r="AO89" i="2"/>
  <c r="AP89" i="2" s="1"/>
  <c r="AM90" i="2"/>
  <c r="AN90" i="2" s="1"/>
  <c r="AO90" i="2"/>
  <c r="AP90" i="2"/>
  <c r="AM91" i="2"/>
  <c r="AN91" i="2" s="1"/>
  <c r="AO91" i="2"/>
  <c r="AP91" i="2" s="1"/>
  <c r="AM92" i="2"/>
  <c r="AN92" i="2" s="1"/>
  <c r="AO92" i="2"/>
  <c r="AP92" i="2" s="1"/>
  <c r="AM93" i="2"/>
  <c r="AN93" i="2" s="1"/>
  <c r="AO93" i="2"/>
  <c r="AP93" i="2" s="1"/>
  <c r="AM94" i="2"/>
  <c r="AN94" i="2" s="1"/>
  <c r="AO94" i="2"/>
  <c r="AP94" i="2"/>
  <c r="AM95" i="2"/>
  <c r="AN95" i="2"/>
  <c r="AO95" i="2"/>
  <c r="AP95" i="2" s="1"/>
  <c r="AM96" i="2"/>
  <c r="AN96" i="2" s="1"/>
  <c r="AO96" i="2"/>
  <c r="AP96" i="2" s="1"/>
  <c r="AM97" i="2"/>
  <c r="AN97" i="2" s="1"/>
  <c r="AO97" i="2"/>
  <c r="AP97" i="2" s="1"/>
  <c r="AM98" i="2"/>
  <c r="AN98" i="2" s="1"/>
  <c r="AO98" i="2"/>
  <c r="AP98" i="2" s="1"/>
  <c r="AM99" i="2"/>
  <c r="AN99" i="2"/>
  <c r="AO99" i="2"/>
  <c r="AP99" i="2" s="1"/>
  <c r="AM100" i="2"/>
  <c r="AN100" i="2" s="1"/>
  <c r="AO100" i="2"/>
  <c r="AP100" i="2" s="1"/>
  <c r="AM101" i="2"/>
  <c r="AN101" i="2" s="1"/>
  <c r="AO101" i="2"/>
  <c r="AP101" i="2" s="1"/>
  <c r="AM102" i="2"/>
  <c r="AN102" i="2" s="1"/>
  <c r="AO102" i="2"/>
  <c r="AP102" i="2" s="1"/>
  <c r="AM103" i="2"/>
  <c r="AN103" i="2" s="1"/>
  <c r="AO103" i="2"/>
  <c r="AP103" i="2" s="1"/>
  <c r="AM104" i="2"/>
  <c r="AN104" i="2" s="1"/>
  <c r="AO104" i="2"/>
  <c r="AP104" i="2" s="1"/>
  <c r="AM105" i="2"/>
  <c r="AN105" i="2" s="1"/>
  <c r="AO105" i="2"/>
  <c r="AP105" i="2" s="1"/>
  <c r="AM106" i="2"/>
  <c r="AN106" i="2" s="1"/>
  <c r="AO106" i="2"/>
  <c r="AP106" i="2"/>
  <c r="AM107" i="2"/>
  <c r="AN107" i="2" s="1"/>
  <c r="AO107" i="2"/>
  <c r="AP107" i="2" s="1"/>
  <c r="AM108" i="2"/>
  <c r="AN108" i="2" s="1"/>
  <c r="AO108" i="2"/>
  <c r="AP108" i="2" s="1"/>
  <c r="AM109" i="2"/>
  <c r="AN109" i="2" s="1"/>
  <c r="AO109" i="2"/>
  <c r="AP109" i="2" s="1"/>
  <c r="AM110" i="2"/>
  <c r="AN110" i="2" s="1"/>
  <c r="AO110" i="2"/>
  <c r="AP110" i="2" s="1"/>
  <c r="AM111" i="2"/>
  <c r="AN111" i="2" s="1"/>
  <c r="AO111" i="2"/>
  <c r="AP111" i="2" s="1"/>
  <c r="AM112" i="2"/>
  <c r="AN112" i="2" s="1"/>
  <c r="AO112" i="2"/>
  <c r="AP112" i="2" s="1"/>
  <c r="AM113" i="2"/>
  <c r="AN113" i="2" s="1"/>
  <c r="AO113" i="2"/>
  <c r="AP113" i="2" s="1"/>
  <c r="AM114" i="2"/>
  <c r="AN114" i="2" s="1"/>
  <c r="AO114" i="2"/>
  <c r="AP114" i="2" s="1"/>
  <c r="AM115" i="2"/>
  <c r="AN115" i="2"/>
  <c r="AO115" i="2"/>
  <c r="AP115" i="2" s="1"/>
  <c r="AM116" i="2"/>
  <c r="AN116" i="2" s="1"/>
  <c r="AO116" i="2"/>
  <c r="AP116" i="2" s="1"/>
  <c r="AM117" i="2"/>
  <c r="AN117" i="2" s="1"/>
  <c r="AO117" i="2"/>
  <c r="AP117" i="2"/>
  <c r="AM118" i="2"/>
  <c r="AN118" i="2" s="1"/>
  <c r="AO118" i="2"/>
  <c r="AP118" i="2" s="1"/>
  <c r="AM119" i="2"/>
  <c r="AN119" i="2"/>
  <c r="AO119" i="2"/>
  <c r="AP119" i="2"/>
  <c r="AM120" i="2"/>
  <c r="AN120" i="2" s="1"/>
  <c r="AO120" i="2"/>
  <c r="AP120" i="2" s="1"/>
  <c r="AM121" i="2"/>
  <c r="AN121" i="2" s="1"/>
  <c r="AO121" i="2"/>
  <c r="AP121" i="2" s="1"/>
  <c r="AM122" i="2"/>
  <c r="AN122" i="2" s="1"/>
  <c r="AO122" i="2"/>
  <c r="AP122" i="2" s="1"/>
  <c r="AM123" i="2"/>
  <c r="AN123" i="2" s="1"/>
  <c r="AO123" i="2"/>
  <c r="AP123" i="2"/>
  <c r="AM124" i="2"/>
  <c r="AN124" i="2" s="1"/>
  <c r="AO124" i="2"/>
  <c r="AP124" i="2" s="1"/>
  <c r="AM125" i="2"/>
  <c r="AN125" i="2" s="1"/>
  <c r="AO125" i="2"/>
  <c r="AP125" i="2" s="1"/>
  <c r="AM126" i="2"/>
  <c r="AN126" i="2" s="1"/>
  <c r="AO126" i="2"/>
  <c r="AP126" i="2"/>
  <c r="AM127" i="2"/>
  <c r="AN127" i="2"/>
  <c r="AO127" i="2"/>
  <c r="AP127" i="2" s="1"/>
  <c r="AO8" i="2"/>
  <c r="AP8" i="2" s="1"/>
  <c r="AM8" i="2"/>
  <c r="AN8" i="2" s="1"/>
  <c r="AO7" i="2"/>
  <c r="AP7" i="2" s="1"/>
  <c r="AM7" i="2"/>
  <c r="AN7" i="2" s="1"/>
  <c r="BB8" i="2"/>
  <c r="BB27" i="2"/>
  <c r="BB32" i="2"/>
  <c r="BB40" i="2"/>
  <c r="BB48" i="2"/>
  <c r="BB49" i="2"/>
  <c r="BB51" i="2"/>
  <c r="BB59" i="2"/>
  <c r="BB67" i="2"/>
  <c r="BB72" i="2"/>
  <c r="BB91" i="2"/>
  <c r="BB96" i="2"/>
  <c r="BB115" i="2"/>
  <c r="BB121" i="2"/>
  <c r="BB123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8" i="2"/>
  <c r="BB29" i="2"/>
  <c r="BB30" i="2"/>
  <c r="BB31" i="2"/>
  <c r="BB33" i="2"/>
  <c r="BB34" i="2"/>
  <c r="BB35" i="2"/>
  <c r="BB36" i="2"/>
  <c r="BB37" i="2"/>
  <c r="BB38" i="2"/>
  <c r="BB39" i="2"/>
  <c r="BB41" i="2"/>
  <c r="BB42" i="2"/>
  <c r="BB43" i="2"/>
  <c r="BB44" i="2"/>
  <c r="BB45" i="2"/>
  <c r="BB46" i="2"/>
  <c r="BB47" i="2"/>
  <c r="BB50" i="2"/>
  <c r="BB52" i="2"/>
  <c r="BB53" i="2"/>
  <c r="BB54" i="2"/>
  <c r="BB55" i="2"/>
  <c r="BB56" i="2"/>
  <c r="BB57" i="2"/>
  <c r="BB58" i="2"/>
  <c r="BB60" i="2"/>
  <c r="BB61" i="2"/>
  <c r="BB62" i="2"/>
  <c r="BB63" i="2"/>
  <c r="BB64" i="2"/>
  <c r="BB65" i="2"/>
  <c r="BB66" i="2"/>
  <c r="BB68" i="2"/>
  <c r="BB69" i="2"/>
  <c r="BB70" i="2"/>
  <c r="BB71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2" i="2"/>
  <c r="BB93" i="2"/>
  <c r="BB94" i="2"/>
  <c r="BB95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6" i="2"/>
  <c r="BB117" i="2"/>
  <c r="BB118" i="2"/>
  <c r="BB119" i="2"/>
  <c r="BB120" i="2"/>
  <c r="BB122" i="2"/>
  <c r="BB124" i="2"/>
  <c r="BB125" i="2"/>
  <c r="BB126" i="2"/>
  <c r="BB7" i="2"/>
  <c r="AY127" i="2" l="1"/>
  <c r="AZ127" i="2" s="1"/>
  <c r="AW127" i="2"/>
  <c r="AX127" i="2" s="1"/>
  <c r="AU127" i="2"/>
  <c r="AV127" i="2" s="1"/>
  <c r="AE127" i="2"/>
  <c r="AF127" i="2" s="1"/>
  <c r="AC127" i="2"/>
  <c r="AD127" i="2" s="1"/>
  <c r="AA127" i="2"/>
  <c r="AB127" i="2" s="1"/>
  <c r="Z127" i="2"/>
  <c r="W127" i="2"/>
  <c r="S127" i="2"/>
  <c r="T127" i="2" s="1"/>
  <c r="O127" i="2"/>
  <c r="P127" i="2" s="1"/>
  <c r="K127" i="2"/>
  <c r="L127" i="2" s="1"/>
  <c r="G127" i="2"/>
  <c r="H127" i="2" s="1"/>
  <c r="AY126" i="2"/>
  <c r="AZ126" i="2" s="1"/>
  <c r="AW126" i="2"/>
  <c r="AX126" i="2" s="1"/>
  <c r="AU126" i="2"/>
  <c r="AE126" i="2"/>
  <c r="AF126" i="2" s="1"/>
  <c r="AC126" i="2"/>
  <c r="AD126" i="2" s="1"/>
  <c r="AA126" i="2"/>
  <c r="AB126" i="2" s="1"/>
  <c r="Z126" i="2"/>
  <c r="W126" i="2"/>
  <c r="S126" i="2"/>
  <c r="T126" i="2" s="1"/>
  <c r="O126" i="2"/>
  <c r="P126" i="2" s="1"/>
  <c r="K126" i="2"/>
  <c r="L126" i="2" s="1"/>
  <c r="G126" i="2"/>
  <c r="H126" i="2" s="1"/>
  <c r="AY125" i="2"/>
  <c r="AZ125" i="2" s="1"/>
  <c r="AW125" i="2"/>
  <c r="AU125" i="2"/>
  <c r="AV125" i="2" s="1"/>
  <c r="AE125" i="2"/>
  <c r="AF125" i="2" s="1"/>
  <c r="AC125" i="2"/>
  <c r="AD125" i="2" s="1"/>
  <c r="AA125" i="2"/>
  <c r="AB125" i="2" s="1"/>
  <c r="Z125" i="2"/>
  <c r="W125" i="2"/>
  <c r="S125" i="2"/>
  <c r="T125" i="2" s="1"/>
  <c r="O125" i="2"/>
  <c r="P125" i="2" s="1"/>
  <c r="K125" i="2"/>
  <c r="L125" i="2" s="1"/>
  <c r="G125" i="2"/>
  <c r="H125" i="2" s="1"/>
  <c r="AY124" i="2"/>
  <c r="AZ124" i="2" s="1"/>
  <c r="AW124" i="2"/>
  <c r="AX124" i="2" s="1"/>
  <c r="AU124" i="2"/>
  <c r="AV124" i="2" s="1"/>
  <c r="AE124" i="2"/>
  <c r="AF124" i="2" s="1"/>
  <c r="AC124" i="2"/>
  <c r="AD124" i="2" s="1"/>
  <c r="AA124" i="2"/>
  <c r="AB124" i="2" s="1"/>
  <c r="Z124" i="2"/>
  <c r="W124" i="2"/>
  <c r="S124" i="2"/>
  <c r="T124" i="2" s="1"/>
  <c r="O124" i="2"/>
  <c r="P124" i="2" s="1"/>
  <c r="K124" i="2"/>
  <c r="L124" i="2" s="1"/>
  <c r="G124" i="2"/>
  <c r="H124" i="2" s="1"/>
  <c r="AY123" i="2"/>
  <c r="AZ123" i="2" s="1"/>
  <c r="AW123" i="2"/>
  <c r="AX123" i="2" s="1"/>
  <c r="AU123" i="2"/>
  <c r="AV123" i="2" s="1"/>
  <c r="AE123" i="2"/>
  <c r="AF123" i="2" s="1"/>
  <c r="AC123" i="2"/>
  <c r="AD123" i="2" s="1"/>
  <c r="AA123" i="2"/>
  <c r="AB123" i="2" s="1"/>
  <c r="Z123" i="2"/>
  <c r="W123" i="2"/>
  <c r="S123" i="2"/>
  <c r="T123" i="2" s="1"/>
  <c r="O123" i="2"/>
  <c r="P123" i="2" s="1"/>
  <c r="K123" i="2"/>
  <c r="L123" i="2" s="1"/>
  <c r="G123" i="2"/>
  <c r="H123" i="2" s="1"/>
  <c r="AY122" i="2"/>
  <c r="AZ122" i="2" s="1"/>
  <c r="AW122" i="2"/>
  <c r="AX122" i="2" s="1"/>
  <c r="AU122" i="2"/>
  <c r="AV122" i="2" s="1"/>
  <c r="AE122" i="2"/>
  <c r="AF122" i="2" s="1"/>
  <c r="AC122" i="2"/>
  <c r="AD122" i="2" s="1"/>
  <c r="AA122" i="2"/>
  <c r="AB122" i="2" s="1"/>
  <c r="Z122" i="2"/>
  <c r="W122" i="2"/>
  <c r="S122" i="2"/>
  <c r="T122" i="2" s="1"/>
  <c r="O122" i="2"/>
  <c r="P122" i="2" s="1"/>
  <c r="K122" i="2"/>
  <c r="L122" i="2" s="1"/>
  <c r="G122" i="2"/>
  <c r="H122" i="2" s="1"/>
  <c r="AY121" i="2"/>
  <c r="AZ121" i="2" s="1"/>
  <c r="AW121" i="2"/>
  <c r="AU121" i="2"/>
  <c r="AV121" i="2" s="1"/>
  <c r="AE121" i="2"/>
  <c r="AF121" i="2" s="1"/>
  <c r="AC121" i="2"/>
  <c r="AD121" i="2" s="1"/>
  <c r="AA121" i="2"/>
  <c r="AB121" i="2" s="1"/>
  <c r="Z121" i="2"/>
  <c r="W121" i="2"/>
  <c r="S121" i="2"/>
  <c r="T121" i="2" s="1"/>
  <c r="O121" i="2"/>
  <c r="P121" i="2" s="1"/>
  <c r="K121" i="2"/>
  <c r="L121" i="2" s="1"/>
  <c r="G121" i="2"/>
  <c r="H121" i="2" s="1"/>
  <c r="AY120" i="2"/>
  <c r="AZ120" i="2" s="1"/>
  <c r="AW120" i="2"/>
  <c r="AX120" i="2" s="1"/>
  <c r="AU120" i="2"/>
  <c r="AV120" i="2" s="1"/>
  <c r="AE120" i="2"/>
  <c r="AF120" i="2" s="1"/>
  <c r="AC120" i="2"/>
  <c r="AD120" i="2" s="1"/>
  <c r="AA120" i="2"/>
  <c r="AB120" i="2" s="1"/>
  <c r="Z120" i="2"/>
  <c r="W120" i="2"/>
  <c r="S120" i="2"/>
  <c r="T120" i="2" s="1"/>
  <c r="O120" i="2"/>
  <c r="P120" i="2" s="1"/>
  <c r="K120" i="2"/>
  <c r="L120" i="2" s="1"/>
  <c r="G120" i="2"/>
  <c r="H120" i="2" s="1"/>
  <c r="AY119" i="2"/>
  <c r="AZ119" i="2" s="1"/>
  <c r="AW119" i="2"/>
  <c r="AX119" i="2" s="1"/>
  <c r="AU119" i="2"/>
  <c r="AE119" i="2"/>
  <c r="AF119" i="2" s="1"/>
  <c r="AC119" i="2"/>
  <c r="AD119" i="2" s="1"/>
  <c r="AA119" i="2"/>
  <c r="AB119" i="2" s="1"/>
  <c r="Z119" i="2"/>
  <c r="W119" i="2"/>
  <c r="S119" i="2"/>
  <c r="T119" i="2" s="1"/>
  <c r="O119" i="2"/>
  <c r="P119" i="2" s="1"/>
  <c r="K119" i="2"/>
  <c r="L119" i="2" s="1"/>
  <c r="G119" i="2"/>
  <c r="H119" i="2" s="1"/>
  <c r="AY118" i="2"/>
  <c r="AZ118" i="2" s="1"/>
  <c r="AW118" i="2"/>
  <c r="AX118" i="2" s="1"/>
  <c r="AU118" i="2"/>
  <c r="AV118" i="2" s="1"/>
  <c r="AE118" i="2"/>
  <c r="AF118" i="2" s="1"/>
  <c r="AC118" i="2"/>
  <c r="AD118" i="2" s="1"/>
  <c r="AA118" i="2"/>
  <c r="AB118" i="2" s="1"/>
  <c r="Z118" i="2"/>
  <c r="W118" i="2"/>
  <c r="S118" i="2"/>
  <c r="T118" i="2" s="1"/>
  <c r="O118" i="2"/>
  <c r="P118" i="2" s="1"/>
  <c r="K118" i="2"/>
  <c r="L118" i="2" s="1"/>
  <c r="G118" i="2"/>
  <c r="H118" i="2" s="1"/>
  <c r="AY117" i="2"/>
  <c r="AZ117" i="2" s="1"/>
  <c r="AW117" i="2"/>
  <c r="AX117" i="2" s="1"/>
  <c r="AU117" i="2"/>
  <c r="AV117" i="2" s="1"/>
  <c r="AE117" i="2"/>
  <c r="AF117" i="2" s="1"/>
  <c r="AC117" i="2"/>
  <c r="AD117" i="2" s="1"/>
  <c r="AA117" i="2"/>
  <c r="AB117" i="2" s="1"/>
  <c r="Z117" i="2"/>
  <c r="W117" i="2"/>
  <c r="S117" i="2"/>
  <c r="T117" i="2" s="1"/>
  <c r="O117" i="2"/>
  <c r="P117" i="2" s="1"/>
  <c r="K117" i="2"/>
  <c r="L117" i="2" s="1"/>
  <c r="G117" i="2"/>
  <c r="H117" i="2" s="1"/>
  <c r="AY116" i="2"/>
  <c r="AZ116" i="2" s="1"/>
  <c r="AW116" i="2"/>
  <c r="AX116" i="2" s="1"/>
  <c r="AU116" i="2"/>
  <c r="AE116" i="2"/>
  <c r="AF116" i="2" s="1"/>
  <c r="AC116" i="2"/>
  <c r="AD116" i="2" s="1"/>
  <c r="AA116" i="2"/>
  <c r="AB116" i="2" s="1"/>
  <c r="Z116" i="2"/>
  <c r="W116" i="2"/>
  <c r="S116" i="2"/>
  <c r="T116" i="2" s="1"/>
  <c r="O116" i="2"/>
  <c r="P116" i="2" s="1"/>
  <c r="K116" i="2"/>
  <c r="L116" i="2" s="1"/>
  <c r="G116" i="2"/>
  <c r="H116" i="2" s="1"/>
  <c r="AY115" i="2"/>
  <c r="AZ115" i="2" s="1"/>
  <c r="AW115" i="2"/>
  <c r="AU115" i="2"/>
  <c r="AV115" i="2" s="1"/>
  <c r="AE115" i="2"/>
  <c r="AF115" i="2" s="1"/>
  <c r="AC115" i="2"/>
  <c r="AD115" i="2" s="1"/>
  <c r="AA115" i="2"/>
  <c r="AB115" i="2" s="1"/>
  <c r="Z115" i="2"/>
  <c r="W115" i="2"/>
  <c r="S115" i="2"/>
  <c r="T115" i="2" s="1"/>
  <c r="O115" i="2"/>
  <c r="P115" i="2" s="1"/>
  <c r="K115" i="2"/>
  <c r="L115" i="2" s="1"/>
  <c r="G115" i="2"/>
  <c r="H115" i="2" s="1"/>
  <c r="AY114" i="2"/>
  <c r="AZ114" i="2" s="1"/>
  <c r="AW114" i="2"/>
  <c r="AX114" i="2" s="1"/>
  <c r="AU114" i="2"/>
  <c r="AE114" i="2"/>
  <c r="AF114" i="2" s="1"/>
  <c r="AC114" i="2"/>
  <c r="AD114" i="2" s="1"/>
  <c r="AA114" i="2"/>
  <c r="AB114" i="2" s="1"/>
  <c r="Z114" i="2"/>
  <c r="W114" i="2"/>
  <c r="S114" i="2"/>
  <c r="T114" i="2" s="1"/>
  <c r="O114" i="2"/>
  <c r="P114" i="2" s="1"/>
  <c r="K114" i="2"/>
  <c r="L114" i="2" s="1"/>
  <c r="G114" i="2"/>
  <c r="H114" i="2" s="1"/>
  <c r="AY113" i="2"/>
  <c r="AZ113" i="2" s="1"/>
  <c r="AW113" i="2"/>
  <c r="AX113" i="2" s="1"/>
  <c r="AU113" i="2"/>
  <c r="AV113" i="2" s="1"/>
  <c r="AE113" i="2"/>
  <c r="AF113" i="2" s="1"/>
  <c r="AC113" i="2"/>
  <c r="AD113" i="2" s="1"/>
  <c r="AA113" i="2"/>
  <c r="AB113" i="2" s="1"/>
  <c r="Z113" i="2"/>
  <c r="W113" i="2"/>
  <c r="S113" i="2"/>
  <c r="T113" i="2" s="1"/>
  <c r="O113" i="2"/>
  <c r="P113" i="2" s="1"/>
  <c r="K113" i="2"/>
  <c r="L113" i="2" s="1"/>
  <c r="G113" i="2"/>
  <c r="H113" i="2" s="1"/>
  <c r="AY112" i="2"/>
  <c r="AZ112" i="2" s="1"/>
  <c r="AW112" i="2"/>
  <c r="AX112" i="2" s="1"/>
  <c r="AU112" i="2"/>
  <c r="AV112" i="2" s="1"/>
  <c r="AE112" i="2"/>
  <c r="AF112" i="2" s="1"/>
  <c r="AC112" i="2"/>
  <c r="AD112" i="2" s="1"/>
  <c r="AA112" i="2"/>
  <c r="AB112" i="2" s="1"/>
  <c r="Z112" i="2"/>
  <c r="W112" i="2"/>
  <c r="S112" i="2"/>
  <c r="T112" i="2" s="1"/>
  <c r="O112" i="2"/>
  <c r="P112" i="2" s="1"/>
  <c r="K112" i="2"/>
  <c r="L112" i="2" s="1"/>
  <c r="G112" i="2"/>
  <c r="H112" i="2" s="1"/>
  <c r="AY111" i="2"/>
  <c r="AZ111" i="2" s="1"/>
  <c r="AW111" i="2"/>
  <c r="AX111" i="2" s="1"/>
  <c r="AU111" i="2"/>
  <c r="AV111" i="2" s="1"/>
  <c r="AE111" i="2"/>
  <c r="AF111" i="2" s="1"/>
  <c r="AC111" i="2"/>
  <c r="AD111" i="2" s="1"/>
  <c r="AA111" i="2"/>
  <c r="AB111" i="2" s="1"/>
  <c r="Z111" i="2"/>
  <c r="W111" i="2"/>
  <c r="S111" i="2"/>
  <c r="T111" i="2" s="1"/>
  <c r="O111" i="2"/>
  <c r="P111" i="2" s="1"/>
  <c r="K111" i="2"/>
  <c r="L111" i="2" s="1"/>
  <c r="G111" i="2"/>
  <c r="H111" i="2" s="1"/>
  <c r="AY110" i="2"/>
  <c r="AZ110" i="2" s="1"/>
  <c r="AW110" i="2"/>
  <c r="AX110" i="2" s="1"/>
  <c r="AU110" i="2"/>
  <c r="AE110" i="2"/>
  <c r="AF110" i="2" s="1"/>
  <c r="AC110" i="2"/>
  <c r="AD110" i="2" s="1"/>
  <c r="AA110" i="2"/>
  <c r="AB110" i="2" s="1"/>
  <c r="Z110" i="2"/>
  <c r="W110" i="2"/>
  <c r="S110" i="2"/>
  <c r="T110" i="2" s="1"/>
  <c r="O110" i="2"/>
  <c r="P110" i="2" s="1"/>
  <c r="K110" i="2"/>
  <c r="L110" i="2" s="1"/>
  <c r="G110" i="2"/>
  <c r="H110" i="2" s="1"/>
  <c r="AY109" i="2"/>
  <c r="AZ109" i="2" s="1"/>
  <c r="AW109" i="2"/>
  <c r="AX109" i="2" s="1"/>
  <c r="AU109" i="2"/>
  <c r="AV109" i="2" s="1"/>
  <c r="AE109" i="2"/>
  <c r="AF109" i="2" s="1"/>
  <c r="AC109" i="2"/>
  <c r="AD109" i="2" s="1"/>
  <c r="AA109" i="2"/>
  <c r="AB109" i="2" s="1"/>
  <c r="Z109" i="2"/>
  <c r="W109" i="2"/>
  <c r="S109" i="2"/>
  <c r="T109" i="2" s="1"/>
  <c r="O109" i="2"/>
  <c r="P109" i="2" s="1"/>
  <c r="K109" i="2"/>
  <c r="L109" i="2" s="1"/>
  <c r="G109" i="2"/>
  <c r="H109" i="2" s="1"/>
  <c r="AY108" i="2"/>
  <c r="AZ108" i="2" s="1"/>
  <c r="AW108" i="2"/>
  <c r="AX108" i="2" s="1"/>
  <c r="AU108" i="2"/>
  <c r="AV108" i="2" s="1"/>
  <c r="AE108" i="2"/>
  <c r="AF108" i="2" s="1"/>
  <c r="AC108" i="2"/>
  <c r="AD108" i="2" s="1"/>
  <c r="AA108" i="2"/>
  <c r="AB108" i="2" s="1"/>
  <c r="Z108" i="2"/>
  <c r="W108" i="2"/>
  <c r="S108" i="2"/>
  <c r="T108" i="2" s="1"/>
  <c r="O108" i="2"/>
  <c r="P108" i="2" s="1"/>
  <c r="K108" i="2"/>
  <c r="L108" i="2" s="1"/>
  <c r="G108" i="2"/>
  <c r="H108" i="2" s="1"/>
  <c r="AY107" i="2"/>
  <c r="AZ107" i="2" s="1"/>
  <c r="AW107" i="2"/>
  <c r="AU107" i="2"/>
  <c r="AV107" i="2" s="1"/>
  <c r="AE107" i="2"/>
  <c r="AF107" i="2" s="1"/>
  <c r="AC107" i="2"/>
  <c r="AD107" i="2" s="1"/>
  <c r="AA107" i="2"/>
  <c r="AB107" i="2" s="1"/>
  <c r="Z107" i="2"/>
  <c r="W107" i="2"/>
  <c r="S107" i="2"/>
  <c r="T107" i="2" s="1"/>
  <c r="O107" i="2"/>
  <c r="P107" i="2" s="1"/>
  <c r="K107" i="2"/>
  <c r="L107" i="2" s="1"/>
  <c r="G107" i="2"/>
  <c r="H107" i="2" s="1"/>
  <c r="AY106" i="2"/>
  <c r="AZ106" i="2" s="1"/>
  <c r="AW106" i="2"/>
  <c r="AU106" i="2"/>
  <c r="AE106" i="2"/>
  <c r="AF106" i="2" s="1"/>
  <c r="AC106" i="2"/>
  <c r="AD106" i="2" s="1"/>
  <c r="AA106" i="2"/>
  <c r="AB106" i="2" s="1"/>
  <c r="Z106" i="2"/>
  <c r="W106" i="2"/>
  <c r="S106" i="2"/>
  <c r="T106" i="2" s="1"/>
  <c r="O106" i="2"/>
  <c r="P106" i="2" s="1"/>
  <c r="K106" i="2"/>
  <c r="L106" i="2" s="1"/>
  <c r="G106" i="2"/>
  <c r="H106" i="2" s="1"/>
  <c r="AY105" i="2"/>
  <c r="AZ105" i="2" s="1"/>
  <c r="AW105" i="2"/>
  <c r="AX105" i="2" s="1"/>
  <c r="AU105" i="2"/>
  <c r="AE105" i="2"/>
  <c r="AF105" i="2" s="1"/>
  <c r="AC105" i="2"/>
  <c r="AD105" i="2" s="1"/>
  <c r="AA105" i="2"/>
  <c r="AB105" i="2" s="1"/>
  <c r="Z105" i="2"/>
  <c r="W105" i="2"/>
  <c r="S105" i="2"/>
  <c r="T105" i="2" s="1"/>
  <c r="O105" i="2"/>
  <c r="P105" i="2" s="1"/>
  <c r="K105" i="2"/>
  <c r="L105" i="2" s="1"/>
  <c r="G105" i="2"/>
  <c r="H105" i="2" s="1"/>
  <c r="AY104" i="2"/>
  <c r="AZ104" i="2" s="1"/>
  <c r="AW104" i="2"/>
  <c r="AX104" i="2" s="1"/>
  <c r="AU104" i="2"/>
  <c r="AV104" i="2" s="1"/>
  <c r="AE104" i="2"/>
  <c r="AF104" i="2" s="1"/>
  <c r="AC104" i="2"/>
  <c r="AD104" i="2" s="1"/>
  <c r="AA104" i="2"/>
  <c r="AB104" i="2" s="1"/>
  <c r="Z104" i="2"/>
  <c r="W104" i="2"/>
  <c r="S104" i="2"/>
  <c r="T104" i="2" s="1"/>
  <c r="O104" i="2"/>
  <c r="P104" i="2" s="1"/>
  <c r="K104" i="2"/>
  <c r="L104" i="2" s="1"/>
  <c r="G104" i="2"/>
  <c r="H104" i="2" s="1"/>
  <c r="AY103" i="2"/>
  <c r="AZ103" i="2" s="1"/>
  <c r="AW103" i="2"/>
  <c r="AX103" i="2" s="1"/>
  <c r="AU103" i="2"/>
  <c r="AV103" i="2" s="1"/>
  <c r="AE103" i="2"/>
  <c r="AF103" i="2" s="1"/>
  <c r="AC103" i="2"/>
  <c r="AD103" i="2" s="1"/>
  <c r="AA103" i="2"/>
  <c r="AB103" i="2" s="1"/>
  <c r="Z103" i="2"/>
  <c r="W103" i="2"/>
  <c r="S103" i="2"/>
  <c r="T103" i="2" s="1"/>
  <c r="O103" i="2"/>
  <c r="P103" i="2" s="1"/>
  <c r="K103" i="2"/>
  <c r="L103" i="2" s="1"/>
  <c r="G103" i="2"/>
  <c r="H103" i="2" s="1"/>
  <c r="AY102" i="2"/>
  <c r="AZ102" i="2" s="1"/>
  <c r="AW102" i="2"/>
  <c r="AX102" i="2" s="1"/>
  <c r="AU102" i="2"/>
  <c r="AV102" i="2" s="1"/>
  <c r="AE102" i="2"/>
  <c r="AF102" i="2" s="1"/>
  <c r="AC102" i="2"/>
  <c r="AD102" i="2" s="1"/>
  <c r="AA102" i="2"/>
  <c r="AB102" i="2" s="1"/>
  <c r="Z102" i="2"/>
  <c r="W102" i="2"/>
  <c r="S102" i="2"/>
  <c r="T102" i="2" s="1"/>
  <c r="O102" i="2"/>
  <c r="P102" i="2" s="1"/>
  <c r="K102" i="2"/>
  <c r="L102" i="2" s="1"/>
  <c r="G102" i="2"/>
  <c r="H102" i="2" s="1"/>
  <c r="AY101" i="2"/>
  <c r="AZ101" i="2" s="1"/>
  <c r="AW101" i="2"/>
  <c r="AX101" i="2" s="1"/>
  <c r="AU101" i="2"/>
  <c r="AV101" i="2" s="1"/>
  <c r="AE101" i="2"/>
  <c r="AF101" i="2" s="1"/>
  <c r="AC101" i="2"/>
  <c r="AD101" i="2" s="1"/>
  <c r="AA101" i="2"/>
  <c r="AB101" i="2" s="1"/>
  <c r="Z101" i="2"/>
  <c r="W101" i="2"/>
  <c r="S101" i="2"/>
  <c r="T101" i="2" s="1"/>
  <c r="O101" i="2"/>
  <c r="P101" i="2" s="1"/>
  <c r="K101" i="2"/>
  <c r="L101" i="2" s="1"/>
  <c r="G101" i="2"/>
  <c r="H101" i="2" s="1"/>
  <c r="AY100" i="2"/>
  <c r="AZ100" i="2" s="1"/>
  <c r="AW100" i="2"/>
  <c r="AX100" i="2" s="1"/>
  <c r="AU100" i="2"/>
  <c r="AV100" i="2" s="1"/>
  <c r="AE100" i="2"/>
  <c r="AF100" i="2" s="1"/>
  <c r="AC100" i="2"/>
  <c r="AD100" i="2" s="1"/>
  <c r="AA100" i="2"/>
  <c r="AB100" i="2" s="1"/>
  <c r="Z100" i="2"/>
  <c r="W100" i="2"/>
  <c r="S100" i="2"/>
  <c r="T100" i="2" s="1"/>
  <c r="O100" i="2"/>
  <c r="P100" i="2" s="1"/>
  <c r="K100" i="2"/>
  <c r="L100" i="2" s="1"/>
  <c r="G100" i="2"/>
  <c r="H100" i="2" s="1"/>
  <c r="AY99" i="2"/>
  <c r="AZ99" i="2" s="1"/>
  <c r="AW99" i="2"/>
  <c r="AX99" i="2" s="1"/>
  <c r="AU99" i="2"/>
  <c r="AV99" i="2" s="1"/>
  <c r="AE99" i="2"/>
  <c r="AF99" i="2" s="1"/>
  <c r="AC99" i="2"/>
  <c r="AD99" i="2" s="1"/>
  <c r="AA99" i="2"/>
  <c r="AB99" i="2" s="1"/>
  <c r="Z99" i="2"/>
  <c r="W99" i="2"/>
  <c r="S99" i="2"/>
  <c r="T99" i="2" s="1"/>
  <c r="O99" i="2"/>
  <c r="P99" i="2" s="1"/>
  <c r="K99" i="2"/>
  <c r="L99" i="2" s="1"/>
  <c r="G99" i="2"/>
  <c r="H99" i="2" s="1"/>
  <c r="AY98" i="2"/>
  <c r="AZ98" i="2" s="1"/>
  <c r="AW98" i="2"/>
  <c r="AX98" i="2" s="1"/>
  <c r="AU98" i="2"/>
  <c r="AV98" i="2" s="1"/>
  <c r="AE98" i="2"/>
  <c r="AF98" i="2" s="1"/>
  <c r="AC98" i="2"/>
  <c r="AD98" i="2" s="1"/>
  <c r="AA98" i="2"/>
  <c r="AB98" i="2" s="1"/>
  <c r="Z98" i="2"/>
  <c r="W98" i="2"/>
  <c r="S98" i="2"/>
  <c r="T98" i="2" s="1"/>
  <c r="O98" i="2"/>
  <c r="P98" i="2" s="1"/>
  <c r="K98" i="2"/>
  <c r="L98" i="2" s="1"/>
  <c r="G98" i="2"/>
  <c r="H98" i="2" s="1"/>
  <c r="AY97" i="2"/>
  <c r="AZ97" i="2" s="1"/>
  <c r="AW97" i="2"/>
  <c r="AX97" i="2" s="1"/>
  <c r="AU97" i="2"/>
  <c r="AV97" i="2" s="1"/>
  <c r="AE97" i="2"/>
  <c r="AF97" i="2" s="1"/>
  <c r="AC97" i="2"/>
  <c r="AD97" i="2" s="1"/>
  <c r="AA97" i="2"/>
  <c r="AB97" i="2" s="1"/>
  <c r="Z97" i="2"/>
  <c r="W97" i="2"/>
  <c r="S97" i="2"/>
  <c r="T97" i="2" s="1"/>
  <c r="O97" i="2"/>
  <c r="P97" i="2" s="1"/>
  <c r="K97" i="2"/>
  <c r="L97" i="2" s="1"/>
  <c r="G97" i="2"/>
  <c r="H97" i="2" s="1"/>
  <c r="AY96" i="2"/>
  <c r="AZ96" i="2" s="1"/>
  <c r="AW96" i="2"/>
  <c r="AX96" i="2" s="1"/>
  <c r="AU96" i="2"/>
  <c r="AV96" i="2" s="1"/>
  <c r="AE96" i="2"/>
  <c r="AF96" i="2" s="1"/>
  <c r="AC96" i="2"/>
  <c r="AD96" i="2" s="1"/>
  <c r="AA96" i="2"/>
  <c r="AB96" i="2" s="1"/>
  <c r="Z96" i="2"/>
  <c r="W96" i="2"/>
  <c r="S96" i="2"/>
  <c r="T96" i="2" s="1"/>
  <c r="O96" i="2"/>
  <c r="P96" i="2" s="1"/>
  <c r="K96" i="2"/>
  <c r="L96" i="2" s="1"/>
  <c r="G96" i="2"/>
  <c r="H96" i="2" s="1"/>
  <c r="AY95" i="2"/>
  <c r="AZ95" i="2" s="1"/>
  <c r="AW95" i="2"/>
  <c r="AX95" i="2" s="1"/>
  <c r="AU95" i="2"/>
  <c r="AV95" i="2" s="1"/>
  <c r="AE95" i="2"/>
  <c r="AF95" i="2" s="1"/>
  <c r="AC95" i="2"/>
  <c r="AD95" i="2" s="1"/>
  <c r="AA95" i="2"/>
  <c r="AB95" i="2" s="1"/>
  <c r="Z95" i="2"/>
  <c r="W95" i="2"/>
  <c r="S95" i="2"/>
  <c r="T95" i="2" s="1"/>
  <c r="O95" i="2"/>
  <c r="P95" i="2" s="1"/>
  <c r="K95" i="2"/>
  <c r="L95" i="2" s="1"/>
  <c r="G95" i="2"/>
  <c r="H95" i="2" s="1"/>
  <c r="AY94" i="2"/>
  <c r="AZ94" i="2" s="1"/>
  <c r="AW94" i="2"/>
  <c r="AX94" i="2" s="1"/>
  <c r="AU94" i="2"/>
  <c r="AV94" i="2" s="1"/>
  <c r="AE94" i="2"/>
  <c r="AF94" i="2" s="1"/>
  <c r="AC94" i="2"/>
  <c r="AD94" i="2" s="1"/>
  <c r="AA94" i="2"/>
  <c r="AB94" i="2" s="1"/>
  <c r="Z94" i="2"/>
  <c r="W94" i="2"/>
  <c r="S94" i="2"/>
  <c r="T94" i="2" s="1"/>
  <c r="O94" i="2"/>
  <c r="P94" i="2" s="1"/>
  <c r="K94" i="2"/>
  <c r="L94" i="2" s="1"/>
  <c r="G94" i="2"/>
  <c r="H94" i="2" s="1"/>
  <c r="AY93" i="2"/>
  <c r="AZ93" i="2" s="1"/>
  <c r="AW93" i="2"/>
  <c r="AX93" i="2" s="1"/>
  <c r="AU93" i="2"/>
  <c r="AV93" i="2" s="1"/>
  <c r="AE93" i="2"/>
  <c r="AF93" i="2" s="1"/>
  <c r="AC93" i="2"/>
  <c r="AD93" i="2" s="1"/>
  <c r="AA93" i="2"/>
  <c r="AB93" i="2" s="1"/>
  <c r="Z93" i="2"/>
  <c r="W93" i="2"/>
  <c r="S93" i="2"/>
  <c r="T93" i="2" s="1"/>
  <c r="O93" i="2"/>
  <c r="P93" i="2" s="1"/>
  <c r="K93" i="2"/>
  <c r="L93" i="2" s="1"/>
  <c r="G93" i="2"/>
  <c r="H93" i="2" s="1"/>
  <c r="AY92" i="2"/>
  <c r="AZ92" i="2" s="1"/>
  <c r="AW92" i="2"/>
  <c r="AX92" i="2" s="1"/>
  <c r="AU92" i="2"/>
  <c r="AV92" i="2" s="1"/>
  <c r="AE92" i="2"/>
  <c r="AF92" i="2" s="1"/>
  <c r="AC92" i="2"/>
  <c r="AD92" i="2" s="1"/>
  <c r="AA92" i="2"/>
  <c r="AB92" i="2" s="1"/>
  <c r="Z92" i="2"/>
  <c r="W92" i="2"/>
  <c r="S92" i="2"/>
  <c r="T92" i="2" s="1"/>
  <c r="O92" i="2"/>
  <c r="P92" i="2" s="1"/>
  <c r="K92" i="2"/>
  <c r="L92" i="2" s="1"/>
  <c r="G92" i="2"/>
  <c r="H92" i="2" s="1"/>
  <c r="AY91" i="2"/>
  <c r="AZ91" i="2" s="1"/>
  <c r="AW91" i="2"/>
  <c r="AX91" i="2" s="1"/>
  <c r="AU91" i="2"/>
  <c r="AV91" i="2" s="1"/>
  <c r="AE91" i="2"/>
  <c r="AF91" i="2" s="1"/>
  <c r="AC91" i="2"/>
  <c r="AD91" i="2" s="1"/>
  <c r="AA91" i="2"/>
  <c r="AB91" i="2" s="1"/>
  <c r="Z91" i="2"/>
  <c r="W91" i="2"/>
  <c r="S91" i="2"/>
  <c r="T91" i="2" s="1"/>
  <c r="O91" i="2"/>
  <c r="P91" i="2" s="1"/>
  <c r="K91" i="2"/>
  <c r="L91" i="2" s="1"/>
  <c r="G91" i="2"/>
  <c r="H91" i="2" s="1"/>
  <c r="AY90" i="2"/>
  <c r="AZ90" i="2" s="1"/>
  <c r="AW90" i="2"/>
  <c r="AX90" i="2" s="1"/>
  <c r="AU90" i="2"/>
  <c r="AV90" i="2" s="1"/>
  <c r="AE90" i="2"/>
  <c r="AF90" i="2" s="1"/>
  <c r="AC90" i="2"/>
  <c r="AD90" i="2" s="1"/>
  <c r="AA90" i="2"/>
  <c r="AB90" i="2" s="1"/>
  <c r="Z90" i="2"/>
  <c r="W90" i="2"/>
  <c r="S90" i="2"/>
  <c r="T90" i="2" s="1"/>
  <c r="O90" i="2"/>
  <c r="P90" i="2" s="1"/>
  <c r="K90" i="2"/>
  <c r="L90" i="2" s="1"/>
  <c r="G90" i="2"/>
  <c r="H90" i="2" s="1"/>
  <c r="AY89" i="2"/>
  <c r="AZ89" i="2" s="1"/>
  <c r="AW89" i="2"/>
  <c r="AX89" i="2" s="1"/>
  <c r="AU89" i="2"/>
  <c r="AV89" i="2" s="1"/>
  <c r="AE89" i="2"/>
  <c r="AF89" i="2" s="1"/>
  <c r="AC89" i="2"/>
  <c r="AD89" i="2" s="1"/>
  <c r="AA89" i="2"/>
  <c r="AB89" i="2" s="1"/>
  <c r="Z89" i="2"/>
  <c r="W89" i="2"/>
  <c r="S89" i="2"/>
  <c r="T89" i="2" s="1"/>
  <c r="O89" i="2"/>
  <c r="P89" i="2" s="1"/>
  <c r="K89" i="2"/>
  <c r="L89" i="2" s="1"/>
  <c r="G89" i="2"/>
  <c r="H89" i="2" s="1"/>
  <c r="AY88" i="2"/>
  <c r="AZ88" i="2" s="1"/>
  <c r="AW88" i="2"/>
  <c r="AX88" i="2" s="1"/>
  <c r="AU88" i="2"/>
  <c r="AV88" i="2" s="1"/>
  <c r="AE88" i="2"/>
  <c r="AF88" i="2" s="1"/>
  <c r="AC88" i="2"/>
  <c r="AD88" i="2" s="1"/>
  <c r="AA88" i="2"/>
  <c r="AB88" i="2" s="1"/>
  <c r="Z88" i="2"/>
  <c r="W88" i="2"/>
  <c r="S88" i="2"/>
  <c r="T88" i="2" s="1"/>
  <c r="O88" i="2"/>
  <c r="P88" i="2" s="1"/>
  <c r="K88" i="2"/>
  <c r="L88" i="2" s="1"/>
  <c r="G88" i="2"/>
  <c r="H88" i="2" s="1"/>
  <c r="AY87" i="2"/>
  <c r="AZ87" i="2" s="1"/>
  <c r="AW87" i="2"/>
  <c r="AX87" i="2" s="1"/>
  <c r="AU87" i="2"/>
  <c r="AV87" i="2" s="1"/>
  <c r="AE87" i="2"/>
  <c r="AF87" i="2" s="1"/>
  <c r="AC87" i="2"/>
  <c r="AD87" i="2" s="1"/>
  <c r="AA87" i="2"/>
  <c r="AB87" i="2" s="1"/>
  <c r="Z87" i="2"/>
  <c r="W87" i="2"/>
  <c r="S87" i="2"/>
  <c r="T87" i="2" s="1"/>
  <c r="O87" i="2"/>
  <c r="P87" i="2" s="1"/>
  <c r="K87" i="2"/>
  <c r="L87" i="2" s="1"/>
  <c r="G87" i="2"/>
  <c r="H87" i="2" s="1"/>
  <c r="AY86" i="2"/>
  <c r="AZ86" i="2" s="1"/>
  <c r="AW86" i="2"/>
  <c r="AX86" i="2" s="1"/>
  <c r="AU86" i="2"/>
  <c r="AV86" i="2" s="1"/>
  <c r="AE86" i="2"/>
  <c r="AF86" i="2" s="1"/>
  <c r="AC86" i="2"/>
  <c r="AD86" i="2" s="1"/>
  <c r="AA86" i="2"/>
  <c r="AB86" i="2" s="1"/>
  <c r="Z86" i="2"/>
  <c r="W86" i="2"/>
  <c r="S86" i="2"/>
  <c r="T86" i="2" s="1"/>
  <c r="O86" i="2"/>
  <c r="P86" i="2" s="1"/>
  <c r="K86" i="2"/>
  <c r="L86" i="2" s="1"/>
  <c r="G86" i="2"/>
  <c r="H86" i="2" s="1"/>
  <c r="AY85" i="2"/>
  <c r="AZ85" i="2" s="1"/>
  <c r="AW85" i="2"/>
  <c r="AX85" i="2" s="1"/>
  <c r="AU85" i="2"/>
  <c r="AE85" i="2"/>
  <c r="AF85" i="2" s="1"/>
  <c r="AC85" i="2"/>
  <c r="AD85" i="2" s="1"/>
  <c r="AA85" i="2"/>
  <c r="AB85" i="2" s="1"/>
  <c r="Z85" i="2"/>
  <c r="W85" i="2"/>
  <c r="S85" i="2"/>
  <c r="T85" i="2" s="1"/>
  <c r="O85" i="2"/>
  <c r="P85" i="2" s="1"/>
  <c r="K85" i="2"/>
  <c r="L85" i="2" s="1"/>
  <c r="G85" i="2"/>
  <c r="H85" i="2" s="1"/>
  <c r="AY84" i="2"/>
  <c r="AZ84" i="2" s="1"/>
  <c r="AU84" i="2"/>
  <c r="AV84" i="2" s="1"/>
  <c r="AE84" i="2"/>
  <c r="AF84" i="2" s="1"/>
  <c r="AC84" i="2"/>
  <c r="AD84" i="2" s="1"/>
  <c r="AA84" i="2"/>
  <c r="AB84" i="2" s="1"/>
  <c r="Z84" i="2"/>
  <c r="W84" i="2"/>
  <c r="S84" i="2"/>
  <c r="T84" i="2" s="1"/>
  <c r="O84" i="2"/>
  <c r="P84" i="2" s="1"/>
  <c r="K84" i="2"/>
  <c r="L84" i="2" s="1"/>
  <c r="G84" i="2"/>
  <c r="H84" i="2" s="1"/>
  <c r="AY83" i="2"/>
  <c r="AZ83" i="2" s="1"/>
  <c r="AW83" i="2"/>
  <c r="AX83" i="2" s="1"/>
  <c r="AU83" i="2"/>
  <c r="AV83" i="2" s="1"/>
  <c r="AE83" i="2"/>
  <c r="AF83" i="2" s="1"/>
  <c r="AC83" i="2"/>
  <c r="AD83" i="2" s="1"/>
  <c r="AA83" i="2"/>
  <c r="AB83" i="2" s="1"/>
  <c r="Z83" i="2"/>
  <c r="W83" i="2"/>
  <c r="S83" i="2"/>
  <c r="T83" i="2" s="1"/>
  <c r="O83" i="2"/>
  <c r="P83" i="2" s="1"/>
  <c r="K83" i="2"/>
  <c r="L83" i="2" s="1"/>
  <c r="G83" i="2"/>
  <c r="H83" i="2" s="1"/>
  <c r="AY82" i="2"/>
  <c r="AZ82" i="2" s="1"/>
  <c r="AW82" i="2"/>
  <c r="AU82" i="2"/>
  <c r="AV82" i="2" s="1"/>
  <c r="AE82" i="2"/>
  <c r="AF82" i="2" s="1"/>
  <c r="AC82" i="2"/>
  <c r="AD82" i="2" s="1"/>
  <c r="AA82" i="2"/>
  <c r="AB82" i="2" s="1"/>
  <c r="Z82" i="2"/>
  <c r="W82" i="2"/>
  <c r="S82" i="2"/>
  <c r="T82" i="2" s="1"/>
  <c r="O82" i="2"/>
  <c r="P82" i="2" s="1"/>
  <c r="K82" i="2"/>
  <c r="L82" i="2" s="1"/>
  <c r="G82" i="2"/>
  <c r="H82" i="2" s="1"/>
  <c r="AY81" i="2"/>
  <c r="AZ81" i="2" s="1"/>
  <c r="AW81" i="2"/>
  <c r="AU81" i="2"/>
  <c r="AV81" i="2" s="1"/>
  <c r="AE81" i="2"/>
  <c r="AF81" i="2" s="1"/>
  <c r="AC81" i="2"/>
  <c r="AD81" i="2" s="1"/>
  <c r="AA81" i="2"/>
  <c r="AB81" i="2" s="1"/>
  <c r="Z81" i="2"/>
  <c r="W81" i="2"/>
  <c r="S81" i="2"/>
  <c r="T81" i="2" s="1"/>
  <c r="O81" i="2"/>
  <c r="P81" i="2" s="1"/>
  <c r="K81" i="2"/>
  <c r="L81" i="2" s="1"/>
  <c r="G81" i="2"/>
  <c r="H81" i="2" s="1"/>
  <c r="AY80" i="2"/>
  <c r="AZ80" i="2" s="1"/>
  <c r="AW80" i="2"/>
  <c r="AU80" i="2"/>
  <c r="AV80" i="2" s="1"/>
  <c r="AE80" i="2"/>
  <c r="AF80" i="2" s="1"/>
  <c r="AC80" i="2"/>
  <c r="AD80" i="2" s="1"/>
  <c r="AA80" i="2"/>
  <c r="AB80" i="2" s="1"/>
  <c r="Z80" i="2"/>
  <c r="W80" i="2"/>
  <c r="S80" i="2"/>
  <c r="T80" i="2" s="1"/>
  <c r="O80" i="2"/>
  <c r="P80" i="2" s="1"/>
  <c r="K80" i="2"/>
  <c r="L80" i="2" s="1"/>
  <c r="G80" i="2"/>
  <c r="H80" i="2" s="1"/>
  <c r="AY79" i="2"/>
  <c r="AZ79" i="2" s="1"/>
  <c r="AW79" i="2"/>
  <c r="AX79" i="2" s="1"/>
  <c r="AU79" i="2"/>
  <c r="AV79" i="2" s="1"/>
  <c r="AE79" i="2"/>
  <c r="AF79" i="2" s="1"/>
  <c r="AC79" i="2"/>
  <c r="AD79" i="2" s="1"/>
  <c r="AA79" i="2"/>
  <c r="AB79" i="2" s="1"/>
  <c r="Z79" i="2"/>
  <c r="W79" i="2"/>
  <c r="S79" i="2"/>
  <c r="T79" i="2" s="1"/>
  <c r="O79" i="2"/>
  <c r="P79" i="2" s="1"/>
  <c r="K79" i="2"/>
  <c r="L79" i="2" s="1"/>
  <c r="G79" i="2"/>
  <c r="H79" i="2" s="1"/>
  <c r="AY78" i="2"/>
  <c r="AZ78" i="2" s="1"/>
  <c r="AW78" i="2"/>
  <c r="AU78" i="2"/>
  <c r="AV78" i="2" s="1"/>
  <c r="AE78" i="2"/>
  <c r="AF78" i="2" s="1"/>
  <c r="AC78" i="2"/>
  <c r="AD78" i="2" s="1"/>
  <c r="AA78" i="2"/>
  <c r="AB78" i="2" s="1"/>
  <c r="Z78" i="2"/>
  <c r="W78" i="2"/>
  <c r="S78" i="2"/>
  <c r="T78" i="2" s="1"/>
  <c r="O78" i="2"/>
  <c r="P78" i="2" s="1"/>
  <c r="K78" i="2"/>
  <c r="L78" i="2" s="1"/>
  <c r="G78" i="2"/>
  <c r="H78" i="2" s="1"/>
  <c r="AY77" i="2"/>
  <c r="AZ77" i="2" s="1"/>
  <c r="AW77" i="2"/>
  <c r="AX77" i="2" s="1"/>
  <c r="AU77" i="2"/>
  <c r="AV77" i="2" s="1"/>
  <c r="AE77" i="2"/>
  <c r="AF77" i="2" s="1"/>
  <c r="AC77" i="2"/>
  <c r="AD77" i="2" s="1"/>
  <c r="AA77" i="2"/>
  <c r="AB77" i="2" s="1"/>
  <c r="Z77" i="2"/>
  <c r="W77" i="2"/>
  <c r="S77" i="2"/>
  <c r="T77" i="2" s="1"/>
  <c r="O77" i="2"/>
  <c r="P77" i="2" s="1"/>
  <c r="K77" i="2"/>
  <c r="L77" i="2" s="1"/>
  <c r="G77" i="2"/>
  <c r="H77" i="2" s="1"/>
  <c r="AY76" i="2"/>
  <c r="AZ76" i="2" s="1"/>
  <c r="AW76" i="2"/>
  <c r="AU76" i="2"/>
  <c r="AV76" i="2" s="1"/>
  <c r="AE76" i="2"/>
  <c r="AF76" i="2" s="1"/>
  <c r="AC76" i="2"/>
  <c r="AD76" i="2" s="1"/>
  <c r="AA76" i="2"/>
  <c r="AB76" i="2" s="1"/>
  <c r="Z76" i="2"/>
  <c r="W76" i="2"/>
  <c r="S76" i="2"/>
  <c r="T76" i="2" s="1"/>
  <c r="O76" i="2"/>
  <c r="P76" i="2" s="1"/>
  <c r="K76" i="2"/>
  <c r="L76" i="2" s="1"/>
  <c r="G76" i="2"/>
  <c r="H76" i="2" s="1"/>
  <c r="AY75" i="2"/>
  <c r="AZ75" i="2" s="1"/>
  <c r="AW75" i="2"/>
  <c r="AX75" i="2" s="1"/>
  <c r="AU75" i="2"/>
  <c r="AV75" i="2" s="1"/>
  <c r="AE75" i="2"/>
  <c r="AF75" i="2" s="1"/>
  <c r="AC75" i="2"/>
  <c r="AD75" i="2" s="1"/>
  <c r="AA75" i="2"/>
  <c r="AB75" i="2" s="1"/>
  <c r="Z75" i="2"/>
  <c r="W75" i="2"/>
  <c r="S75" i="2"/>
  <c r="T75" i="2" s="1"/>
  <c r="O75" i="2"/>
  <c r="P75" i="2" s="1"/>
  <c r="K75" i="2"/>
  <c r="L75" i="2" s="1"/>
  <c r="G75" i="2"/>
  <c r="H75" i="2" s="1"/>
  <c r="AY74" i="2"/>
  <c r="AZ74" i="2" s="1"/>
  <c r="AW74" i="2"/>
  <c r="AU74" i="2"/>
  <c r="AV74" i="2" s="1"/>
  <c r="AE74" i="2"/>
  <c r="AF74" i="2" s="1"/>
  <c r="AC74" i="2"/>
  <c r="AD74" i="2" s="1"/>
  <c r="AA74" i="2"/>
  <c r="AB74" i="2" s="1"/>
  <c r="Z74" i="2"/>
  <c r="W74" i="2"/>
  <c r="S74" i="2"/>
  <c r="T74" i="2" s="1"/>
  <c r="O74" i="2"/>
  <c r="P74" i="2" s="1"/>
  <c r="K74" i="2"/>
  <c r="L74" i="2" s="1"/>
  <c r="G74" i="2"/>
  <c r="H74" i="2" s="1"/>
  <c r="AY73" i="2"/>
  <c r="AZ73" i="2" s="1"/>
  <c r="AW73" i="2"/>
  <c r="AX73" i="2" s="1"/>
  <c r="AU73" i="2"/>
  <c r="AV73" i="2" s="1"/>
  <c r="AE73" i="2"/>
  <c r="AF73" i="2" s="1"/>
  <c r="AC73" i="2"/>
  <c r="AD73" i="2" s="1"/>
  <c r="AA73" i="2"/>
  <c r="AB73" i="2" s="1"/>
  <c r="Z73" i="2"/>
  <c r="W73" i="2"/>
  <c r="S73" i="2"/>
  <c r="T73" i="2" s="1"/>
  <c r="O73" i="2"/>
  <c r="P73" i="2" s="1"/>
  <c r="K73" i="2"/>
  <c r="L73" i="2" s="1"/>
  <c r="G73" i="2"/>
  <c r="H73" i="2" s="1"/>
  <c r="AY72" i="2"/>
  <c r="AZ72" i="2" s="1"/>
  <c r="AW72" i="2"/>
  <c r="AU72" i="2"/>
  <c r="AV72" i="2" s="1"/>
  <c r="AE72" i="2"/>
  <c r="AF72" i="2" s="1"/>
  <c r="AC72" i="2"/>
  <c r="AD72" i="2" s="1"/>
  <c r="AA72" i="2"/>
  <c r="AB72" i="2" s="1"/>
  <c r="Z72" i="2"/>
  <c r="W72" i="2"/>
  <c r="S72" i="2"/>
  <c r="T72" i="2" s="1"/>
  <c r="O72" i="2"/>
  <c r="P72" i="2" s="1"/>
  <c r="K72" i="2"/>
  <c r="L72" i="2" s="1"/>
  <c r="G72" i="2"/>
  <c r="H72" i="2" s="1"/>
  <c r="AY71" i="2"/>
  <c r="AZ71" i="2" s="1"/>
  <c r="AW71" i="2"/>
  <c r="AX71" i="2" s="1"/>
  <c r="AU71" i="2"/>
  <c r="AV71" i="2" s="1"/>
  <c r="AE71" i="2"/>
  <c r="AF71" i="2" s="1"/>
  <c r="AC71" i="2"/>
  <c r="AD71" i="2" s="1"/>
  <c r="AA71" i="2"/>
  <c r="AB71" i="2" s="1"/>
  <c r="Z71" i="2"/>
  <c r="W71" i="2"/>
  <c r="S71" i="2"/>
  <c r="T71" i="2" s="1"/>
  <c r="O71" i="2"/>
  <c r="P71" i="2" s="1"/>
  <c r="K71" i="2"/>
  <c r="L71" i="2" s="1"/>
  <c r="G71" i="2"/>
  <c r="H71" i="2" s="1"/>
  <c r="AY70" i="2"/>
  <c r="AZ70" i="2" s="1"/>
  <c r="AW70" i="2"/>
  <c r="AU70" i="2"/>
  <c r="AV70" i="2" s="1"/>
  <c r="AE70" i="2"/>
  <c r="AF70" i="2" s="1"/>
  <c r="AC70" i="2"/>
  <c r="AD70" i="2" s="1"/>
  <c r="AA70" i="2"/>
  <c r="AB70" i="2" s="1"/>
  <c r="Z70" i="2"/>
  <c r="W70" i="2"/>
  <c r="S70" i="2"/>
  <c r="T70" i="2" s="1"/>
  <c r="O70" i="2"/>
  <c r="P70" i="2" s="1"/>
  <c r="K70" i="2"/>
  <c r="L70" i="2" s="1"/>
  <c r="G70" i="2"/>
  <c r="H70" i="2" s="1"/>
  <c r="AY69" i="2"/>
  <c r="AZ69" i="2" s="1"/>
  <c r="AW69" i="2"/>
  <c r="AX69" i="2" s="1"/>
  <c r="AU69" i="2"/>
  <c r="AV69" i="2" s="1"/>
  <c r="AE69" i="2"/>
  <c r="AF69" i="2" s="1"/>
  <c r="AC69" i="2"/>
  <c r="AD69" i="2" s="1"/>
  <c r="AA69" i="2"/>
  <c r="AB69" i="2" s="1"/>
  <c r="Z69" i="2"/>
  <c r="W69" i="2"/>
  <c r="S69" i="2"/>
  <c r="T69" i="2" s="1"/>
  <c r="O69" i="2"/>
  <c r="P69" i="2" s="1"/>
  <c r="K69" i="2"/>
  <c r="L69" i="2" s="1"/>
  <c r="G69" i="2"/>
  <c r="H69" i="2" s="1"/>
  <c r="AY68" i="2"/>
  <c r="AZ68" i="2" s="1"/>
  <c r="AW68" i="2"/>
  <c r="AU68" i="2"/>
  <c r="AV68" i="2" s="1"/>
  <c r="AE68" i="2"/>
  <c r="AF68" i="2" s="1"/>
  <c r="AC68" i="2"/>
  <c r="AD68" i="2" s="1"/>
  <c r="AA68" i="2"/>
  <c r="AB68" i="2" s="1"/>
  <c r="Z68" i="2"/>
  <c r="W68" i="2"/>
  <c r="S68" i="2"/>
  <c r="T68" i="2" s="1"/>
  <c r="O68" i="2"/>
  <c r="P68" i="2" s="1"/>
  <c r="K68" i="2"/>
  <c r="L68" i="2" s="1"/>
  <c r="G68" i="2"/>
  <c r="H68" i="2" s="1"/>
  <c r="AY67" i="2"/>
  <c r="AZ67" i="2" s="1"/>
  <c r="AW67" i="2"/>
  <c r="AX67" i="2" s="1"/>
  <c r="AU67" i="2"/>
  <c r="AV67" i="2" s="1"/>
  <c r="AE67" i="2"/>
  <c r="AF67" i="2" s="1"/>
  <c r="AC67" i="2"/>
  <c r="AD67" i="2" s="1"/>
  <c r="AA67" i="2"/>
  <c r="AB67" i="2" s="1"/>
  <c r="Z67" i="2"/>
  <c r="W67" i="2"/>
  <c r="S67" i="2"/>
  <c r="T67" i="2" s="1"/>
  <c r="O67" i="2"/>
  <c r="P67" i="2" s="1"/>
  <c r="K67" i="2"/>
  <c r="L67" i="2" s="1"/>
  <c r="G67" i="2"/>
  <c r="H67" i="2" s="1"/>
  <c r="AY66" i="2"/>
  <c r="AZ66" i="2" s="1"/>
  <c r="AW66" i="2"/>
  <c r="AU66" i="2"/>
  <c r="AV66" i="2" s="1"/>
  <c r="AE66" i="2"/>
  <c r="AF66" i="2" s="1"/>
  <c r="AC66" i="2"/>
  <c r="AD66" i="2" s="1"/>
  <c r="AA66" i="2"/>
  <c r="AB66" i="2" s="1"/>
  <c r="Z66" i="2"/>
  <c r="W66" i="2"/>
  <c r="S66" i="2"/>
  <c r="T66" i="2" s="1"/>
  <c r="O66" i="2"/>
  <c r="P66" i="2" s="1"/>
  <c r="K66" i="2"/>
  <c r="L66" i="2" s="1"/>
  <c r="G66" i="2"/>
  <c r="H66" i="2" s="1"/>
  <c r="AY65" i="2"/>
  <c r="AZ65" i="2" s="1"/>
  <c r="AW65" i="2"/>
  <c r="AX65" i="2" s="1"/>
  <c r="AU65" i="2"/>
  <c r="AV65" i="2" s="1"/>
  <c r="AE65" i="2"/>
  <c r="AF65" i="2" s="1"/>
  <c r="AC65" i="2"/>
  <c r="AD65" i="2" s="1"/>
  <c r="AA65" i="2"/>
  <c r="AB65" i="2" s="1"/>
  <c r="Z65" i="2"/>
  <c r="W65" i="2"/>
  <c r="S65" i="2"/>
  <c r="T65" i="2" s="1"/>
  <c r="O65" i="2"/>
  <c r="P65" i="2" s="1"/>
  <c r="K65" i="2"/>
  <c r="L65" i="2" s="1"/>
  <c r="G65" i="2"/>
  <c r="H65" i="2" s="1"/>
  <c r="AY64" i="2"/>
  <c r="AZ64" i="2" s="1"/>
  <c r="AW64" i="2"/>
  <c r="AU64" i="2"/>
  <c r="AV64" i="2" s="1"/>
  <c r="AE64" i="2"/>
  <c r="AF64" i="2" s="1"/>
  <c r="AC64" i="2"/>
  <c r="AD64" i="2" s="1"/>
  <c r="AA64" i="2"/>
  <c r="AB64" i="2" s="1"/>
  <c r="Z64" i="2"/>
  <c r="W64" i="2"/>
  <c r="S64" i="2"/>
  <c r="T64" i="2" s="1"/>
  <c r="O64" i="2"/>
  <c r="P64" i="2" s="1"/>
  <c r="K64" i="2"/>
  <c r="L64" i="2" s="1"/>
  <c r="G64" i="2"/>
  <c r="H64" i="2" s="1"/>
  <c r="AY63" i="2"/>
  <c r="AZ63" i="2" s="1"/>
  <c r="AW63" i="2"/>
  <c r="AX63" i="2" s="1"/>
  <c r="AU63" i="2"/>
  <c r="AV63" i="2" s="1"/>
  <c r="AE63" i="2"/>
  <c r="AF63" i="2" s="1"/>
  <c r="AC63" i="2"/>
  <c r="AD63" i="2" s="1"/>
  <c r="AA63" i="2"/>
  <c r="AB63" i="2" s="1"/>
  <c r="Z63" i="2"/>
  <c r="W63" i="2"/>
  <c r="S63" i="2"/>
  <c r="T63" i="2" s="1"/>
  <c r="O63" i="2"/>
  <c r="P63" i="2" s="1"/>
  <c r="K63" i="2"/>
  <c r="L63" i="2" s="1"/>
  <c r="G63" i="2"/>
  <c r="H63" i="2" s="1"/>
  <c r="AY62" i="2"/>
  <c r="AZ62" i="2" s="1"/>
  <c r="AW62" i="2"/>
  <c r="AU62" i="2"/>
  <c r="AV62" i="2" s="1"/>
  <c r="AE62" i="2"/>
  <c r="AF62" i="2" s="1"/>
  <c r="AC62" i="2"/>
  <c r="AD62" i="2" s="1"/>
  <c r="AA62" i="2"/>
  <c r="AB62" i="2" s="1"/>
  <c r="Z62" i="2"/>
  <c r="W62" i="2"/>
  <c r="S62" i="2"/>
  <c r="T62" i="2" s="1"/>
  <c r="O62" i="2"/>
  <c r="P62" i="2" s="1"/>
  <c r="K62" i="2"/>
  <c r="L62" i="2" s="1"/>
  <c r="G62" i="2"/>
  <c r="H62" i="2" s="1"/>
  <c r="AY61" i="2"/>
  <c r="AZ61" i="2" s="1"/>
  <c r="AW61" i="2"/>
  <c r="AX61" i="2" s="1"/>
  <c r="AU61" i="2"/>
  <c r="AV61" i="2" s="1"/>
  <c r="AE61" i="2"/>
  <c r="AF61" i="2" s="1"/>
  <c r="AC61" i="2"/>
  <c r="AD61" i="2" s="1"/>
  <c r="AA61" i="2"/>
  <c r="AB61" i="2" s="1"/>
  <c r="Z61" i="2"/>
  <c r="W61" i="2"/>
  <c r="S61" i="2"/>
  <c r="T61" i="2" s="1"/>
  <c r="O61" i="2"/>
  <c r="P61" i="2" s="1"/>
  <c r="K61" i="2"/>
  <c r="L61" i="2" s="1"/>
  <c r="G61" i="2"/>
  <c r="H61" i="2" s="1"/>
  <c r="AY60" i="2"/>
  <c r="AZ60" i="2" s="1"/>
  <c r="AW60" i="2"/>
  <c r="AU60" i="2"/>
  <c r="AV60" i="2" s="1"/>
  <c r="AE60" i="2"/>
  <c r="AF60" i="2" s="1"/>
  <c r="AC60" i="2"/>
  <c r="AD60" i="2" s="1"/>
  <c r="AA60" i="2"/>
  <c r="AB60" i="2" s="1"/>
  <c r="Z60" i="2"/>
  <c r="W60" i="2"/>
  <c r="S60" i="2"/>
  <c r="T60" i="2" s="1"/>
  <c r="O60" i="2"/>
  <c r="P60" i="2" s="1"/>
  <c r="K60" i="2"/>
  <c r="L60" i="2" s="1"/>
  <c r="G60" i="2"/>
  <c r="H60" i="2" s="1"/>
  <c r="AY59" i="2"/>
  <c r="AZ59" i="2" s="1"/>
  <c r="AW59" i="2"/>
  <c r="AX59" i="2" s="1"/>
  <c r="AU59" i="2"/>
  <c r="AV59" i="2" s="1"/>
  <c r="AE59" i="2"/>
  <c r="AF59" i="2" s="1"/>
  <c r="AC59" i="2"/>
  <c r="AD59" i="2" s="1"/>
  <c r="AA59" i="2"/>
  <c r="AB59" i="2" s="1"/>
  <c r="Z59" i="2"/>
  <c r="W59" i="2"/>
  <c r="S59" i="2"/>
  <c r="T59" i="2" s="1"/>
  <c r="O59" i="2"/>
  <c r="P59" i="2" s="1"/>
  <c r="K59" i="2"/>
  <c r="L59" i="2" s="1"/>
  <c r="G59" i="2"/>
  <c r="H59" i="2" s="1"/>
  <c r="AY58" i="2"/>
  <c r="AZ58" i="2" s="1"/>
  <c r="AW58" i="2"/>
  <c r="AU58" i="2"/>
  <c r="AV58" i="2" s="1"/>
  <c r="AE58" i="2"/>
  <c r="AF58" i="2" s="1"/>
  <c r="AC58" i="2"/>
  <c r="AD58" i="2" s="1"/>
  <c r="AA58" i="2"/>
  <c r="AB58" i="2" s="1"/>
  <c r="Z58" i="2"/>
  <c r="W58" i="2"/>
  <c r="S58" i="2"/>
  <c r="T58" i="2" s="1"/>
  <c r="O58" i="2"/>
  <c r="P58" i="2" s="1"/>
  <c r="K58" i="2"/>
  <c r="L58" i="2" s="1"/>
  <c r="G58" i="2"/>
  <c r="H58" i="2" s="1"/>
  <c r="AY57" i="2"/>
  <c r="AZ57" i="2" s="1"/>
  <c r="AW57" i="2"/>
  <c r="AX57" i="2" s="1"/>
  <c r="AU57" i="2"/>
  <c r="AV57" i="2" s="1"/>
  <c r="AE57" i="2"/>
  <c r="AF57" i="2" s="1"/>
  <c r="AC57" i="2"/>
  <c r="AD57" i="2" s="1"/>
  <c r="AA57" i="2"/>
  <c r="AB57" i="2" s="1"/>
  <c r="Z57" i="2"/>
  <c r="W57" i="2"/>
  <c r="S57" i="2"/>
  <c r="T57" i="2" s="1"/>
  <c r="O57" i="2"/>
  <c r="P57" i="2" s="1"/>
  <c r="K57" i="2"/>
  <c r="L57" i="2" s="1"/>
  <c r="G57" i="2"/>
  <c r="H57" i="2" s="1"/>
  <c r="AY56" i="2"/>
  <c r="AZ56" i="2" s="1"/>
  <c r="AW56" i="2"/>
  <c r="AU56" i="2"/>
  <c r="AV56" i="2" s="1"/>
  <c r="AE56" i="2"/>
  <c r="AF56" i="2" s="1"/>
  <c r="AC56" i="2"/>
  <c r="AD56" i="2" s="1"/>
  <c r="AA56" i="2"/>
  <c r="AB56" i="2" s="1"/>
  <c r="Z56" i="2"/>
  <c r="W56" i="2"/>
  <c r="S56" i="2"/>
  <c r="T56" i="2" s="1"/>
  <c r="O56" i="2"/>
  <c r="P56" i="2" s="1"/>
  <c r="K56" i="2"/>
  <c r="L56" i="2" s="1"/>
  <c r="G56" i="2"/>
  <c r="H56" i="2" s="1"/>
  <c r="AY55" i="2"/>
  <c r="AZ55" i="2" s="1"/>
  <c r="AW55" i="2"/>
  <c r="AX55" i="2" s="1"/>
  <c r="AU55" i="2"/>
  <c r="AV55" i="2" s="1"/>
  <c r="AE55" i="2"/>
  <c r="AF55" i="2" s="1"/>
  <c r="AC55" i="2"/>
  <c r="AD55" i="2" s="1"/>
  <c r="AA55" i="2"/>
  <c r="AB55" i="2" s="1"/>
  <c r="Z55" i="2"/>
  <c r="W55" i="2"/>
  <c r="S55" i="2"/>
  <c r="T55" i="2" s="1"/>
  <c r="O55" i="2"/>
  <c r="P55" i="2" s="1"/>
  <c r="K55" i="2"/>
  <c r="L55" i="2" s="1"/>
  <c r="G55" i="2"/>
  <c r="H55" i="2" s="1"/>
  <c r="AY54" i="2"/>
  <c r="AZ54" i="2" s="1"/>
  <c r="AW54" i="2"/>
  <c r="AU54" i="2"/>
  <c r="AV54" i="2" s="1"/>
  <c r="AE54" i="2"/>
  <c r="AF54" i="2" s="1"/>
  <c r="AC54" i="2"/>
  <c r="AD54" i="2" s="1"/>
  <c r="AA54" i="2"/>
  <c r="AB54" i="2" s="1"/>
  <c r="Z54" i="2"/>
  <c r="W54" i="2"/>
  <c r="S54" i="2"/>
  <c r="T54" i="2" s="1"/>
  <c r="O54" i="2"/>
  <c r="P54" i="2" s="1"/>
  <c r="K54" i="2"/>
  <c r="L54" i="2" s="1"/>
  <c r="G54" i="2"/>
  <c r="H54" i="2" s="1"/>
  <c r="AY53" i="2"/>
  <c r="AZ53" i="2" s="1"/>
  <c r="AW53" i="2"/>
  <c r="AX53" i="2" s="1"/>
  <c r="AU53" i="2"/>
  <c r="AV53" i="2" s="1"/>
  <c r="AE53" i="2"/>
  <c r="AF53" i="2" s="1"/>
  <c r="AC53" i="2"/>
  <c r="AD53" i="2" s="1"/>
  <c r="AA53" i="2"/>
  <c r="AB53" i="2" s="1"/>
  <c r="Z53" i="2"/>
  <c r="W53" i="2"/>
  <c r="S53" i="2"/>
  <c r="T53" i="2" s="1"/>
  <c r="O53" i="2"/>
  <c r="P53" i="2" s="1"/>
  <c r="K53" i="2"/>
  <c r="L53" i="2" s="1"/>
  <c r="G53" i="2"/>
  <c r="H53" i="2" s="1"/>
  <c r="AY52" i="2"/>
  <c r="AZ52" i="2" s="1"/>
  <c r="AW52" i="2"/>
  <c r="AU52" i="2"/>
  <c r="AV52" i="2" s="1"/>
  <c r="AE52" i="2"/>
  <c r="AF52" i="2" s="1"/>
  <c r="AC52" i="2"/>
  <c r="AD52" i="2" s="1"/>
  <c r="AA52" i="2"/>
  <c r="AB52" i="2" s="1"/>
  <c r="Z52" i="2"/>
  <c r="W52" i="2"/>
  <c r="S52" i="2"/>
  <c r="T52" i="2" s="1"/>
  <c r="O52" i="2"/>
  <c r="P52" i="2" s="1"/>
  <c r="K52" i="2"/>
  <c r="L52" i="2" s="1"/>
  <c r="G52" i="2"/>
  <c r="H52" i="2" s="1"/>
  <c r="AY51" i="2"/>
  <c r="AZ51" i="2" s="1"/>
  <c r="AW51" i="2"/>
  <c r="AX51" i="2" s="1"/>
  <c r="AU51" i="2"/>
  <c r="AV51" i="2" s="1"/>
  <c r="AE51" i="2"/>
  <c r="AF51" i="2" s="1"/>
  <c r="AC51" i="2"/>
  <c r="AD51" i="2" s="1"/>
  <c r="AA51" i="2"/>
  <c r="AB51" i="2" s="1"/>
  <c r="Z51" i="2"/>
  <c r="W51" i="2"/>
  <c r="S51" i="2"/>
  <c r="T51" i="2" s="1"/>
  <c r="O51" i="2"/>
  <c r="P51" i="2" s="1"/>
  <c r="K51" i="2"/>
  <c r="L51" i="2" s="1"/>
  <c r="G51" i="2"/>
  <c r="H51" i="2" s="1"/>
  <c r="AY50" i="2"/>
  <c r="AZ50" i="2" s="1"/>
  <c r="AW50" i="2"/>
  <c r="AU50" i="2"/>
  <c r="AV50" i="2" s="1"/>
  <c r="AE50" i="2"/>
  <c r="AF50" i="2" s="1"/>
  <c r="AC50" i="2"/>
  <c r="AD50" i="2" s="1"/>
  <c r="AA50" i="2"/>
  <c r="AB50" i="2" s="1"/>
  <c r="Z50" i="2"/>
  <c r="W50" i="2"/>
  <c r="S50" i="2"/>
  <c r="T50" i="2" s="1"/>
  <c r="O50" i="2"/>
  <c r="P50" i="2" s="1"/>
  <c r="K50" i="2"/>
  <c r="L50" i="2" s="1"/>
  <c r="G50" i="2"/>
  <c r="H50" i="2" s="1"/>
  <c r="AY49" i="2"/>
  <c r="AZ49" i="2" s="1"/>
  <c r="AW49" i="2"/>
  <c r="AX49" i="2" s="1"/>
  <c r="AU49" i="2"/>
  <c r="AV49" i="2" s="1"/>
  <c r="AE49" i="2"/>
  <c r="AF49" i="2" s="1"/>
  <c r="AC49" i="2"/>
  <c r="AD49" i="2" s="1"/>
  <c r="AA49" i="2"/>
  <c r="AB49" i="2" s="1"/>
  <c r="Z49" i="2"/>
  <c r="W49" i="2"/>
  <c r="S49" i="2"/>
  <c r="T49" i="2" s="1"/>
  <c r="O49" i="2"/>
  <c r="P49" i="2" s="1"/>
  <c r="K49" i="2"/>
  <c r="L49" i="2" s="1"/>
  <c r="G49" i="2"/>
  <c r="H49" i="2" s="1"/>
  <c r="AY48" i="2"/>
  <c r="AZ48" i="2" s="1"/>
  <c r="AW48" i="2"/>
  <c r="AU48" i="2"/>
  <c r="AV48" i="2" s="1"/>
  <c r="AE48" i="2"/>
  <c r="AF48" i="2" s="1"/>
  <c r="AC48" i="2"/>
  <c r="AD48" i="2" s="1"/>
  <c r="AA48" i="2"/>
  <c r="AB48" i="2" s="1"/>
  <c r="Z48" i="2"/>
  <c r="W48" i="2"/>
  <c r="S48" i="2"/>
  <c r="T48" i="2" s="1"/>
  <c r="O48" i="2"/>
  <c r="P48" i="2" s="1"/>
  <c r="K48" i="2"/>
  <c r="L48" i="2" s="1"/>
  <c r="G48" i="2"/>
  <c r="H48" i="2" s="1"/>
  <c r="AY47" i="2"/>
  <c r="AZ47" i="2" s="1"/>
  <c r="AW47" i="2"/>
  <c r="AX47" i="2" s="1"/>
  <c r="AU47" i="2"/>
  <c r="AV47" i="2" s="1"/>
  <c r="AE47" i="2"/>
  <c r="AF47" i="2" s="1"/>
  <c r="AC47" i="2"/>
  <c r="AD47" i="2" s="1"/>
  <c r="AA47" i="2"/>
  <c r="AB47" i="2" s="1"/>
  <c r="Z47" i="2"/>
  <c r="W47" i="2"/>
  <c r="S47" i="2"/>
  <c r="T47" i="2" s="1"/>
  <c r="O47" i="2"/>
  <c r="P47" i="2" s="1"/>
  <c r="K47" i="2"/>
  <c r="L47" i="2" s="1"/>
  <c r="G47" i="2"/>
  <c r="H47" i="2" s="1"/>
  <c r="AY46" i="2"/>
  <c r="AZ46" i="2" s="1"/>
  <c r="AW46" i="2"/>
  <c r="AU46" i="2"/>
  <c r="AV46" i="2" s="1"/>
  <c r="AE46" i="2"/>
  <c r="AF46" i="2" s="1"/>
  <c r="AC46" i="2"/>
  <c r="AD46" i="2" s="1"/>
  <c r="AA46" i="2"/>
  <c r="AB46" i="2" s="1"/>
  <c r="Z46" i="2"/>
  <c r="W46" i="2"/>
  <c r="S46" i="2"/>
  <c r="T46" i="2" s="1"/>
  <c r="O46" i="2"/>
  <c r="P46" i="2" s="1"/>
  <c r="K46" i="2"/>
  <c r="L46" i="2" s="1"/>
  <c r="G46" i="2"/>
  <c r="H46" i="2" s="1"/>
  <c r="AY45" i="2"/>
  <c r="AZ45" i="2" s="1"/>
  <c r="AW45" i="2"/>
  <c r="AX45" i="2" s="1"/>
  <c r="AU45" i="2"/>
  <c r="AV45" i="2" s="1"/>
  <c r="AE45" i="2"/>
  <c r="AF45" i="2" s="1"/>
  <c r="AC45" i="2"/>
  <c r="AD45" i="2" s="1"/>
  <c r="AA45" i="2"/>
  <c r="AB45" i="2" s="1"/>
  <c r="Z45" i="2"/>
  <c r="W45" i="2"/>
  <c r="S45" i="2"/>
  <c r="T45" i="2" s="1"/>
  <c r="O45" i="2"/>
  <c r="P45" i="2" s="1"/>
  <c r="K45" i="2"/>
  <c r="L45" i="2" s="1"/>
  <c r="G45" i="2"/>
  <c r="H45" i="2" s="1"/>
  <c r="AY44" i="2"/>
  <c r="AZ44" i="2" s="1"/>
  <c r="AW44" i="2"/>
  <c r="AU44" i="2"/>
  <c r="AV44" i="2" s="1"/>
  <c r="AE44" i="2"/>
  <c r="AF44" i="2" s="1"/>
  <c r="AC44" i="2"/>
  <c r="AD44" i="2" s="1"/>
  <c r="AA44" i="2"/>
  <c r="AB44" i="2" s="1"/>
  <c r="Z44" i="2"/>
  <c r="W44" i="2"/>
  <c r="S44" i="2"/>
  <c r="T44" i="2" s="1"/>
  <c r="O44" i="2"/>
  <c r="P44" i="2" s="1"/>
  <c r="K44" i="2"/>
  <c r="L44" i="2" s="1"/>
  <c r="G44" i="2"/>
  <c r="H44" i="2" s="1"/>
  <c r="AY43" i="2"/>
  <c r="AZ43" i="2" s="1"/>
  <c r="AW43" i="2"/>
  <c r="AX43" i="2" s="1"/>
  <c r="AU43" i="2"/>
  <c r="AV43" i="2" s="1"/>
  <c r="AE43" i="2"/>
  <c r="AF43" i="2" s="1"/>
  <c r="AC43" i="2"/>
  <c r="AD43" i="2" s="1"/>
  <c r="AA43" i="2"/>
  <c r="AB43" i="2" s="1"/>
  <c r="Z43" i="2"/>
  <c r="W43" i="2"/>
  <c r="S43" i="2"/>
  <c r="T43" i="2" s="1"/>
  <c r="O43" i="2"/>
  <c r="P43" i="2" s="1"/>
  <c r="K43" i="2"/>
  <c r="L43" i="2" s="1"/>
  <c r="G43" i="2"/>
  <c r="H43" i="2" s="1"/>
  <c r="AY42" i="2"/>
  <c r="AZ42" i="2" s="1"/>
  <c r="AW42" i="2"/>
  <c r="AX42" i="2" s="1"/>
  <c r="AU42" i="2"/>
  <c r="AV42" i="2" s="1"/>
  <c r="AE42" i="2"/>
  <c r="AF42" i="2" s="1"/>
  <c r="AC42" i="2"/>
  <c r="AD42" i="2" s="1"/>
  <c r="AA42" i="2"/>
  <c r="AB42" i="2" s="1"/>
  <c r="Z42" i="2"/>
  <c r="W42" i="2"/>
  <c r="S42" i="2"/>
  <c r="T42" i="2" s="1"/>
  <c r="O42" i="2"/>
  <c r="P42" i="2" s="1"/>
  <c r="K42" i="2"/>
  <c r="L42" i="2" s="1"/>
  <c r="G42" i="2"/>
  <c r="H42" i="2" s="1"/>
  <c r="AY41" i="2"/>
  <c r="AZ41" i="2" s="1"/>
  <c r="AW41" i="2"/>
  <c r="AX41" i="2" s="1"/>
  <c r="AU41" i="2"/>
  <c r="AV41" i="2" s="1"/>
  <c r="AE41" i="2"/>
  <c r="AF41" i="2" s="1"/>
  <c r="AC41" i="2"/>
  <c r="AD41" i="2" s="1"/>
  <c r="AA41" i="2"/>
  <c r="AB41" i="2" s="1"/>
  <c r="Z41" i="2"/>
  <c r="W41" i="2"/>
  <c r="S41" i="2"/>
  <c r="T41" i="2" s="1"/>
  <c r="O41" i="2"/>
  <c r="P41" i="2" s="1"/>
  <c r="K41" i="2"/>
  <c r="L41" i="2" s="1"/>
  <c r="G41" i="2"/>
  <c r="H41" i="2" s="1"/>
  <c r="AY40" i="2"/>
  <c r="AZ40" i="2" s="1"/>
  <c r="AW40" i="2"/>
  <c r="AU40" i="2"/>
  <c r="AV40" i="2" s="1"/>
  <c r="AE40" i="2"/>
  <c r="AF40" i="2" s="1"/>
  <c r="AC40" i="2"/>
  <c r="AD40" i="2" s="1"/>
  <c r="AA40" i="2"/>
  <c r="AB40" i="2" s="1"/>
  <c r="Z40" i="2"/>
  <c r="W40" i="2"/>
  <c r="S40" i="2"/>
  <c r="T40" i="2" s="1"/>
  <c r="O40" i="2"/>
  <c r="P40" i="2" s="1"/>
  <c r="K40" i="2"/>
  <c r="L40" i="2" s="1"/>
  <c r="G40" i="2"/>
  <c r="H40" i="2" s="1"/>
  <c r="AY39" i="2"/>
  <c r="AZ39" i="2" s="1"/>
  <c r="AW39" i="2"/>
  <c r="AX39" i="2" s="1"/>
  <c r="AU39" i="2"/>
  <c r="AV39" i="2" s="1"/>
  <c r="AE39" i="2"/>
  <c r="AF39" i="2" s="1"/>
  <c r="AC39" i="2"/>
  <c r="AD39" i="2" s="1"/>
  <c r="AA39" i="2"/>
  <c r="AB39" i="2" s="1"/>
  <c r="Z39" i="2"/>
  <c r="W39" i="2"/>
  <c r="S39" i="2"/>
  <c r="T39" i="2" s="1"/>
  <c r="O39" i="2"/>
  <c r="P39" i="2" s="1"/>
  <c r="K39" i="2"/>
  <c r="L39" i="2" s="1"/>
  <c r="G39" i="2"/>
  <c r="H39" i="2" s="1"/>
  <c r="AY38" i="2"/>
  <c r="AZ38" i="2" s="1"/>
  <c r="AW38" i="2"/>
  <c r="AX38" i="2" s="1"/>
  <c r="AU38" i="2"/>
  <c r="AV38" i="2" s="1"/>
  <c r="AE38" i="2"/>
  <c r="AF38" i="2" s="1"/>
  <c r="AC38" i="2"/>
  <c r="AD38" i="2" s="1"/>
  <c r="AA38" i="2"/>
  <c r="AB38" i="2" s="1"/>
  <c r="Z38" i="2"/>
  <c r="W38" i="2"/>
  <c r="S38" i="2"/>
  <c r="T38" i="2" s="1"/>
  <c r="O38" i="2"/>
  <c r="P38" i="2" s="1"/>
  <c r="K38" i="2"/>
  <c r="L38" i="2" s="1"/>
  <c r="G38" i="2"/>
  <c r="H38" i="2" s="1"/>
  <c r="AY37" i="2"/>
  <c r="AZ37" i="2" s="1"/>
  <c r="AW37" i="2"/>
  <c r="AX37" i="2" s="1"/>
  <c r="AU37" i="2"/>
  <c r="AV37" i="2" s="1"/>
  <c r="AE37" i="2"/>
  <c r="AF37" i="2" s="1"/>
  <c r="AC37" i="2"/>
  <c r="AD37" i="2" s="1"/>
  <c r="AA37" i="2"/>
  <c r="AB37" i="2" s="1"/>
  <c r="Z37" i="2"/>
  <c r="W37" i="2"/>
  <c r="S37" i="2"/>
  <c r="T37" i="2" s="1"/>
  <c r="O37" i="2"/>
  <c r="P37" i="2" s="1"/>
  <c r="K37" i="2"/>
  <c r="L37" i="2" s="1"/>
  <c r="G37" i="2"/>
  <c r="H37" i="2" s="1"/>
  <c r="AY36" i="2"/>
  <c r="AZ36" i="2" s="1"/>
  <c r="AW36" i="2"/>
  <c r="AX36" i="2" s="1"/>
  <c r="AU36" i="2"/>
  <c r="AV36" i="2" s="1"/>
  <c r="AE36" i="2"/>
  <c r="AF36" i="2" s="1"/>
  <c r="AC36" i="2"/>
  <c r="AD36" i="2" s="1"/>
  <c r="AA36" i="2"/>
  <c r="AB36" i="2" s="1"/>
  <c r="Z36" i="2"/>
  <c r="W36" i="2"/>
  <c r="S36" i="2"/>
  <c r="T36" i="2" s="1"/>
  <c r="O36" i="2"/>
  <c r="P36" i="2" s="1"/>
  <c r="K36" i="2"/>
  <c r="L36" i="2" s="1"/>
  <c r="G36" i="2"/>
  <c r="H36" i="2" s="1"/>
  <c r="AY35" i="2"/>
  <c r="AZ35" i="2" s="1"/>
  <c r="AW35" i="2"/>
  <c r="AX35" i="2" s="1"/>
  <c r="AU35" i="2"/>
  <c r="AV35" i="2" s="1"/>
  <c r="AE35" i="2"/>
  <c r="AF35" i="2" s="1"/>
  <c r="AC35" i="2"/>
  <c r="AD35" i="2" s="1"/>
  <c r="AA35" i="2"/>
  <c r="AB35" i="2" s="1"/>
  <c r="Z35" i="2"/>
  <c r="W35" i="2"/>
  <c r="S35" i="2"/>
  <c r="T35" i="2" s="1"/>
  <c r="O35" i="2"/>
  <c r="P35" i="2" s="1"/>
  <c r="K35" i="2"/>
  <c r="L35" i="2" s="1"/>
  <c r="G35" i="2"/>
  <c r="H35" i="2" s="1"/>
  <c r="AY34" i="2"/>
  <c r="AZ34" i="2" s="1"/>
  <c r="AW34" i="2"/>
  <c r="AX34" i="2" s="1"/>
  <c r="AU34" i="2"/>
  <c r="AV34" i="2" s="1"/>
  <c r="AE34" i="2"/>
  <c r="AF34" i="2" s="1"/>
  <c r="AC34" i="2"/>
  <c r="AD34" i="2" s="1"/>
  <c r="AA34" i="2"/>
  <c r="AB34" i="2" s="1"/>
  <c r="Z34" i="2"/>
  <c r="W34" i="2"/>
  <c r="S34" i="2"/>
  <c r="T34" i="2" s="1"/>
  <c r="O34" i="2"/>
  <c r="P34" i="2" s="1"/>
  <c r="K34" i="2"/>
  <c r="L34" i="2" s="1"/>
  <c r="G34" i="2"/>
  <c r="H34" i="2" s="1"/>
  <c r="AY33" i="2"/>
  <c r="AZ33" i="2" s="1"/>
  <c r="AW33" i="2"/>
  <c r="AX33" i="2" s="1"/>
  <c r="AU33" i="2"/>
  <c r="AV33" i="2" s="1"/>
  <c r="AE33" i="2"/>
  <c r="AF33" i="2" s="1"/>
  <c r="AC33" i="2"/>
  <c r="AD33" i="2" s="1"/>
  <c r="AA33" i="2"/>
  <c r="AB33" i="2" s="1"/>
  <c r="Z33" i="2"/>
  <c r="W33" i="2"/>
  <c r="S33" i="2"/>
  <c r="T33" i="2" s="1"/>
  <c r="O33" i="2"/>
  <c r="P33" i="2" s="1"/>
  <c r="K33" i="2"/>
  <c r="L33" i="2" s="1"/>
  <c r="G33" i="2"/>
  <c r="H33" i="2" s="1"/>
  <c r="AY32" i="2"/>
  <c r="AZ32" i="2" s="1"/>
  <c r="AW32" i="2"/>
  <c r="AU32" i="2"/>
  <c r="AV32" i="2" s="1"/>
  <c r="AE32" i="2"/>
  <c r="AF32" i="2" s="1"/>
  <c r="AC32" i="2"/>
  <c r="AD32" i="2" s="1"/>
  <c r="AA32" i="2"/>
  <c r="AB32" i="2" s="1"/>
  <c r="Z32" i="2"/>
  <c r="W32" i="2"/>
  <c r="S32" i="2"/>
  <c r="T32" i="2" s="1"/>
  <c r="O32" i="2"/>
  <c r="P32" i="2" s="1"/>
  <c r="K32" i="2"/>
  <c r="L32" i="2" s="1"/>
  <c r="G32" i="2"/>
  <c r="H32" i="2" s="1"/>
  <c r="AY31" i="2"/>
  <c r="AZ31" i="2" s="1"/>
  <c r="AW31" i="2"/>
  <c r="AX31" i="2" s="1"/>
  <c r="AU31" i="2"/>
  <c r="AV31" i="2" s="1"/>
  <c r="AE31" i="2"/>
  <c r="AF31" i="2" s="1"/>
  <c r="AC31" i="2"/>
  <c r="AD31" i="2" s="1"/>
  <c r="AA31" i="2"/>
  <c r="AB31" i="2" s="1"/>
  <c r="Z31" i="2"/>
  <c r="W31" i="2"/>
  <c r="S31" i="2"/>
  <c r="T31" i="2" s="1"/>
  <c r="O31" i="2"/>
  <c r="P31" i="2" s="1"/>
  <c r="K31" i="2"/>
  <c r="L31" i="2" s="1"/>
  <c r="G31" i="2"/>
  <c r="H31" i="2" s="1"/>
  <c r="AY30" i="2"/>
  <c r="AZ30" i="2" s="1"/>
  <c r="AW30" i="2"/>
  <c r="AX30" i="2" s="1"/>
  <c r="AU30" i="2"/>
  <c r="AV30" i="2" s="1"/>
  <c r="AE30" i="2"/>
  <c r="AF30" i="2" s="1"/>
  <c r="AC30" i="2"/>
  <c r="AD30" i="2" s="1"/>
  <c r="AA30" i="2"/>
  <c r="AB30" i="2" s="1"/>
  <c r="Z30" i="2"/>
  <c r="W30" i="2"/>
  <c r="S30" i="2"/>
  <c r="T30" i="2" s="1"/>
  <c r="O30" i="2"/>
  <c r="P30" i="2" s="1"/>
  <c r="K30" i="2"/>
  <c r="L30" i="2" s="1"/>
  <c r="G30" i="2"/>
  <c r="H30" i="2" s="1"/>
  <c r="AY29" i="2"/>
  <c r="AZ29" i="2" s="1"/>
  <c r="AW29" i="2"/>
  <c r="AX29" i="2" s="1"/>
  <c r="AU29" i="2"/>
  <c r="AV29" i="2" s="1"/>
  <c r="AE29" i="2"/>
  <c r="AF29" i="2" s="1"/>
  <c r="AC29" i="2"/>
  <c r="AD29" i="2" s="1"/>
  <c r="AA29" i="2"/>
  <c r="AB29" i="2" s="1"/>
  <c r="Z29" i="2"/>
  <c r="W29" i="2"/>
  <c r="S29" i="2"/>
  <c r="T29" i="2" s="1"/>
  <c r="O29" i="2"/>
  <c r="P29" i="2" s="1"/>
  <c r="K29" i="2"/>
  <c r="L29" i="2" s="1"/>
  <c r="G29" i="2"/>
  <c r="H29" i="2" s="1"/>
  <c r="AY28" i="2"/>
  <c r="AZ28" i="2" s="1"/>
  <c r="AW28" i="2"/>
  <c r="AU28" i="2"/>
  <c r="AV28" i="2" s="1"/>
  <c r="AE28" i="2"/>
  <c r="AF28" i="2" s="1"/>
  <c r="AC28" i="2"/>
  <c r="AD28" i="2" s="1"/>
  <c r="AA28" i="2"/>
  <c r="AB28" i="2" s="1"/>
  <c r="Z28" i="2"/>
  <c r="W28" i="2"/>
  <c r="S28" i="2"/>
  <c r="T28" i="2" s="1"/>
  <c r="O28" i="2"/>
  <c r="P28" i="2" s="1"/>
  <c r="K28" i="2"/>
  <c r="L28" i="2" s="1"/>
  <c r="G28" i="2"/>
  <c r="H28" i="2" s="1"/>
  <c r="AY27" i="2"/>
  <c r="AZ27" i="2" s="1"/>
  <c r="AW27" i="2"/>
  <c r="AX27" i="2" s="1"/>
  <c r="AU27" i="2"/>
  <c r="AV27" i="2" s="1"/>
  <c r="AE27" i="2"/>
  <c r="AF27" i="2" s="1"/>
  <c r="AC27" i="2"/>
  <c r="AD27" i="2" s="1"/>
  <c r="AA27" i="2"/>
  <c r="AB27" i="2" s="1"/>
  <c r="Z27" i="2"/>
  <c r="W27" i="2"/>
  <c r="S27" i="2"/>
  <c r="T27" i="2" s="1"/>
  <c r="O27" i="2"/>
  <c r="P27" i="2" s="1"/>
  <c r="K27" i="2"/>
  <c r="L27" i="2" s="1"/>
  <c r="G27" i="2"/>
  <c r="H27" i="2" s="1"/>
  <c r="AY26" i="2"/>
  <c r="AZ26" i="2" s="1"/>
  <c r="AW26" i="2"/>
  <c r="AX26" i="2" s="1"/>
  <c r="AU26" i="2"/>
  <c r="AV26" i="2" s="1"/>
  <c r="AE26" i="2"/>
  <c r="AF26" i="2" s="1"/>
  <c r="AC26" i="2"/>
  <c r="AD26" i="2" s="1"/>
  <c r="AA26" i="2"/>
  <c r="AB26" i="2" s="1"/>
  <c r="Z26" i="2"/>
  <c r="W26" i="2"/>
  <c r="S26" i="2"/>
  <c r="T26" i="2" s="1"/>
  <c r="O26" i="2"/>
  <c r="P26" i="2" s="1"/>
  <c r="K26" i="2"/>
  <c r="L26" i="2" s="1"/>
  <c r="G26" i="2"/>
  <c r="H26" i="2" s="1"/>
  <c r="AY25" i="2"/>
  <c r="AZ25" i="2" s="1"/>
  <c r="AW25" i="2"/>
  <c r="AX25" i="2" s="1"/>
  <c r="AU25" i="2"/>
  <c r="AV25" i="2" s="1"/>
  <c r="AE25" i="2"/>
  <c r="AF25" i="2" s="1"/>
  <c r="AC25" i="2"/>
  <c r="AD25" i="2" s="1"/>
  <c r="AA25" i="2"/>
  <c r="AB25" i="2" s="1"/>
  <c r="Z25" i="2"/>
  <c r="W25" i="2"/>
  <c r="S25" i="2"/>
  <c r="T25" i="2" s="1"/>
  <c r="O25" i="2"/>
  <c r="P25" i="2" s="1"/>
  <c r="K25" i="2"/>
  <c r="L25" i="2" s="1"/>
  <c r="G25" i="2"/>
  <c r="H25" i="2" s="1"/>
  <c r="AY24" i="2"/>
  <c r="AZ24" i="2" s="1"/>
  <c r="AW24" i="2"/>
  <c r="AU24" i="2"/>
  <c r="AV24" i="2" s="1"/>
  <c r="AE24" i="2"/>
  <c r="AF24" i="2" s="1"/>
  <c r="AC24" i="2"/>
  <c r="AD24" i="2" s="1"/>
  <c r="AA24" i="2"/>
  <c r="AB24" i="2" s="1"/>
  <c r="Z24" i="2"/>
  <c r="W24" i="2"/>
  <c r="S24" i="2"/>
  <c r="T24" i="2" s="1"/>
  <c r="O24" i="2"/>
  <c r="P24" i="2" s="1"/>
  <c r="K24" i="2"/>
  <c r="L24" i="2" s="1"/>
  <c r="G24" i="2"/>
  <c r="H24" i="2" s="1"/>
  <c r="AY23" i="2"/>
  <c r="AZ23" i="2" s="1"/>
  <c r="AW23" i="2"/>
  <c r="AX23" i="2" s="1"/>
  <c r="AU23" i="2"/>
  <c r="AV23" i="2" s="1"/>
  <c r="AE23" i="2"/>
  <c r="AF23" i="2" s="1"/>
  <c r="AC23" i="2"/>
  <c r="AD23" i="2" s="1"/>
  <c r="AA23" i="2"/>
  <c r="AB23" i="2" s="1"/>
  <c r="Z23" i="2"/>
  <c r="W23" i="2"/>
  <c r="S23" i="2"/>
  <c r="T23" i="2" s="1"/>
  <c r="O23" i="2"/>
  <c r="P23" i="2" s="1"/>
  <c r="K23" i="2"/>
  <c r="L23" i="2" s="1"/>
  <c r="G23" i="2"/>
  <c r="H23" i="2" s="1"/>
  <c r="AY22" i="2"/>
  <c r="AZ22" i="2" s="1"/>
  <c r="AW22" i="2"/>
  <c r="AX22" i="2" s="1"/>
  <c r="AU22" i="2"/>
  <c r="AV22" i="2" s="1"/>
  <c r="AE22" i="2"/>
  <c r="AF22" i="2" s="1"/>
  <c r="AC22" i="2"/>
  <c r="AD22" i="2" s="1"/>
  <c r="AA22" i="2"/>
  <c r="AB22" i="2" s="1"/>
  <c r="Z22" i="2"/>
  <c r="W22" i="2"/>
  <c r="S22" i="2"/>
  <c r="T22" i="2" s="1"/>
  <c r="O22" i="2"/>
  <c r="P22" i="2" s="1"/>
  <c r="K22" i="2"/>
  <c r="L22" i="2" s="1"/>
  <c r="G22" i="2"/>
  <c r="H22" i="2" s="1"/>
  <c r="AY21" i="2"/>
  <c r="AZ21" i="2" s="1"/>
  <c r="AW21" i="2"/>
  <c r="AX21" i="2" s="1"/>
  <c r="AU21" i="2"/>
  <c r="AV21" i="2" s="1"/>
  <c r="AE21" i="2"/>
  <c r="AF21" i="2" s="1"/>
  <c r="AC21" i="2"/>
  <c r="AD21" i="2" s="1"/>
  <c r="AA21" i="2"/>
  <c r="AB21" i="2" s="1"/>
  <c r="Z21" i="2"/>
  <c r="W21" i="2"/>
  <c r="S21" i="2"/>
  <c r="T21" i="2" s="1"/>
  <c r="O21" i="2"/>
  <c r="P21" i="2" s="1"/>
  <c r="K21" i="2"/>
  <c r="L21" i="2" s="1"/>
  <c r="G21" i="2"/>
  <c r="H21" i="2" s="1"/>
  <c r="AY20" i="2"/>
  <c r="AZ20" i="2" s="1"/>
  <c r="AW20" i="2"/>
  <c r="AU20" i="2"/>
  <c r="AV20" i="2" s="1"/>
  <c r="AE20" i="2"/>
  <c r="AF20" i="2" s="1"/>
  <c r="AC20" i="2"/>
  <c r="AD20" i="2" s="1"/>
  <c r="AA20" i="2"/>
  <c r="AB20" i="2" s="1"/>
  <c r="Z20" i="2"/>
  <c r="W20" i="2"/>
  <c r="S20" i="2"/>
  <c r="T20" i="2" s="1"/>
  <c r="O20" i="2"/>
  <c r="P20" i="2" s="1"/>
  <c r="K20" i="2"/>
  <c r="L20" i="2" s="1"/>
  <c r="G20" i="2"/>
  <c r="H20" i="2" s="1"/>
  <c r="AY19" i="2"/>
  <c r="AZ19" i="2" s="1"/>
  <c r="AW19" i="2"/>
  <c r="AX19" i="2" s="1"/>
  <c r="AU19" i="2"/>
  <c r="AV19" i="2" s="1"/>
  <c r="AE19" i="2"/>
  <c r="AF19" i="2" s="1"/>
  <c r="AC19" i="2"/>
  <c r="AD19" i="2" s="1"/>
  <c r="AA19" i="2"/>
  <c r="AB19" i="2" s="1"/>
  <c r="Z19" i="2"/>
  <c r="W19" i="2"/>
  <c r="S19" i="2"/>
  <c r="T19" i="2" s="1"/>
  <c r="O19" i="2"/>
  <c r="P19" i="2" s="1"/>
  <c r="K19" i="2"/>
  <c r="L19" i="2" s="1"/>
  <c r="G19" i="2"/>
  <c r="H19" i="2" s="1"/>
  <c r="AY18" i="2"/>
  <c r="AZ18" i="2" s="1"/>
  <c r="AW18" i="2"/>
  <c r="AX18" i="2" s="1"/>
  <c r="AU18" i="2"/>
  <c r="AV18" i="2" s="1"/>
  <c r="AE18" i="2"/>
  <c r="AF18" i="2" s="1"/>
  <c r="AC18" i="2"/>
  <c r="AD18" i="2" s="1"/>
  <c r="AA18" i="2"/>
  <c r="AB18" i="2" s="1"/>
  <c r="Z18" i="2"/>
  <c r="W18" i="2"/>
  <c r="S18" i="2"/>
  <c r="T18" i="2" s="1"/>
  <c r="O18" i="2"/>
  <c r="P18" i="2" s="1"/>
  <c r="K18" i="2"/>
  <c r="L18" i="2" s="1"/>
  <c r="G18" i="2"/>
  <c r="H18" i="2" s="1"/>
  <c r="AY17" i="2"/>
  <c r="AZ17" i="2" s="1"/>
  <c r="AW17" i="2"/>
  <c r="AX17" i="2" s="1"/>
  <c r="AU17" i="2"/>
  <c r="AV17" i="2" s="1"/>
  <c r="AE17" i="2"/>
  <c r="AF17" i="2" s="1"/>
  <c r="AC17" i="2"/>
  <c r="AD17" i="2" s="1"/>
  <c r="AA17" i="2"/>
  <c r="AB17" i="2" s="1"/>
  <c r="Z17" i="2"/>
  <c r="W17" i="2"/>
  <c r="S17" i="2"/>
  <c r="T17" i="2" s="1"/>
  <c r="O17" i="2"/>
  <c r="P17" i="2" s="1"/>
  <c r="K17" i="2"/>
  <c r="L17" i="2" s="1"/>
  <c r="G17" i="2"/>
  <c r="H17" i="2" s="1"/>
  <c r="AY16" i="2"/>
  <c r="AZ16" i="2" s="1"/>
  <c r="AW16" i="2"/>
  <c r="AU16" i="2"/>
  <c r="AV16" i="2" s="1"/>
  <c r="AE16" i="2"/>
  <c r="AF16" i="2" s="1"/>
  <c r="AC16" i="2"/>
  <c r="AD16" i="2" s="1"/>
  <c r="AA16" i="2"/>
  <c r="AB16" i="2" s="1"/>
  <c r="Z16" i="2"/>
  <c r="W16" i="2"/>
  <c r="S16" i="2"/>
  <c r="T16" i="2" s="1"/>
  <c r="O16" i="2"/>
  <c r="P16" i="2" s="1"/>
  <c r="K16" i="2"/>
  <c r="L16" i="2" s="1"/>
  <c r="G16" i="2"/>
  <c r="H16" i="2" s="1"/>
  <c r="AY15" i="2"/>
  <c r="AZ15" i="2" s="1"/>
  <c r="AW15" i="2"/>
  <c r="AX15" i="2" s="1"/>
  <c r="AU15" i="2"/>
  <c r="AV15" i="2" s="1"/>
  <c r="AE15" i="2"/>
  <c r="AF15" i="2" s="1"/>
  <c r="AC15" i="2"/>
  <c r="AD15" i="2" s="1"/>
  <c r="AA15" i="2"/>
  <c r="AB15" i="2" s="1"/>
  <c r="Z15" i="2"/>
  <c r="W15" i="2"/>
  <c r="S15" i="2"/>
  <c r="T15" i="2" s="1"/>
  <c r="O15" i="2"/>
  <c r="P15" i="2" s="1"/>
  <c r="K15" i="2"/>
  <c r="L15" i="2" s="1"/>
  <c r="AY14" i="2"/>
  <c r="AZ14" i="2" s="1"/>
  <c r="AW14" i="2"/>
  <c r="AX14" i="2" s="1"/>
  <c r="AU14" i="2"/>
  <c r="AV14" i="2" s="1"/>
  <c r="AE14" i="2"/>
  <c r="AF14" i="2" s="1"/>
  <c r="AC14" i="2"/>
  <c r="AD14" i="2" s="1"/>
  <c r="AA14" i="2"/>
  <c r="AB14" i="2" s="1"/>
  <c r="Z14" i="2"/>
  <c r="W14" i="2"/>
  <c r="S14" i="2"/>
  <c r="T14" i="2" s="1"/>
  <c r="O14" i="2"/>
  <c r="P14" i="2" s="1"/>
  <c r="K14" i="2"/>
  <c r="L14" i="2" s="1"/>
  <c r="G14" i="2"/>
  <c r="H14" i="2" s="1"/>
  <c r="AY13" i="2"/>
  <c r="AZ13" i="2" s="1"/>
  <c r="AW13" i="2"/>
  <c r="AX13" i="2" s="1"/>
  <c r="AU13" i="2"/>
  <c r="AV13" i="2" s="1"/>
  <c r="AE13" i="2"/>
  <c r="AF13" i="2" s="1"/>
  <c r="AC13" i="2"/>
  <c r="AD13" i="2" s="1"/>
  <c r="AA13" i="2"/>
  <c r="AB13" i="2" s="1"/>
  <c r="Z13" i="2"/>
  <c r="W13" i="2"/>
  <c r="S13" i="2"/>
  <c r="T13" i="2" s="1"/>
  <c r="O13" i="2"/>
  <c r="P13" i="2" s="1"/>
  <c r="K13" i="2"/>
  <c r="L13" i="2" s="1"/>
  <c r="G13" i="2"/>
  <c r="H13" i="2" s="1"/>
  <c r="AY12" i="2"/>
  <c r="AZ12" i="2" s="1"/>
  <c r="AW12" i="2"/>
  <c r="AU12" i="2"/>
  <c r="AV12" i="2" s="1"/>
  <c r="AE12" i="2"/>
  <c r="AF12" i="2" s="1"/>
  <c r="AC12" i="2"/>
  <c r="AD12" i="2" s="1"/>
  <c r="AA12" i="2"/>
  <c r="AB12" i="2" s="1"/>
  <c r="Z12" i="2"/>
  <c r="W12" i="2"/>
  <c r="S12" i="2"/>
  <c r="T12" i="2" s="1"/>
  <c r="O12" i="2"/>
  <c r="P12" i="2" s="1"/>
  <c r="K12" i="2"/>
  <c r="L12" i="2" s="1"/>
  <c r="G12" i="2"/>
  <c r="H12" i="2" s="1"/>
  <c r="AY11" i="2"/>
  <c r="AZ11" i="2" s="1"/>
  <c r="AW11" i="2"/>
  <c r="AX11" i="2" s="1"/>
  <c r="AU11" i="2"/>
  <c r="AV11" i="2" s="1"/>
  <c r="AE11" i="2"/>
  <c r="AF11" i="2" s="1"/>
  <c r="AC11" i="2"/>
  <c r="AD11" i="2" s="1"/>
  <c r="AA11" i="2"/>
  <c r="AB11" i="2" s="1"/>
  <c r="Z11" i="2"/>
  <c r="W11" i="2"/>
  <c r="S11" i="2"/>
  <c r="T11" i="2" s="1"/>
  <c r="O11" i="2"/>
  <c r="P11" i="2" s="1"/>
  <c r="K11" i="2"/>
  <c r="L11" i="2" s="1"/>
  <c r="G11" i="2"/>
  <c r="H11" i="2" s="1"/>
  <c r="AY10" i="2"/>
  <c r="AZ10" i="2" s="1"/>
  <c r="AW10" i="2"/>
  <c r="AX10" i="2" s="1"/>
  <c r="AU10" i="2"/>
  <c r="AV10" i="2" s="1"/>
  <c r="AE10" i="2"/>
  <c r="AF10" i="2" s="1"/>
  <c r="AC10" i="2"/>
  <c r="AD10" i="2" s="1"/>
  <c r="AA10" i="2"/>
  <c r="AB10" i="2" s="1"/>
  <c r="Z10" i="2"/>
  <c r="W10" i="2"/>
  <c r="S10" i="2"/>
  <c r="T10" i="2" s="1"/>
  <c r="O10" i="2"/>
  <c r="P10" i="2" s="1"/>
  <c r="K10" i="2"/>
  <c r="L10" i="2" s="1"/>
  <c r="G10" i="2"/>
  <c r="H10" i="2" s="1"/>
  <c r="AY9" i="2"/>
  <c r="AZ9" i="2" s="1"/>
  <c r="AW9" i="2"/>
  <c r="AX9" i="2" s="1"/>
  <c r="AU9" i="2"/>
  <c r="AV9" i="2" s="1"/>
  <c r="AE9" i="2"/>
  <c r="AF9" i="2" s="1"/>
  <c r="AC9" i="2"/>
  <c r="AD9" i="2" s="1"/>
  <c r="AA9" i="2"/>
  <c r="AB9" i="2" s="1"/>
  <c r="Z9" i="2"/>
  <c r="W9" i="2"/>
  <c r="S9" i="2"/>
  <c r="T9" i="2" s="1"/>
  <c r="O9" i="2"/>
  <c r="P9" i="2" s="1"/>
  <c r="K9" i="2"/>
  <c r="L9" i="2" s="1"/>
  <c r="G9" i="2"/>
  <c r="H9" i="2" s="1"/>
  <c r="AY8" i="2"/>
  <c r="AZ8" i="2" s="1"/>
  <c r="AW8" i="2"/>
  <c r="AU8" i="2"/>
  <c r="AV8" i="2" s="1"/>
  <c r="AE8" i="2"/>
  <c r="AF8" i="2" s="1"/>
  <c r="AC8" i="2"/>
  <c r="AD8" i="2" s="1"/>
  <c r="AA8" i="2"/>
  <c r="AB8" i="2" s="1"/>
  <c r="Z8" i="2"/>
  <c r="W8" i="2"/>
  <c r="S8" i="2"/>
  <c r="T8" i="2" s="1"/>
  <c r="O8" i="2"/>
  <c r="P8" i="2" s="1"/>
  <c r="G8" i="2"/>
  <c r="H8" i="2" s="1"/>
  <c r="AY7" i="2"/>
  <c r="AW7" i="2"/>
  <c r="AX7" i="2" s="1"/>
  <c r="AU7" i="2"/>
  <c r="AE7" i="2"/>
  <c r="AF7" i="2" s="1"/>
  <c r="AC7" i="2"/>
  <c r="AD7" i="2" s="1"/>
  <c r="AA7" i="2"/>
  <c r="AB7" i="2" s="1"/>
  <c r="Z7" i="2"/>
  <c r="W7" i="2"/>
  <c r="S7" i="2"/>
  <c r="T7" i="2" s="1"/>
  <c r="O7" i="2"/>
  <c r="P7" i="2" s="1"/>
  <c r="K7" i="2"/>
  <c r="L7" i="2" s="1"/>
  <c r="G7" i="2"/>
  <c r="H7" i="2" s="1"/>
  <c r="AT6" i="2"/>
  <c r="AR6" i="2"/>
  <c r="AL6" i="2"/>
  <c r="AJ6" i="2"/>
  <c r="AH6" i="2"/>
  <c r="Y6" i="2"/>
  <c r="V6" i="2"/>
  <c r="R6" i="2"/>
  <c r="N6" i="2"/>
  <c r="J6" i="2"/>
  <c r="F6" i="2"/>
  <c r="D6" i="2"/>
  <c r="AT5" i="2"/>
  <c r="AR5" i="2"/>
  <c r="AL5" i="2"/>
  <c r="AJ5" i="2"/>
  <c r="AH5" i="2"/>
  <c r="Y5" i="2"/>
  <c r="V5" i="2"/>
  <c r="R5" i="2"/>
  <c r="N5" i="2"/>
  <c r="J5" i="2"/>
  <c r="F5" i="2"/>
  <c r="D5" i="2"/>
  <c r="AT4" i="2"/>
  <c r="AR4" i="2"/>
  <c r="AL4" i="2"/>
  <c r="AJ4" i="2"/>
  <c r="AH4" i="2"/>
  <c r="Y4" i="2"/>
  <c r="V4" i="2"/>
  <c r="R4" i="2"/>
  <c r="N4" i="2"/>
  <c r="J4" i="2"/>
  <c r="F4" i="2"/>
  <c r="D4" i="2"/>
  <c r="AU6" i="2" l="1"/>
  <c r="G6" i="2"/>
  <c r="AO6" i="2"/>
  <c r="AM6" i="2"/>
  <c r="AA5" i="2"/>
  <c r="AE5" i="2"/>
  <c r="AO5" i="2"/>
  <c r="AW5" i="2"/>
  <c r="AW6" i="2"/>
  <c r="O5" i="2"/>
  <c r="S4" i="2"/>
  <c r="G4" i="2"/>
  <c r="K4" i="2"/>
  <c r="O4" i="2"/>
  <c r="AE4" i="2"/>
  <c r="K5" i="2"/>
  <c r="AC6" i="2"/>
  <c r="AU4" i="2"/>
  <c r="BB4" i="2"/>
  <c r="AC4" i="2"/>
  <c r="G5" i="2"/>
  <c r="S5" i="2"/>
  <c r="AM4" i="2"/>
  <c r="BB6" i="2"/>
  <c r="AX48" i="2"/>
  <c r="AX60" i="2"/>
  <c r="AX64" i="2"/>
  <c r="AY5" i="2"/>
  <c r="AW4" i="2"/>
  <c r="AX81" i="2"/>
  <c r="AX82" i="2"/>
  <c r="AV116" i="2"/>
  <c r="AX52" i="2"/>
  <c r="AX56" i="2"/>
  <c r="AX68" i="2"/>
  <c r="AX76" i="2"/>
  <c r="AX80" i="2"/>
  <c r="AO4" i="2"/>
  <c r="AY4" i="2"/>
  <c r="AM5" i="2"/>
  <c r="AV7" i="2"/>
  <c r="AZ7" i="2"/>
  <c r="AX8" i="2"/>
  <c r="AX12" i="2"/>
  <c r="AX16" i="2"/>
  <c r="AX20" i="2"/>
  <c r="AX24" i="2"/>
  <c r="AX28" i="2"/>
  <c r="AX32" i="2"/>
  <c r="AX40" i="2"/>
  <c r="AX46" i="2"/>
  <c r="AX50" i="2"/>
  <c r="AX54" i="2"/>
  <c r="AX58" i="2"/>
  <c r="AX62" i="2"/>
  <c r="AX66" i="2"/>
  <c r="AX70" i="2"/>
  <c r="AX74" i="2"/>
  <c r="AX78" i="2"/>
  <c r="BB5" i="2"/>
  <c r="AV105" i="2"/>
  <c r="AX115" i="2"/>
  <c r="AC5" i="2"/>
  <c r="AX44" i="2"/>
  <c r="AX72" i="2"/>
  <c r="AA4" i="2"/>
  <c r="S6" i="2"/>
  <c r="K6" i="2"/>
  <c r="O6" i="2"/>
  <c r="AE6" i="2"/>
  <c r="AV85" i="2"/>
  <c r="AV106" i="2"/>
  <c r="AV110" i="2"/>
  <c r="AX121" i="2"/>
  <c r="AA6" i="2"/>
  <c r="AY6" i="2"/>
  <c r="AX107" i="2"/>
  <c r="AV119" i="2"/>
  <c r="AX125" i="2"/>
  <c r="AV126" i="2"/>
  <c r="AU5" i="2"/>
  <c r="AV114" i="2"/>
  <c r="AX106" i="2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6" i="1"/>
  <c r="BX56" i="1" s="1"/>
  <c r="BT56" i="1"/>
  <c r="BV56" i="1" s="1"/>
  <c r="BQ56" i="1"/>
  <c r="AS56" i="1"/>
  <c r="AU56" i="1" s="1"/>
  <c r="AP56" i="1"/>
  <c r="AM56" i="1"/>
  <c r="AO56" i="1" s="1"/>
  <c r="AL56" i="1"/>
  <c r="AK56" i="1"/>
  <c r="AG56" i="1"/>
  <c r="AF56" i="1"/>
  <c r="Z56" i="1"/>
  <c r="T56" i="1"/>
  <c r="N56" i="1"/>
  <c r="H56" i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M50" i="1"/>
  <c r="AO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BS9" i="1" s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BQ7" i="1"/>
  <c r="AS7" i="1"/>
  <c r="AP7" i="1"/>
  <c r="AR7" i="1" s="1"/>
  <c r="AM7" i="1"/>
  <c r="AL7" i="1"/>
  <c r="AK7" i="1"/>
  <c r="AG7" i="1"/>
  <c r="AF7" i="1"/>
  <c r="Z7" i="1"/>
  <c r="AA7" i="1" s="1"/>
  <c r="T7" i="1"/>
  <c r="N7" i="1"/>
  <c r="P7" i="1" s="1"/>
  <c r="H7" i="1"/>
  <c r="BN5" i="1"/>
  <c r="BK5" i="1"/>
  <c r="B5" i="1"/>
  <c r="BN4" i="1"/>
  <c r="BK4" i="1"/>
  <c r="AL5" i="1" l="1"/>
  <c r="I44" i="1"/>
  <c r="AG6" i="1"/>
  <c r="AF5" i="1"/>
  <c r="BV50" i="1"/>
  <c r="BX55" i="1"/>
  <c r="BW6" i="1"/>
  <c r="BU60" i="1"/>
  <c r="BV60" i="1"/>
  <c r="BQ3" i="1"/>
  <c r="BT3" i="1"/>
  <c r="BS21" i="1"/>
  <c r="BR55" i="1"/>
  <c r="BQ6" i="1"/>
  <c r="P56" i="1"/>
  <c r="O56" i="1"/>
  <c r="AF6" i="1"/>
  <c r="BT6" i="1"/>
  <c r="AF4" i="1"/>
  <c r="AF3" i="1"/>
  <c r="BX7" i="1"/>
  <c r="BW3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N6" i="1"/>
  <c r="P6" i="1" s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AM4" i="1"/>
  <c r="AN4" i="1" s="1"/>
  <c r="BY16" i="1"/>
  <c r="BX37" i="1"/>
  <c r="BS19" i="1"/>
  <c r="BS23" i="1"/>
  <c r="BS31" i="1"/>
  <c r="BY55" i="1"/>
  <c r="BY65" i="1"/>
  <c r="BS12" i="1"/>
  <c r="BX51" i="1"/>
  <c r="BY56" i="1"/>
  <c r="BU20" i="1"/>
  <c r="BY22" i="1"/>
  <c r="BY25" i="1"/>
  <c r="BV32" i="1"/>
  <c r="BY61" i="1"/>
  <c r="BY7" i="1"/>
  <c r="BU8" i="1"/>
  <c r="BY20" i="1"/>
  <c r="BE6" i="1"/>
  <c r="BG6" i="1" s="1"/>
  <c r="AS5" i="1"/>
  <c r="AU5" i="1" s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BE4" i="1"/>
  <c r="BG4" i="1" s="1"/>
  <c r="AT38" i="1"/>
  <c r="AQ46" i="1"/>
  <c r="AT52" i="1"/>
  <c r="AT56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J56" i="1"/>
  <c r="I56" i="1"/>
  <c r="BH3" i="1"/>
  <c r="BJ3" i="1" s="1"/>
  <c r="AM5" i="1"/>
  <c r="AN5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AN56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BS56" i="1"/>
  <c r="BR56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AR56" i="1"/>
  <c r="AQ56" i="1"/>
  <c r="BV57" i="1"/>
  <c r="BU57" i="1"/>
  <c r="AU60" i="1"/>
  <c r="AT60" i="1"/>
  <c r="V7" i="1"/>
  <c r="U7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N4" i="1"/>
  <c r="O4" i="1" s="1"/>
  <c r="BT4" i="1"/>
  <c r="J7" i="1"/>
  <c r="I7" i="1"/>
  <c r="BV7" i="1"/>
  <c r="BU7" i="1"/>
  <c r="AQ8" i="1"/>
  <c r="AR8" i="1"/>
  <c r="H3" i="1"/>
  <c r="I3" i="1" s="1"/>
  <c r="AS3" i="1"/>
  <c r="AU3" i="1" s="1"/>
  <c r="AM6" i="1"/>
  <c r="AN6" i="1" s="1"/>
  <c r="AS6" i="1"/>
  <c r="AT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AA56" i="1"/>
  <c r="AB56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BU56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V56" i="1"/>
  <c r="U56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N3" i="1"/>
  <c r="AO3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N3" i="1"/>
  <c r="AP3" i="1"/>
  <c r="H4" i="1"/>
  <c r="BH4" i="1"/>
  <c r="N5" i="1"/>
  <c r="AP5" i="1"/>
  <c r="BZ5" i="1"/>
  <c r="BH6" i="1"/>
  <c r="O7" i="1"/>
  <c r="AQ7" i="1"/>
  <c r="BR7" i="1"/>
  <c r="AA8" i="1"/>
  <c r="BX8" i="1"/>
  <c r="O9" i="1"/>
  <c r="AQ9" i="1"/>
  <c r="BR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<sst xmlns="http://schemas.openxmlformats.org/spreadsheetml/2006/main" count="1671" uniqueCount="1002">
  <si>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</si>
  <si>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</si>
  <si>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</si>
  <si>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</si>
  <si>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</si>
  <si>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</si>
  <si>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</si>
  <si>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</si>
  <si>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</si>
  <si>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</si>
  <si>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</si>
  <si>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</si>
  <si>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</si>
  <si>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</si>
  <si>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</si>
  <si>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</si>
  <si>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</si>
  <si>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</si>
  <si>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</si>
  <si>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</si>
  <si>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</si>
  <si>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</si>
  <si>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</si>
  <si>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</si>
  <si>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Q4 2019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</si>
  <si>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</si>
  <si>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</si>
  <si>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</si>
  <si>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</si>
  <si>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</si>
  <si>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</si>
  <si>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</si>
  <si>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</si>
  <si>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</si>
  <si>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</si>
  <si>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</si>
  <si>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</si>
  <si>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</si>
  <si>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</si>
  <si>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</si>
  <si>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</si>
  <si>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</si>
  <si>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</si>
  <si>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</si>
  <si>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</si>
  <si>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</si>
  <si>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</si>
  <si>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</si>
  <si>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</si>
  <si>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</si>
  <si>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</si>
  <si>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</si>
  <si>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</si>
  <si>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</si>
  <si>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</si>
  <si>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</si>
  <si>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</si>
  <si>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</si>
  <si>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</si>
  <si>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</si>
  <si>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</si>
  <si>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</si>
  <si>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</si>
  <si>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</si>
  <si>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</si>
  <si>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</si>
  <si>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</si>
  <si>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</si>
  <si>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</si>
  <si>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</si>
  <si>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</si>
  <si>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</si>
  <si>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</si>
  <si>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</si>
  <si>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</si>
  <si>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</si>
  <si>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</si>
  <si>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</si>
  <si>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</si>
  <si>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</si>
  <si>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</si>
  <si>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</si>
  <si>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</si>
  <si>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</si>
  <si>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</si>
  <si>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</si>
  <si>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</si>
  <si>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</si>
  <si>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</si>
  <si>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</si>
  <si>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</si>
  <si>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</si>
  <si>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</si>
  <si>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</si>
  <si>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</si>
  <si>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</si>
  <si>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</si>
  <si>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</si>
  <si>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</si>
  <si>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</si>
  <si>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</si>
  <si>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</si>
  <si>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</si>
  <si>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</si>
  <si>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</si>
  <si>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</si>
  <si>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</si>
  <si>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</si>
  <si>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</si>
  <si>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</si>
  <si>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</si>
  <si>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</si>
  <si>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</si>
  <si>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</si>
  <si>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</si>
  <si>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</si>
  <si>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</si>
  <si>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</si>
  <si>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</si>
  <si>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</si>
  <si>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</si>
  <si>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</si>
  <si>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</si>
  <si>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</si>
  <si>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</si>
  <si>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</si>
  <si>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</si>
  <si>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</si>
  <si>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</si>
  <si>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</si>
  <si>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</si>
  <si>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</si>
  <si>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</si>
  <si>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</si>
  <si>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</si>
  <si>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</si>
  <si>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</si>
  <si>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</si>
  <si>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</si>
  <si>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</si>
  <si>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</si>
  <si>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</si>
  <si>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</si>
  <si>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</si>
  <si>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</si>
  <si>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</si>
  <si>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</si>
  <si>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</si>
  <si>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</si>
  <si>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</si>
  <si>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</si>
  <si>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</si>
  <si>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</si>
  <si>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</si>
  <si>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</si>
  <si>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</si>
  <si>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</si>
  <si>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</si>
  <si>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</si>
  <si>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</si>
  <si>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</si>
  <si>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</si>
  <si>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</si>
  <si>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</si>
  <si>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</si>
  <si>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</si>
  <si>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</si>
  <si>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</si>
  <si>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</si>
  <si>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</si>
  <si>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</si>
  <si>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</si>
  <si>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</si>
  <si>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</si>
  <si>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</si>
  <si>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</si>
  <si>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</si>
  <si>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</si>
  <si>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</si>
  <si>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</si>
  <si>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</si>
  <si>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</si>
  <si>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</si>
  <si>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</si>
  <si>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</si>
  <si>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</si>
  <si>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</si>
  <si>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</si>
  <si>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</si>
  <si>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</si>
  <si>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</si>
  <si>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</si>
  <si>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</si>
  <si>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</si>
  <si>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</si>
  <si>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</si>
  <si>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</si>
  <si>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</si>
  <si>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</si>
  <si>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</si>
  <si>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</si>
  <si>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</si>
  <si>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</si>
  <si>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</si>
  <si>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</si>
  <si>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</si>
  <si>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</si>
  <si>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</si>
  <si>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</si>
  <si>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</si>
  <si>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</si>
  <si>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</si>
  <si>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</si>
  <si>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</si>
  <si>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</si>
  <si>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</si>
  <si>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</si>
  <si>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</si>
  <si>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</si>
  <si>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</si>
  <si>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</si>
  <si>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</si>
  <si>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</si>
  <si>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</si>
  <si>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</si>
  <si>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</si>
  <si>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</si>
  <si>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</si>
  <si>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</si>
  <si>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</si>
  <si>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</si>
  <si>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</si>
  <si>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</si>
  <si>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</si>
  <si>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</si>
  <si>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</si>
  <si>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</si>
  <si>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</si>
  <si>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</si>
  <si>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</si>
  <si>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</si>
  <si>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Q1 2020</t>
  </si>
  <si>
    <t>Изменение Q1 2020 спрямо Q4 2019</t>
  </si>
  <si>
    <t>Q1 2019</t>
  </si>
  <si>
    <t>Изменение Q1 2020 спрямо Q1 2019</t>
  </si>
  <si>
    <t>ЦПЗ-СОФИЯ ЕООД</t>
  </si>
  <si>
    <t>МБАЛ Лозенец ЕАД</t>
  </si>
  <si>
    <t>МБАЛ "Св. Анна"- Варна АД</t>
  </si>
  <si>
    <t>Лечебни заведения за болнична помощ и Комплексни онкологични центрове с над 50% общинско участие в капитала
към 31.03.20 г.</t>
  </si>
  <si>
    <t>Лечебни заведения за болнична помощ с над 50% държавно участие в капитала
към 31.03.20 г.</t>
  </si>
  <si>
    <t>Разходи за издръжка в хил. лв.</t>
  </si>
  <si>
    <t>Медико-статистическа и финансова информация</t>
  </si>
  <si>
    <t>Брой клинични пътеки</t>
  </si>
  <si>
    <t xml:space="preserve">ОБЩО              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</si>
  <si>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</si>
  <si>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</si>
  <si>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</si>
  <si>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</si>
  <si>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</si>
  <si>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</si>
  <si>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</si>
  <si>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</si>
  <si>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</si>
  <si>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</si>
  <si>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</si>
  <si>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</si>
  <si>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</si>
  <si>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</si>
  <si>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</si>
  <si>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</si>
  <si>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</si>
  <si>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</si>
  <si>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</si>
  <si>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</si>
  <si>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</si>
  <si>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</si>
  <si>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</si>
  <si>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</si>
  <si>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</si>
  <si>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</si>
  <si>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</si>
  <si>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</si>
  <si>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</si>
  <si>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</si>
  <si>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</si>
  <si>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</si>
  <si>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</si>
  <si>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</si>
  <si>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</si>
  <si>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</si>
  <si>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</si>
  <si>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</si>
  <si>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</si>
  <si>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</si>
  <si>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</si>
  <si>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</si>
  <si>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</si>
  <si>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</si>
  <si>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</si>
  <si>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</si>
  <si>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</si>
  <si>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</si>
  <si>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</si>
  <si>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</si>
  <si>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</si>
  <si>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</si>
  <si>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</si>
  <si>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</si>
  <si>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</si>
  <si>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</si>
  <si>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</si>
  <si>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</si>
  <si>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</si>
  <si>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</si>
  <si>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</si>
  <si>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</si>
  <si>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</si>
  <si>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</si>
  <si>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</si>
  <si>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</si>
  <si>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</si>
  <si>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</si>
  <si>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</si>
  <si>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</si>
  <si>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</si>
  <si>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</si>
  <si>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</si>
  <si>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</si>
  <si>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</si>
  <si>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</si>
  <si>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</si>
  <si>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</si>
  <si>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</si>
  <si>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</si>
  <si>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</si>
  <si>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</si>
  <si>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</si>
  <si>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</si>
  <si>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</si>
  <si>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</si>
  <si>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</si>
  <si>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</si>
  <si>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</si>
  <si>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</si>
  <si>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</si>
  <si>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</si>
  <si>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</si>
  <si>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</si>
  <si>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</si>
  <si>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</si>
  <si>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</si>
  <si>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</si>
  <si>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</si>
  <si>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</si>
  <si>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</si>
  <si>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</si>
  <si>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</si>
  <si>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</si>
  <si>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</si>
  <si>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</si>
  <si>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</si>
  <si>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</si>
  <si>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</si>
  <si>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</si>
  <si>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</si>
  <si>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</si>
  <si>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</si>
  <si>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</si>
  <si>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</si>
  <si>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</si>
  <si>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</si>
  <si>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</si>
  <si>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</si>
  <si>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</si>
  <si>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</si>
  <si>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</si>
  <si>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</si>
  <si>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</si>
  <si>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</si>
  <si>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</si>
  <si>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</si>
  <si>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</si>
  <si>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</si>
  <si>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</si>
  <si>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</si>
  <si>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</si>
  <si>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</si>
  <si>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</si>
  <si>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</si>
  <si>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</si>
  <si>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</si>
  <si>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</si>
  <si>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</si>
  <si>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</si>
  <si>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</si>
  <si>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</si>
  <si>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</si>
  <si>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</si>
  <si>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</si>
  <si>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</si>
  <si>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</si>
  <si>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</si>
  <si>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</si>
  <si>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</si>
  <si>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</si>
  <si>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</si>
  <si>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</si>
  <si>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</si>
  <si>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</si>
  <si>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</si>
  <si>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</si>
  <si>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</si>
  <si>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</si>
  <si>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</si>
  <si>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</si>
  <si>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</si>
  <si>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</si>
  <si>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</si>
  <si>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</si>
  <si>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</si>
  <si>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</si>
  <si>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</si>
  <si>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</si>
  <si>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</si>
  <si>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</si>
  <si>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</si>
  <si>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</si>
  <si>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</si>
  <si>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</si>
  <si>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</si>
  <si>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</si>
  <si>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</si>
  <si>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</si>
  <si>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</si>
  <si>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</si>
  <si>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</si>
  <si>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</si>
  <si>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</si>
  <si>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</si>
  <si>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</si>
  <si>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</si>
  <si>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</si>
  <si>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</si>
  <si>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</si>
  <si>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</si>
  <si>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</si>
  <si>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</si>
  <si>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</si>
  <si>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</si>
  <si>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</si>
  <si>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</si>
  <si>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</si>
  <si>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</si>
  <si>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</si>
  <si>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</si>
  <si>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</si>
  <si>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</si>
  <si>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</si>
  <si>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</si>
  <si>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</si>
  <si>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</si>
  <si>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</si>
  <si>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</si>
  <si>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</si>
  <si>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</si>
  <si>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</si>
  <si>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</si>
  <si>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</si>
  <si>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</si>
  <si>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</si>
  <si>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</si>
  <si>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</si>
  <si>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</si>
  <si>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</si>
  <si>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</si>
  <si>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</si>
  <si>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</si>
  <si>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</si>
  <si>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</si>
  <si>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</si>
  <si>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</si>
  <si>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</si>
  <si>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</si>
  <si>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</si>
  <si>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</si>
  <si>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</si>
  <si>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</si>
  <si>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</si>
  <si>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</si>
  <si>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</si>
  <si>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</si>
  <si>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</si>
  <si>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</si>
  <si>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</si>
  <si>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</si>
  <si>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</si>
  <si>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</si>
  <si>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</si>
  <si>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</si>
  <si>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</si>
  <si>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</si>
  <si>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</si>
  <si>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</si>
  <si>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</si>
  <si>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</si>
  <si>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</si>
  <si>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</si>
  <si>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</si>
  <si>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</si>
  <si>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</si>
  <si>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</si>
  <si>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</si>
  <si>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</si>
  <si>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</si>
  <si>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</si>
  <si>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</si>
  <si>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</si>
  <si>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</si>
  <si>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</si>
  <si>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</si>
  <si>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</si>
  <si>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</si>
  <si>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</si>
  <si>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</si>
  <si>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</si>
  <si>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</si>
  <si>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</si>
  <si>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</si>
  <si>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</si>
  <si>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</si>
  <si>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</si>
  <si>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</si>
  <si>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</si>
  <si>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</si>
  <si>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</si>
  <si>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</si>
  <si>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</si>
  <si>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</si>
  <si>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</si>
  <si>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</si>
  <si>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</si>
  <si>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</si>
  <si>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</si>
  <si>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</si>
  <si>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</si>
  <si>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</si>
  <si>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</si>
  <si>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</si>
  <si>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</si>
  <si>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</si>
  <si>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</si>
  <si>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</si>
  <si>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</si>
  <si>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</si>
  <si>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</si>
  <si>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</si>
  <si>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</si>
  <si>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</si>
  <si>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</si>
  <si>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</si>
  <si>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</si>
  <si>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</si>
  <si>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</si>
  <si>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</si>
  <si>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</si>
  <si>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</si>
  <si>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</si>
  <si>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</si>
  <si>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</si>
  <si>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</si>
  <si>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</si>
  <si>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</si>
  <si>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</si>
  <si>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</si>
  <si>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</si>
  <si>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</si>
  <si>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</si>
  <si>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</si>
  <si>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</si>
  <si>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</si>
  <si>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</si>
  <si>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</si>
  <si>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</si>
  <si>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</si>
  <si>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</si>
  <si>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</si>
  <si>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</si>
  <si>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</si>
  <si>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</si>
  <si>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</si>
  <si>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</si>
  <si>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</si>
  <si>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</si>
  <si>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</si>
  <si>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</si>
  <si>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</si>
  <si>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</si>
  <si>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</si>
  <si>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</si>
  <si>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</si>
  <si>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</si>
  <si>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</si>
  <si>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</si>
  <si>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</si>
  <si>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</si>
  <si>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</si>
  <si>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</si>
  <si>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</si>
  <si>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</si>
  <si>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</si>
  <si>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</si>
  <si>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</si>
  <si>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</si>
  <si>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</si>
  <si>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</si>
  <si>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</si>
  <si>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</si>
  <si>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</si>
  <si>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</si>
  <si>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</si>
  <si>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</si>
  <si>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</si>
  <si>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</si>
  <si>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</si>
  <si>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</si>
  <si>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</si>
  <si>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</si>
  <si>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</si>
  <si>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</si>
  <si>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</si>
  <si>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</si>
  <si>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</si>
  <si>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</si>
  <si>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</si>
  <si>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</si>
  <si>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</si>
  <si>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</si>
  <si>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</si>
  <si>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</si>
  <si>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</si>
  <si>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</si>
  <si>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</si>
  <si>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</si>
  <si>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</si>
  <si>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</si>
  <si>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</si>
  <si>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</si>
  <si>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</si>
  <si>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</si>
  <si>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</si>
  <si>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</si>
  <si>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</si>
  <si>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</si>
  <si>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</si>
  <si>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</si>
  <si>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</si>
  <si>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</si>
  <si>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</si>
  <si>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</si>
  <si>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</si>
  <si>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</si>
  <si>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</si>
  <si>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</si>
  <si>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</si>
  <si>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</si>
  <si>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</si>
  <si>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</si>
  <si>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</si>
  <si>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</si>
  <si>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</si>
  <si>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</si>
  <si>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</si>
  <si>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</si>
  <si>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</si>
  <si>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</si>
  <si>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</si>
  <si>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</si>
  <si>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</si>
  <si>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</si>
  <si>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</si>
  <si>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</si>
  <si>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</si>
  <si>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</si>
  <si>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</si>
  <si>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</si>
  <si>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</si>
  <si>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</si>
  <si>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</si>
  <si>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</si>
  <si>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</si>
  <si>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</si>
  <si>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</si>
  <si>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</si>
  <si>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</si>
  <si>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</si>
  <si>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</si>
  <si>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</si>
  <si>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</si>
  <si>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</si>
  <si>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</si>
  <si>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</si>
  <si>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</si>
  <si>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</si>
  <si>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</si>
  <si>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</si>
  <si>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</si>
  <si>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</si>
  <si>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</si>
  <si>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</si>
  <si>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</si>
  <si>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</si>
  <si>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</si>
  <si>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</si>
  <si>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</si>
  <si>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</si>
  <si>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</si>
  <si>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</si>
  <si>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</si>
  <si>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</si>
  <si>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</si>
  <si>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</si>
  <si>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</si>
  <si>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</si>
  <si>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</si>
  <si>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</si>
  <si>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</si>
  <si>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</si>
  <si>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</si>
  <si>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</si>
  <si>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</si>
  <si>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</si>
  <si>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</si>
  <si>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</si>
  <si>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</si>
  <si>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</si>
  <si>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</si>
  <si>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</si>
  <si>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</si>
  <si>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</si>
  <si>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</si>
  <si>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</si>
  <si>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</si>
  <si>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</si>
  <si>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</si>
  <si>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</si>
  <si>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</si>
  <si>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</si>
  <si>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</si>
  <si>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</si>
  <si>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</si>
  <si>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</si>
  <si>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</si>
  <si>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</si>
  <si>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</si>
  <si>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</si>
  <si>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</si>
  <si>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</si>
  <si>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</si>
  <si>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</si>
  <si>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</si>
  <si>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</si>
  <si>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</si>
  <si>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</si>
  <si>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</si>
  <si>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</si>
  <si>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</si>
  <si>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</si>
  <si>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</si>
  <si>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</si>
  <si>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</si>
  <si>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</si>
  <si>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</si>
  <si>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</si>
  <si>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</si>
  <si>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</si>
  <si>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</si>
  <si>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</si>
  <si>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</si>
  <si>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</si>
  <si>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</si>
  <si>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</si>
  <si>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</si>
  <si>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</si>
  <si>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</si>
  <si>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</si>
  <si>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</si>
  <si>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</si>
  <si>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</si>
  <si>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</si>
  <si>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</si>
  <si>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</si>
  <si>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</si>
  <si>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</si>
  <si>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</si>
  <si>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</si>
  <si>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</si>
  <si>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</si>
  <si>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</si>
  <si>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</si>
  <si>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</si>
  <si>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</si>
  <si>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</si>
  <si>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</si>
  <si>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</si>
  <si>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</si>
  <si>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</si>
  <si>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</si>
  <si>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</si>
  <si>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</si>
  <si>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</si>
  <si>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</si>
  <si>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</si>
  <si>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</si>
  <si>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</si>
  <si>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</si>
  <si>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</si>
  <si>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</si>
  <si>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</si>
  <si>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</si>
  <si>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</si>
  <si>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</si>
  <si>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</si>
  <si>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</si>
  <si>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</si>
  <si>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</si>
  <si>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</si>
  <si>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</si>
  <si>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</si>
  <si>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</si>
  <si>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</si>
  <si>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</si>
  <si>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</si>
  <si>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</si>
  <si>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</si>
  <si>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</si>
  <si>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</si>
  <si>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</si>
  <si>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</si>
  <si>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</si>
  <si>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</si>
  <si>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</si>
  <si>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</si>
  <si>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</si>
  <si>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</si>
  <si>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</si>
  <si>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</si>
  <si>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</si>
  <si>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</si>
  <si>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</si>
  <si>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</si>
  <si>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</si>
  <si>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</si>
  <si>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</si>
  <si>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</si>
  <si>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</si>
  <si>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</si>
  <si>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</si>
  <si>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</si>
  <si>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</si>
  <si>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</si>
  <si>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</si>
  <si>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</si>
  <si>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</si>
  <si>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</si>
  <si>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</si>
  <si>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</si>
  <si>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</si>
  <si>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</si>
  <si>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</si>
  <si>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</si>
  <si>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</si>
  <si>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</si>
  <si>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</si>
  <si>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</si>
  <si>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</si>
  <si>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</si>
  <si>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</si>
  <si>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</si>
  <si>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</si>
  <si>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</si>
  <si>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</si>
  <si>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</si>
  <si>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</si>
  <si>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</si>
  <si>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</si>
  <si>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</si>
  <si>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</si>
  <si>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</si>
  <si>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</si>
  <si>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</si>
  <si>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</si>
  <si>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</si>
  <si>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</si>
  <si>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</si>
  <si>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</si>
  <si>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</si>
  <si>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</si>
  <si>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</si>
  <si>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</si>
  <si>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</si>
  <si>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</si>
  <si>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</si>
  <si>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</si>
  <si>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</si>
  <si>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</si>
  <si>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</si>
  <si>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</si>
  <si>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</si>
  <si>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</si>
  <si>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</si>
  <si>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</si>
  <si>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</si>
  <si>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</si>
  <si>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</si>
  <si>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</si>
  <si>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</si>
  <si>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</si>
  <si>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</si>
  <si>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</si>
  <si>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</si>
  <si>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</si>
  <si>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</si>
  <si>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</si>
  <si>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</si>
  <si>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</si>
  <si>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</si>
  <si>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</si>
  <si>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</si>
  <si>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</si>
  <si>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</si>
  <si>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</si>
  <si>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</si>
  <si>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</si>
  <si>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</si>
  <si>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</si>
  <si>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</si>
  <si>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</si>
  <si>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</si>
  <si>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</si>
  <si>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</si>
  <si>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</si>
  <si>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</si>
  <si>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</si>
  <si>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</si>
  <si>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</si>
  <si>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</si>
  <si>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</si>
  <si>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</si>
  <si>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</si>
  <si>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</si>
  <si>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</si>
  <si>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</si>
  <si>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</si>
  <si>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</si>
  <si>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</si>
  <si>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</si>
  <si>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</si>
  <si>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</si>
  <si>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</si>
  <si>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</si>
  <si>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</si>
  <si>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</si>
  <si>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</si>
  <si>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</si>
  <si>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</si>
  <si>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</si>
  <si>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</si>
  <si>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</si>
  <si>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</si>
  <si>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І тримесечие на 2020 година
Q1 2020 в лева</t>
  </si>
  <si>
    <t>Общо изплатени средства от НЗОК за БМП</t>
  </si>
  <si>
    <t>Разходи за медицински изделия</t>
  </si>
  <si>
    <t>Разходи за лекарствени продукти</t>
  </si>
  <si>
    <t>0204131010</t>
  </si>
  <si>
    <t>МЦ св.София - Бургас</t>
  </si>
  <si>
    <t>МЦСП Д-р Иванови-Младост ООД</t>
  </si>
  <si>
    <t>0204134005</t>
  </si>
  <si>
    <t>ДКЦ Ел Масри</t>
  </si>
  <si>
    <t>0204212028</t>
  </si>
  <si>
    <t>Аджибадем Сити Клиник СБАЛК Бургас   ООД</t>
  </si>
  <si>
    <t>0204333012</t>
  </si>
  <si>
    <t>0306134011</t>
  </si>
  <si>
    <t>ДКЦ Младост - М Варна ООД</t>
  </si>
  <si>
    <t>0610211020</t>
  </si>
  <si>
    <t>МБАЛ Вива Медика   ООД</t>
  </si>
  <si>
    <t>1319211005</t>
  </si>
  <si>
    <t>"МБАЛ-Ескулап" ООД гр.Пазарджик</t>
  </si>
  <si>
    <t>2020333008</t>
  </si>
  <si>
    <t>София - град</t>
  </si>
  <si>
    <t>2201211059</t>
  </si>
  <si>
    <t>СБАЛГАР- Д-Р МАЛИНОВ ООД</t>
  </si>
  <si>
    <t>2201211096</t>
  </si>
  <si>
    <t>МБАЛ БОЛНИЦА ЕВРОПА ООД</t>
  </si>
  <si>
    <t>2201212016</t>
  </si>
  <si>
    <t>СБАЛЛЧХ - ЕООД</t>
  </si>
  <si>
    <t>І тримесечие на 2019 година
Q1 2019 в лева</t>
  </si>
  <si>
    <t>ІV тримесечие на 2019 година
Q4 2019 в лева</t>
  </si>
  <si>
    <t>Изплатени средства за здравноосигурени пациенти по изпълнители на 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към 31.03.2020 г.</t>
  </si>
  <si>
    <t xml:space="preserve"> Изпълнители на  болнична медицинска помощ, към 31.03.2020 г.</t>
  </si>
  <si>
    <t>ЦКВЗ - Сливен" ЕООД</t>
  </si>
  <si>
    <t>ЦПЗ "Проф. Никола Шипковенски" ЕООД</t>
  </si>
  <si>
    <t>ЦКВЗ - Бургас 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</si>
</sst>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-* #,##0.00\ _л_в_._-;\-* #,##0.00\ _л_в_._-;_-* &quot;-&quot;??\ _л_в_._-;_-@_-"/>
    <numFmt numFmtId="166" formatCode="#&quot; &quot;##0"/>
    <numFmt numFmtId="167" formatCode="0.0%"/>
    <numFmt numFmtId="16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5" fillId="0" borderId="0"/>
    <xf numFmtId="0" fontId="1" fillId="0" borderId="0"/>
  </cellStyleXfs>
  <cellXfs count="337">
    <xf numFmtId="0" fontId="0" fillId="0" borderId="0" xfId="0"/>
    <xf numFmtId="0" fontId="4" fillId="0" borderId="0" xfId="3" applyFont="1" applyBorder="1"/>
    <xf numFmtId="0" fontId="7" fillId="2" borderId="11" xfId="3" applyFont="1" applyFill="1" applyBorder="1" applyAlignment="1">
      <alignment horizontal="center" vertical="center" wrapText="1"/>
    </xf>
    <xf numFmtId="14" fontId="6" fillId="2" borderId="9" xfId="1" applyNumberFormat="1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14" fontId="6" fillId="2" borderId="12" xfId="1" applyNumberFormat="1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166" fontId="9" fillId="2" borderId="14" xfId="0" applyNumberFormat="1" applyFont="1" applyFill="1" applyBorder="1" applyAlignment="1">
      <alignment horizontal="center" wrapText="1"/>
    </xf>
    <xf numFmtId="3" fontId="9" fillId="2" borderId="2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right" wrapText="1"/>
    </xf>
    <xf numFmtId="3" fontId="9" fillId="2" borderId="4" xfId="0" applyNumberFormat="1" applyFont="1" applyFill="1" applyBorder="1" applyAlignment="1">
      <alignment horizontal="right" wrapText="1"/>
    </xf>
    <xf numFmtId="2" fontId="3" fillId="2" borderId="2" xfId="3" applyNumberFormat="1" applyFont="1" applyFill="1" applyBorder="1" applyAlignment="1">
      <alignment horizontal="center" vertical="center"/>
    </xf>
    <xf numFmtId="2" fontId="3" fillId="2" borderId="3" xfId="3" applyNumberFormat="1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right" wrapText="1"/>
    </xf>
    <xf numFmtId="166" fontId="9" fillId="2" borderId="3" xfId="0" applyNumberFormat="1" applyFont="1" applyFill="1" applyBorder="1" applyAlignment="1">
      <alignment horizontal="right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3" xfId="3" applyNumberFormat="1" applyFont="1" applyFill="1" applyBorder="1" applyAlignment="1">
      <alignment horizontal="center" vertical="center" wrapText="1"/>
    </xf>
    <xf numFmtId="167" fontId="3" fillId="2" borderId="4" xfId="3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right" wrapText="1"/>
    </xf>
    <xf numFmtId="166" fontId="9" fillId="2" borderId="2" xfId="0" applyNumberFormat="1" applyFont="1" applyFill="1" applyBorder="1" applyAlignment="1">
      <alignment wrapText="1"/>
    </xf>
    <xf numFmtId="166" fontId="9" fillId="2" borderId="3" xfId="0" applyNumberFormat="1" applyFont="1" applyFill="1" applyBorder="1" applyAlignment="1">
      <alignment wrapText="1"/>
    </xf>
    <xf numFmtId="166" fontId="9" fillId="2" borderId="4" xfId="0" applyNumberFormat="1" applyFont="1" applyFill="1" applyBorder="1" applyAlignment="1">
      <alignment wrapText="1"/>
    </xf>
    <xf numFmtId="167" fontId="3" fillId="2" borderId="3" xfId="2" applyNumberFormat="1" applyFont="1" applyFill="1" applyBorder="1" applyAlignment="1">
      <alignment horizontal="center" vertical="center"/>
    </xf>
    <xf numFmtId="2" fontId="3" fillId="2" borderId="3" xfId="2" applyNumberFormat="1" applyFont="1" applyFill="1" applyBorder="1" applyAlignment="1">
      <alignment horizontal="center" vertical="center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/>
    </xf>
    <xf numFmtId="2" fontId="3" fillId="2" borderId="4" xfId="3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 vertical="center"/>
    </xf>
    <xf numFmtId="9" fontId="3" fillId="2" borderId="2" xfId="2" applyFont="1" applyFill="1" applyBorder="1" applyAlignment="1">
      <alignment horizontal="center" vertical="center"/>
    </xf>
    <xf numFmtId="9" fontId="3" fillId="2" borderId="3" xfId="2" applyFont="1" applyFill="1" applyBorder="1" applyAlignment="1">
      <alignment horizontal="center" vertical="center" wrapText="1"/>
    </xf>
    <xf numFmtId="0" fontId="4" fillId="2" borderId="0" xfId="3" applyFont="1" applyFill="1" applyBorder="1"/>
    <xf numFmtId="166" fontId="9" fillId="2" borderId="15" xfId="0" applyNumberFormat="1" applyFont="1" applyFill="1" applyBorder="1" applyAlignment="1">
      <alignment horizontal="right" wrapText="1"/>
    </xf>
    <xf numFmtId="3" fontId="9" fillId="2" borderId="16" xfId="0" applyNumberFormat="1" applyFont="1" applyFill="1" applyBorder="1" applyAlignment="1">
      <alignment horizontal="right" wrapText="1"/>
    </xf>
    <xf numFmtId="3" fontId="9" fillId="2" borderId="0" xfId="0" applyNumberFormat="1" applyFont="1" applyFill="1" applyBorder="1" applyAlignment="1">
      <alignment horizontal="right" wrapText="1"/>
    </xf>
    <xf numFmtId="3" fontId="9" fillId="2" borderId="17" xfId="0" applyNumberFormat="1" applyFont="1" applyFill="1" applyBorder="1" applyAlignment="1">
      <alignment horizontal="right" wrapText="1"/>
    </xf>
    <xf numFmtId="2" fontId="3" fillId="2" borderId="16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Border="1" applyAlignment="1">
      <alignment horizontal="center" vertical="center"/>
    </xf>
    <xf numFmtId="2" fontId="3" fillId="2" borderId="17" xfId="3" applyNumberFormat="1" applyFont="1" applyFill="1" applyBorder="1" applyAlignment="1">
      <alignment horizontal="center" vertical="center"/>
    </xf>
    <xf numFmtId="166" fontId="9" fillId="2" borderId="16" xfId="0" applyNumberFormat="1" applyFont="1" applyFill="1" applyBorder="1" applyAlignment="1">
      <alignment horizontal="right" wrapText="1"/>
    </xf>
    <xf numFmtId="166" fontId="9" fillId="2" borderId="0" xfId="0" applyNumberFormat="1" applyFont="1" applyFill="1" applyBorder="1" applyAlignment="1">
      <alignment horizontal="right" wrapText="1"/>
    </xf>
    <xf numFmtId="167" fontId="3" fillId="2" borderId="16" xfId="2" applyNumberFormat="1" applyFont="1" applyFill="1" applyBorder="1" applyAlignment="1">
      <alignment horizontal="center" vertical="center"/>
    </xf>
    <xf numFmtId="167" fontId="3" fillId="2" borderId="0" xfId="2" applyNumberFormat="1" applyFont="1" applyFill="1" applyBorder="1" applyAlignment="1">
      <alignment horizontal="center" vertical="center"/>
    </xf>
    <xf numFmtId="167" fontId="3" fillId="2" borderId="17" xfId="2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right" wrapText="1"/>
    </xf>
    <xf numFmtId="166" fontId="9" fillId="2" borderId="16" xfId="0" applyNumberFormat="1" applyFont="1" applyFill="1" applyBorder="1" applyAlignment="1">
      <alignment wrapText="1"/>
    </xf>
    <xf numFmtId="166" fontId="9" fillId="2" borderId="0" xfId="0" applyNumberFormat="1" applyFont="1" applyFill="1" applyBorder="1" applyAlignment="1">
      <alignment wrapText="1"/>
    </xf>
    <xf numFmtId="166" fontId="9" fillId="2" borderId="17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6" xfId="2" applyNumberFormat="1" applyFont="1" applyFill="1" applyBorder="1" applyAlignment="1">
      <alignment horizontal="center" vertical="center"/>
    </xf>
    <xf numFmtId="2" fontId="3" fillId="2" borderId="17" xfId="2" applyNumberFormat="1" applyFont="1" applyFill="1" applyBorder="1" applyAlignment="1">
      <alignment horizontal="center" vertical="center"/>
    </xf>
    <xf numFmtId="1" fontId="3" fillId="2" borderId="16" xfId="2" applyNumberFormat="1" applyFont="1" applyFill="1" applyBorder="1" applyAlignment="1">
      <alignment horizontal="center" vertical="center"/>
    </xf>
    <xf numFmtId="3" fontId="3" fillId="2" borderId="16" xfId="2" applyNumberFormat="1" applyFont="1" applyFill="1" applyBorder="1" applyAlignment="1">
      <alignment horizontal="center" vertical="center"/>
    </xf>
    <xf numFmtId="9" fontId="3" fillId="2" borderId="16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right" wrapText="1"/>
    </xf>
    <xf numFmtId="3" fontId="9" fillId="2" borderId="19" xfId="0" applyNumberFormat="1" applyFont="1" applyFill="1" applyBorder="1" applyAlignment="1">
      <alignment horizontal="right" wrapText="1"/>
    </xf>
    <xf numFmtId="3" fontId="9" fillId="2" borderId="20" xfId="0" applyNumberFormat="1" applyFont="1" applyFill="1" applyBorder="1" applyAlignment="1">
      <alignment horizontal="right" wrapText="1"/>
    </xf>
    <xf numFmtId="3" fontId="9" fillId="2" borderId="21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2" fontId="3" fillId="2" borderId="21" xfId="3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right" wrapText="1"/>
    </xf>
    <xf numFmtId="166" fontId="9" fillId="2" borderId="20" xfId="0" applyNumberFormat="1" applyFont="1" applyFill="1" applyBorder="1" applyAlignment="1">
      <alignment horizontal="right" wrapText="1"/>
    </xf>
    <xf numFmtId="167" fontId="3" fillId="2" borderId="19" xfId="2" applyNumberFormat="1" applyFont="1" applyFill="1" applyBorder="1" applyAlignment="1">
      <alignment horizontal="center" vertical="center"/>
    </xf>
    <xf numFmtId="167" fontId="3" fillId="2" borderId="20" xfId="2" applyNumberFormat="1" applyFont="1" applyFill="1" applyBorder="1" applyAlignment="1">
      <alignment horizontal="center" vertical="center"/>
    </xf>
    <xf numFmtId="167" fontId="3" fillId="2" borderId="21" xfId="2" applyNumberFormat="1" applyFont="1" applyFill="1" applyBorder="1" applyAlignment="1">
      <alignment horizontal="center" vertical="center"/>
    </xf>
    <xf numFmtId="166" fontId="9" fillId="2" borderId="21" xfId="0" applyNumberFormat="1" applyFont="1" applyFill="1" applyBorder="1" applyAlignment="1">
      <alignment horizontal="right" wrapText="1"/>
    </xf>
    <xf numFmtId="166" fontId="9" fillId="2" borderId="19" xfId="0" applyNumberFormat="1" applyFont="1" applyFill="1" applyBorder="1" applyAlignment="1">
      <alignment wrapText="1"/>
    </xf>
    <xf numFmtId="166" fontId="9" fillId="2" borderId="20" xfId="0" applyNumberFormat="1" applyFont="1" applyFill="1" applyBorder="1" applyAlignment="1">
      <alignment wrapText="1"/>
    </xf>
    <xf numFmtId="166" fontId="9" fillId="2" borderId="21" xfId="0" applyNumberFormat="1" applyFont="1" applyFill="1" applyBorder="1" applyAlignment="1">
      <alignment wrapText="1"/>
    </xf>
    <xf numFmtId="2" fontId="3" fillId="2" borderId="2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1" xfId="2" applyNumberFormat="1" applyFont="1" applyFill="1" applyBorder="1" applyAlignment="1">
      <alignment horizontal="center" vertical="center"/>
    </xf>
    <xf numFmtId="1" fontId="3" fillId="2" borderId="19" xfId="2" applyNumberFormat="1" applyFont="1" applyFill="1" applyBorder="1" applyAlignment="1">
      <alignment horizontal="center" vertical="center"/>
    </xf>
    <xf numFmtId="3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20" xfId="2" applyFont="1" applyFill="1" applyBorder="1" applyAlignment="1">
      <alignment horizontal="center" vertical="center"/>
    </xf>
    <xf numFmtId="0" fontId="10" fillId="2" borderId="15" xfId="3" applyFont="1" applyFill="1" applyBorder="1"/>
    <xf numFmtId="3" fontId="4" fillId="2" borderId="16" xfId="2" applyNumberFormat="1" applyFont="1" applyFill="1" applyBorder="1" applyAlignment="1">
      <alignment horizontal="right" vertical="center"/>
    </xf>
    <xf numFmtId="3" fontId="4" fillId="2" borderId="0" xfId="2" applyNumberFormat="1" applyFont="1" applyFill="1" applyBorder="1" applyAlignment="1">
      <alignment horizontal="right" vertical="center"/>
    </xf>
    <xf numFmtId="3" fontId="4" fillId="2" borderId="17" xfId="2" applyNumberFormat="1" applyFont="1" applyFill="1" applyBorder="1" applyAlignment="1">
      <alignment horizontal="right" vertical="center"/>
    </xf>
    <xf numFmtId="2" fontId="4" fillId="2" borderId="16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2" fontId="4" fillId="2" borderId="17" xfId="3" applyNumberFormat="1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9" fontId="4" fillId="2" borderId="17" xfId="2" applyFont="1" applyFill="1" applyBorder="1" applyAlignment="1">
      <alignment horizontal="center" vertical="center"/>
    </xf>
    <xf numFmtId="9" fontId="4" fillId="2" borderId="16" xfId="2" applyNumberFormat="1" applyFont="1" applyFill="1" applyBorder="1" applyAlignment="1">
      <alignment horizontal="center" vertical="center"/>
    </xf>
    <xf numFmtId="9" fontId="4" fillId="2" borderId="0" xfId="2" applyNumberFormat="1" applyFont="1" applyFill="1" applyBorder="1" applyAlignment="1">
      <alignment horizontal="center" vertical="center"/>
    </xf>
    <xf numFmtId="9" fontId="4" fillId="2" borderId="17" xfId="2" applyNumberFormat="1" applyFont="1" applyFill="1" applyBorder="1" applyAlignment="1">
      <alignment horizontal="center" vertical="center"/>
    </xf>
    <xf numFmtId="3" fontId="4" fillId="2" borderId="4" xfId="2" applyNumberFormat="1" applyFont="1" applyFill="1" applyBorder="1" applyAlignment="1">
      <alignment horizontal="right" vertical="center"/>
    </xf>
    <xf numFmtId="3" fontId="4" fillId="2" borderId="16" xfId="2" applyNumberFormat="1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3" fontId="4" fillId="2" borderId="17" xfId="2" applyNumberFormat="1" applyFont="1" applyFill="1" applyBorder="1" applyAlignment="1">
      <alignment vertical="center"/>
    </xf>
    <xf numFmtId="2" fontId="4" fillId="2" borderId="0" xfId="2" applyNumberFormat="1" applyFont="1" applyFill="1" applyBorder="1" applyAlignment="1">
      <alignment horizontal="center" vertical="center"/>
    </xf>
    <xf numFmtId="2" fontId="4" fillId="2" borderId="16" xfId="2" applyNumberFormat="1" applyFont="1" applyFill="1" applyBorder="1" applyAlignment="1">
      <alignment horizontal="center" vertical="center"/>
    </xf>
    <xf numFmtId="2" fontId="4" fillId="2" borderId="17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3" fontId="4" fillId="2" borderId="16" xfId="2" applyNumberFormat="1" applyFont="1" applyFill="1" applyBorder="1" applyAlignment="1">
      <alignment horizontal="center" vertical="center"/>
    </xf>
    <xf numFmtId="3" fontId="4" fillId="2" borderId="17" xfId="2" applyNumberFormat="1" applyFont="1" applyFill="1" applyBorder="1" applyAlignment="1">
      <alignment horizontal="center" vertical="center"/>
    </xf>
    <xf numFmtId="3" fontId="4" fillId="2" borderId="0" xfId="3" applyNumberFormat="1" applyFont="1" applyFill="1" applyBorder="1"/>
    <xf numFmtId="3" fontId="10" fillId="2" borderId="16" xfId="2" applyNumberFormat="1" applyFont="1" applyFill="1" applyBorder="1" applyAlignment="1">
      <alignment horizontal="right" vertical="center"/>
    </xf>
    <xf numFmtId="3" fontId="10" fillId="2" borderId="0" xfId="2" applyNumberFormat="1" applyFont="1" applyFill="1" applyBorder="1" applyAlignment="1">
      <alignment horizontal="right" vertical="center"/>
    </xf>
    <xf numFmtId="3" fontId="10" fillId="2" borderId="17" xfId="2" applyNumberFormat="1" applyFont="1" applyFill="1" applyBorder="1" applyAlignment="1">
      <alignment horizontal="right" vertical="center"/>
    </xf>
    <xf numFmtId="2" fontId="10" fillId="2" borderId="16" xfId="3" applyNumberFormat="1" applyFont="1" applyFill="1" applyBorder="1" applyAlignment="1">
      <alignment horizontal="center" vertical="center"/>
    </xf>
    <xf numFmtId="2" fontId="10" fillId="2" borderId="0" xfId="3" applyNumberFormat="1" applyFont="1" applyFill="1" applyBorder="1" applyAlignment="1">
      <alignment horizontal="center" vertical="center"/>
    </xf>
    <xf numFmtId="2" fontId="10" fillId="2" borderId="17" xfId="3" applyNumberFormat="1" applyFont="1" applyFill="1" applyBorder="1" applyAlignment="1">
      <alignment horizontal="center" vertical="center"/>
    </xf>
    <xf numFmtId="9" fontId="10" fillId="2" borderId="16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9" fontId="10" fillId="2" borderId="17" xfId="2" applyFont="1" applyFill="1" applyBorder="1" applyAlignment="1">
      <alignment horizontal="center" vertical="center"/>
    </xf>
    <xf numFmtId="9" fontId="10" fillId="2" borderId="16" xfId="2" applyNumberFormat="1" applyFont="1" applyFill="1" applyBorder="1" applyAlignment="1">
      <alignment horizontal="center" vertical="center"/>
    </xf>
    <xf numFmtId="9" fontId="10" fillId="2" borderId="0" xfId="2" applyNumberFormat="1" applyFont="1" applyFill="1" applyBorder="1" applyAlignment="1">
      <alignment horizontal="center" vertical="center"/>
    </xf>
    <xf numFmtId="9" fontId="10" fillId="2" borderId="17" xfId="2" applyNumberFormat="1" applyFont="1" applyFill="1" applyBorder="1" applyAlignment="1">
      <alignment horizontal="center" vertical="center"/>
    </xf>
    <xf numFmtId="3" fontId="10" fillId="2" borderId="16" xfId="2" applyNumberFormat="1" applyFont="1" applyFill="1" applyBorder="1" applyAlignment="1">
      <alignment vertical="center"/>
    </xf>
    <xf numFmtId="3" fontId="10" fillId="2" borderId="0" xfId="2" applyNumberFormat="1" applyFont="1" applyFill="1" applyBorder="1" applyAlignment="1">
      <alignment vertical="center"/>
    </xf>
    <xf numFmtId="3" fontId="10" fillId="2" borderId="17" xfId="2" applyNumberFormat="1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center" vertical="center"/>
    </xf>
    <xf numFmtId="3" fontId="10" fillId="2" borderId="16" xfId="2" applyNumberFormat="1" applyFont="1" applyFill="1" applyBorder="1" applyAlignment="1">
      <alignment horizontal="center" vertical="center"/>
    </xf>
    <xf numFmtId="3" fontId="10" fillId="2" borderId="17" xfId="2" applyNumberFormat="1" applyFont="1" applyFill="1" applyBorder="1" applyAlignment="1">
      <alignment horizontal="center" vertical="center"/>
    </xf>
    <xf numFmtId="3" fontId="10" fillId="2" borderId="0" xfId="3" applyNumberFormat="1" applyFont="1" applyFill="1" applyBorder="1"/>
    <xf numFmtId="0" fontId="10" fillId="2" borderId="0" xfId="3" applyFont="1" applyFill="1" applyBorder="1"/>
    <xf numFmtId="0" fontId="4" fillId="3" borderId="0" xfId="3" applyFont="1" applyFill="1" applyBorder="1"/>
    <xf numFmtId="0" fontId="4" fillId="0" borderId="0" xfId="3" applyFont="1" applyBorder="1" applyAlignment="1">
      <alignment horizontal="center"/>
    </xf>
    <xf numFmtId="0" fontId="4" fillId="0" borderId="0" xfId="4" applyFont="1" applyBorder="1"/>
    <xf numFmtId="0" fontId="8" fillId="0" borderId="0" xfId="4" applyFont="1" applyBorder="1"/>
    <xf numFmtId="0" fontId="4" fillId="2" borderId="0" xfId="4" applyFont="1" applyFill="1" applyBorder="1"/>
    <xf numFmtId="166" fontId="9" fillId="2" borderId="25" xfId="0" applyNumberFormat="1" applyFont="1" applyFill="1" applyBorder="1" applyAlignment="1">
      <alignment horizontal="right" wrapText="1"/>
    </xf>
    <xf numFmtId="166" fontId="9" fillId="2" borderId="31" xfId="0" applyNumberFormat="1" applyFont="1" applyFill="1" applyBorder="1" applyAlignment="1">
      <alignment horizontal="right" wrapText="1"/>
    </xf>
    <xf numFmtId="0" fontId="4" fillId="2" borderId="15" xfId="4" applyFont="1" applyFill="1" applyBorder="1"/>
    <xf numFmtId="9" fontId="4" fillId="2" borderId="34" xfId="2" applyNumberFormat="1" applyFont="1" applyFill="1" applyBorder="1" applyAlignment="1">
      <alignment horizontal="center" vertical="center"/>
    </xf>
    <xf numFmtId="0" fontId="10" fillId="2" borderId="15" xfId="4" applyFont="1" applyFill="1" applyBorder="1"/>
    <xf numFmtId="0" fontId="10" fillId="2" borderId="0" xfId="4" applyFont="1" applyFill="1" applyBorder="1"/>
    <xf numFmtId="0" fontId="4" fillId="2" borderId="35" xfId="4" applyFont="1" applyFill="1" applyBorder="1"/>
    <xf numFmtId="3" fontId="4" fillId="2" borderId="36" xfId="2" applyNumberFormat="1" applyFont="1" applyFill="1" applyBorder="1" applyAlignment="1">
      <alignment horizontal="right" vertical="center"/>
    </xf>
    <xf numFmtId="0" fontId="4" fillId="0" borderId="0" xfId="4" applyFont="1" applyBorder="1" applyAlignment="1">
      <alignment horizontal="center"/>
    </xf>
    <xf numFmtId="0" fontId="10" fillId="0" borderId="15" xfId="4" applyFont="1" applyFill="1" applyBorder="1"/>
    <xf numFmtId="0" fontId="10" fillId="0" borderId="0" xfId="4" applyFont="1" applyFill="1" applyBorder="1"/>
    <xf numFmtId="3" fontId="4" fillId="2" borderId="3" xfId="2" applyNumberFormat="1" applyFont="1" applyFill="1" applyBorder="1" applyAlignment="1">
      <alignment horizontal="right" vertical="center"/>
    </xf>
    <xf numFmtId="9" fontId="4" fillId="2" borderId="33" xfId="2" applyNumberFormat="1" applyFont="1" applyFill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 wrapText="1"/>
    </xf>
    <xf numFmtId="9" fontId="3" fillId="2" borderId="33" xfId="2" applyFont="1" applyFill="1" applyBorder="1" applyAlignment="1">
      <alignment horizontal="center" vertical="center" wrapText="1"/>
    </xf>
    <xf numFmtId="9" fontId="3" fillId="2" borderId="34" xfId="2" applyFont="1" applyFill="1" applyBorder="1" applyAlignment="1">
      <alignment horizontal="center" vertical="center"/>
    </xf>
    <xf numFmtId="9" fontId="3" fillId="2" borderId="45" xfId="2" applyFont="1" applyFill="1" applyBorder="1" applyAlignment="1">
      <alignment horizontal="center" vertical="center"/>
    </xf>
    <xf numFmtId="0" fontId="10" fillId="2" borderId="35" xfId="3" applyFont="1" applyFill="1" applyBorder="1"/>
    <xf numFmtId="3" fontId="10" fillId="2" borderId="46" xfId="2" applyNumberFormat="1" applyFont="1" applyFill="1" applyBorder="1" applyAlignment="1">
      <alignment horizontal="right" vertical="center"/>
    </xf>
    <xf numFmtId="3" fontId="10" fillId="2" borderId="36" xfId="2" applyNumberFormat="1" applyFont="1" applyFill="1" applyBorder="1" applyAlignment="1">
      <alignment horizontal="right" vertical="center"/>
    </xf>
    <xf numFmtId="3" fontId="10" fillId="2" borderId="47" xfId="2" applyNumberFormat="1" applyFont="1" applyFill="1" applyBorder="1" applyAlignment="1">
      <alignment horizontal="right" vertical="center"/>
    </xf>
    <xf numFmtId="2" fontId="10" fillId="2" borderId="46" xfId="3" applyNumberFormat="1" applyFont="1" applyFill="1" applyBorder="1" applyAlignment="1">
      <alignment horizontal="center" vertical="center"/>
    </xf>
    <xf numFmtId="2" fontId="10" fillId="2" borderId="36" xfId="3" applyNumberFormat="1" applyFont="1" applyFill="1" applyBorder="1" applyAlignment="1">
      <alignment horizontal="center" vertical="center"/>
    </xf>
    <xf numFmtId="2" fontId="10" fillId="2" borderId="47" xfId="3" applyNumberFormat="1" applyFont="1" applyFill="1" applyBorder="1" applyAlignment="1">
      <alignment horizontal="center" vertical="center"/>
    </xf>
    <xf numFmtId="9" fontId="10" fillId="2" borderId="46" xfId="2" applyFont="1" applyFill="1" applyBorder="1" applyAlignment="1">
      <alignment horizontal="center" vertical="center"/>
    </xf>
    <xf numFmtId="9" fontId="10" fillId="2" borderId="36" xfId="2" applyFont="1" applyFill="1" applyBorder="1" applyAlignment="1">
      <alignment horizontal="center" vertical="center"/>
    </xf>
    <xf numFmtId="9" fontId="10" fillId="2" borderId="47" xfId="2" applyFont="1" applyFill="1" applyBorder="1" applyAlignment="1">
      <alignment horizontal="center" vertical="center"/>
    </xf>
    <xf numFmtId="9" fontId="10" fillId="2" borderId="46" xfId="2" applyNumberFormat="1" applyFont="1" applyFill="1" applyBorder="1" applyAlignment="1">
      <alignment horizontal="center" vertical="center"/>
    </xf>
    <xf numFmtId="9" fontId="10" fillId="2" borderId="36" xfId="2" applyNumberFormat="1" applyFont="1" applyFill="1" applyBorder="1" applyAlignment="1">
      <alignment horizontal="center" vertical="center"/>
    </xf>
    <xf numFmtId="9" fontId="10" fillId="2" borderId="47" xfId="2" applyNumberFormat="1" applyFont="1" applyFill="1" applyBorder="1" applyAlignment="1">
      <alignment horizontal="center" vertical="center"/>
    </xf>
    <xf numFmtId="3" fontId="10" fillId="2" borderId="46" xfId="2" applyNumberFormat="1" applyFont="1" applyFill="1" applyBorder="1" applyAlignment="1">
      <alignment vertical="center"/>
    </xf>
    <xf numFmtId="3" fontId="10" fillId="2" borderId="36" xfId="2" applyNumberFormat="1" applyFont="1" applyFill="1" applyBorder="1" applyAlignment="1">
      <alignment vertical="center"/>
    </xf>
    <xf numFmtId="3" fontId="10" fillId="2" borderId="47" xfId="2" applyNumberFormat="1" applyFont="1" applyFill="1" applyBorder="1" applyAlignment="1">
      <alignment vertical="center"/>
    </xf>
    <xf numFmtId="2" fontId="4" fillId="2" borderId="36" xfId="2" applyNumberFormat="1" applyFont="1" applyFill="1" applyBorder="1" applyAlignment="1">
      <alignment horizontal="center" vertical="center"/>
    </xf>
    <xf numFmtId="2" fontId="4" fillId="2" borderId="46" xfId="2" applyNumberFormat="1" applyFont="1" applyFill="1" applyBorder="1" applyAlignment="1">
      <alignment horizontal="center" vertical="center"/>
    </xf>
    <xf numFmtId="2" fontId="4" fillId="2" borderId="47" xfId="2" applyNumberFormat="1" applyFont="1" applyFill="1" applyBorder="1" applyAlignment="1">
      <alignment horizontal="center" vertical="center"/>
    </xf>
    <xf numFmtId="3" fontId="10" fillId="2" borderId="36" xfId="2" applyNumberFormat="1" applyFont="1" applyFill="1" applyBorder="1" applyAlignment="1">
      <alignment horizontal="center" vertical="center"/>
    </xf>
    <xf numFmtId="3" fontId="10" fillId="2" borderId="46" xfId="2" applyNumberFormat="1" applyFont="1" applyFill="1" applyBorder="1" applyAlignment="1">
      <alignment horizontal="center" vertical="center"/>
    </xf>
    <xf numFmtId="3" fontId="10" fillId="2" borderId="47" xfId="2" applyNumberFormat="1" applyFont="1" applyFill="1" applyBorder="1" applyAlignment="1">
      <alignment horizontal="center" vertical="center"/>
    </xf>
    <xf numFmtId="2" fontId="10" fillId="2" borderId="36" xfId="2" applyNumberFormat="1" applyFont="1" applyFill="1" applyBorder="1" applyAlignment="1">
      <alignment horizontal="center" vertical="center"/>
    </xf>
    <xf numFmtId="9" fontId="4" fillId="2" borderId="46" xfId="2" applyNumberFormat="1" applyFont="1" applyFill="1" applyBorder="1" applyAlignment="1">
      <alignment horizontal="center" vertical="center"/>
    </xf>
    <xf numFmtId="9" fontId="4" fillId="2" borderId="36" xfId="2" applyNumberFormat="1" applyFont="1" applyFill="1" applyBorder="1" applyAlignment="1">
      <alignment horizontal="center" vertical="center"/>
    </xf>
    <xf numFmtId="9" fontId="4" fillId="2" borderId="48" xfId="2" applyNumberFormat="1" applyFont="1" applyFill="1" applyBorder="1" applyAlignment="1">
      <alignment horizontal="center" vertical="center"/>
    </xf>
    <xf numFmtId="9" fontId="10" fillId="2" borderId="34" xfId="2" applyNumberFormat="1" applyFont="1" applyFill="1" applyBorder="1" applyAlignment="1">
      <alignment horizontal="center" vertical="center"/>
    </xf>
    <xf numFmtId="0" fontId="4" fillId="0" borderId="0" xfId="4" applyNumberFormat="1" applyFont="1" applyBorder="1"/>
    <xf numFmtId="0" fontId="8" fillId="0" borderId="0" xfId="4" applyNumberFormat="1" applyFont="1" applyBorder="1"/>
    <xf numFmtId="0" fontId="4" fillId="2" borderId="0" xfId="4" applyNumberFormat="1" applyFont="1" applyFill="1" applyBorder="1"/>
    <xf numFmtId="0" fontId="4" fillId="2" borderId="0" xfId="2" applyNumberFormat="1" applyFont="1" applyFill="1" applyBorder="1"/>
    <xf numFmtId="0" fontId="4" fillId="0" borderId="0" xfId="2" applyNumberFormat="1" applyFont="1" applyBorder="1"/>
    <xf numFmtId="0" fontId="4" fillId="0" borderId="0" xfId="2" applyNumberFormat="1" applyFont="1" applyFill="1" applyBorder="1"/>
    <xf numFmtId="0" fontId="10" fillId="0" borderId="0" xfId="2" applyNumberFormat="1" applyFont="1" applyBorder="1"/>
    <xf numFmtId="0" fontId="10" fillId="2" borderId="0" xfId="2" applyNumberFormat="1" applyFont="1" applyFill="1" applyBorder="1"/>
    <xf numFmtId="1" fontId="3" fillId="2" borderId="3" xfId="3" applyNumberFormat="1" applyFont="1" applyFill="1" applyBorder="1" applyAlignment="1">
      <alignment horizontal="center" vertical="center" wrapText="1"/>
    </xf>
    <xf numFmtId="1" fontId="3" fillId="2" borderId="0" xfId="2" applyNumberFormat="1" applyFont="1" applyFill="1" applyBorder="1" applyAlignment="1">
      <alignment horizontal="center" vertical="center"/>
    </xf>
    <xf numFmtId="1" fontId="3" fillId="2" borderId="20" xfId="2" applyNumberFormat="1" applyFont="1" applyFill="1" applyBorder="1" applyAlignment="1">
      <alignment horizontal="center" vertical="center"/>
    </xf>
    <xf numFmtId="0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6" fillId="2" borderId="55" xfId="5" applyFont="1" applyFill="1" applyBorder="1" applyAlignment="1">
      <alignment horizontal="center" vertical="center" wrapText="1"/>
    </xf>
    <xf numFmtId="0" fontId="6" fillId="2" borderId="56" xfId="5" applyFont="1" applyFill="1" applyBorder="1" applyAlignment="1">
      <alignment horizontal="center" vertical="center" wrapText="1"/>
    </xf>
    <xf numFmtId="0" fontId="6" fillId="2" borderId="57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6" fillId="2" borderId="27" xfId="5" applyFont="1" applyFill="1" applyBorder="1" applyAlignment="1">
      <alignment horizontal="center" vertical="center" wrapText="1"/>
    </xf>
    <xf numFmtId="167" fontId="3" fillId="2" borderId="58" xfId="2" applyNumberFormat="1" applyFont="1" applyFill="1" applyBorder="1" applyAlignment="1">
      <alignment horizontal="center" vertical="center"/>
    </xf>
    <xf numFmtId="167" fontId="3" fillId="2" borderId="60" xfId="2" applyNumberFormat="1" applyFont="1" applyFill="1" applyBorder="1" applyAlignment="1">
      <alignment horizontal="center" vertical="center"/>
    </xf>
    <xf numFmtId="9" fontId="3" fillId="2" borderId="61" xfId="2" applyNumberFormat="1" applyFont="1" applyFill="1" applyBorder="1" applyAlignment="1">
      <alignment horizontal="center" vertical="center"/>
    </xf>
    <xf numFmtId="9" fontId="3" fillId="2" borderId="62" xfId="2" applyNumberFormat="1" applyFont="1" applyFill="1" applyBorder="1" applyAlignment="1">
      <alignment horizontal="center" vertical="center"/>
    </xf>
    <xf numFmtId="9" fontId="3" fillId="2" borderId="64" xfId="2" applyNumberFormat="1" applyFont="1" applyFill="1" applyBorder="1" applyAlignment="1">
      <alignment horizontal="center" vertical="center"/>
    </xf>
    <xf numFmtId="3" fontId="9" fillId="2" borderId="65" xfId="0" applyNumberFormat="1" applyFont="1" applyFill="1" applyBorder="1" applyAlignment="1">
      <alignment horizontal="right" wrapText="1"/>
    </xf>
    <xf numFmtId="3" fontId="9" fillId="2" borderId="30" xfId="0" applyNumberFormat="1" applyFont="1" applyFill="1" applyBorder="1" applyAlignment="1">
      <alignment horizontal="right" wrapText="1"/>
    </xf>
    <xf numFmtId="3" fontId="9" fillId="2" borderId="50" xfId="0" applyNumberFormat="1" applyFont="1" applyFill="1" applyBorder="1" applyAlignment="1">
      <alignment horizontal="right" wrapText="1"/>
    </xf>
    <xf numFmtId="167" fontId="3" fillId="2" borderId="65" xfId="2" applyNumberFormat="1" applyFont="1" applyFill="1" applyBorder="1" applyAlignment="1">
      <alignment horizontal="center" vertical="center"/>
    </xf>
    <xf numFmtId="167" fontId="3" fillId="2" borderId="50" xfId="2" applyNumberFormat="1" applyFont="1" applyFill="1" applyBorder="1" applyAlignment="1">
      <alignment horizontal="center" vertical="center"/>
    </xf>
    <xf numFmtId="166" fontId="9" fillId="2" borderId="50" xfId="0" applyNumberFormat="1" applyFont="1" applyFill="1" applyBorder="1" applyAlignment="1">
      <alignment horizontal="right" wrapText="1"/>
    </xf>
    <xf numFmtId="166" fontId="9" fillId="2" borderId="65" xfId="0" applyNumberFormat="1" applyFont="1" applyFill="1" applyBorder="1" applyAlignment="1">
      <alignment horizontal="right" wrapText="1"/>
    </xf>
    <xf numFmtId="9" fontId="4" fillId="2" borderId="2" xfId="2" applyNumberFormat="1" applyFont="1" applyFill="1" applyBorder="1" applyAlignment="1">
      <alignment horizontal="center" vertical="center"/>
    </xf>
    <xf numFmtId="9" fontId="4" fillId="2" borderId="4" xfId="2" applyNumberFormat="1" applyFont="1" applyFill="1" applyBorder="1" applyAlignment="1">
      <alignment horizontal="center" vertical="center"/>
    </xf>
    <xf numFmtId="3" fontId="9" fillId="2" borderId="66" xfId="0" applyNumberFormat="1" applyFont="1" applyFill="1" applyBorder="1" applyAlignment="1">
      <alignment horizontal="right" wrapText="1"/>
    </xf>
    <xf numFmtId="3" fontId="9" fillId="2" borderId="32" xfId="0" applyNumberFormat="1" applyFont="1" applyFill="1" applyBorder="1" applyAlignment="1">
      <alignment horizontal="right" wrapText="1"/>
    </xf>
    <xf numFmtId="3" fontId="9" fillId="2" borderId="67" xfId="0" applyNumberFormat="1" applyFont="1" applyFill="1" applyBorder="1" applyAlignment="1">
      <alignment horizontal="right" wrapText="1"/>
    </xf>
    <xf numFmtId="167" fontId="3" fillId="2" borderId="66" xfId="2" applyNumberFormat="1" applyFont="1" applyFill="1" applyBorder="1" applyAlignment="1">
      <alignment horizontal="center" vertical="center"/>
    </xf>
    <xf numFmtId="167" fontId="3" fillId="2" borderId="67" xfId="2" applyNumberFormat="1" applyFont="1" applyFill="1" applyBorder="1" applyAlignment="1">
      <alignment horizontal="center" vertical="center"/>
    </xf>
    <xf numFmtId="166" fontId="9" fillId="2" borderId="67" xfId="0" applyNumberFormat="1" applyFont="1" applyFill="1" applyBorder="1" applyAlignment="1">
      <alignment horizontal="right" wrapText="1"/>
    </xf>
    <xf numFmtId="166" fontId="9" fillId="2" borderId="66" xfId="0" applyNumberFormat="1" applyFont="1" applyFill="1" applyBorder="1" applyAlignment="1">
      <alignment horizontal="right" wrapText="1"/>
    </xf>
    <xf numFmtId="3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4" fontId="4" fillId="2" borderId="4" xfId="2" applyNumberFormat="1" applyFont="1" applyFill="1" applyBorder="1" applyAlignment="1">
      <alignment horizontal="right" vertical="center"/>
    </xf>
    <xf numFmtId="9" fontId="4" fillId="2" borderId="2" xfId="2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/>
    </xf>
    <xf numFmtId="168" fontId="4" fillId="2" borderId="2" xfId="2" applyNumberFormat="1" applyFont="1" applyFill="1" applyBorder="1" applyAlignment="1">
      <alignment horizontal="right" vertical="center"/>
    </xf>
    <xf numFmtId="168" fontId="4" fillId="2" borderId="4" xfId="2" applyNumberFormat="1" applyFont="1" applyFill="1" applyBorder="1" applyAlignment="1">
      <alignment horizontal="right" vertical="center"/>
    </xf>
    <xf numFmtId="4" fontId="4" fillId="2" borderId="16" xfId="2" applyNumberFormat="1" applyFont="1" applyFill="1" applyBorder="1" applyAlignment="1">
      <alignment horizontal="right" vertical="center"/>
    </xf>
    <xf numFmtId="4" fontId="4" fillId="2" borderId="17" xfId="2" applyNumberFormat="1" applyFont="1" applyFill="1" applyBorder="1" applyAlignment="1">
      <alignment horizontal="right" vertical="center"/>
    </xf>
    <xf numFmtId="168" fontId="4" fillId="2" borderId="16" xfId="2" applyNumberFormat="1" applyFont="1" applyFill="1" applyBorder="1" applyAlignment="1">
      <alignment horizontal="right" vertical="center"/>
    </xf>
    <xf numFmtId="168" fontId="4" fillId="2" borderId="17" xfId="2" applyNumberFormat="1" applyFont="1" applyFill="1" applyBorder="1" applyAlignment="1">
      <alignment horizontal="right" vertical="center"/>
    </xf>
    <xf numFmtId="3" fontId="10" fillId="0" borderId="17" xfId="2" applyNumberFormat="1" applyFont="1" applyFill="1" applyBorder="1" applyAlignment="1">
      <alignment horizontal="right" vertical="center"/>
    </xf>
    <xf numFmtId="4" fontId="10" fillId="2" borderId="16" xfId="2" applyNumberFormat="1" applyFont="1" applyFill="1" applyBorder="1" applyAlignment="1">
      <alignment horizontal="right" vertical="center"/>
    </xf>
    <xf numFmtId="4" fontId="10" fillId="2" borderId="17" xfId="2" applyNumberFormat="1" applyFont="1" applyFill="1" applyBorder="1" applyAlignment="1">
      <alignment horizontal="right" vertical="center"/>
    </xf>
    <xf numFmtId="168" fontId="10" fillId="2" borderId="16" xfId="2" applyNumberFormat="1" applyFont="1" applyFill="1" applyBorder="1" applyAlignment="1">
      <alignment horizontal="right" vertical="center"/>
    </xf>
    <xf numFmtId="168" fontId="10" fillId="2" borderId="17" xfId="2" applyNumberFormat="1" applyFont="1" applyFill="1" applyBorder="1" applyAlignment="1">
      <alignment horizontal="right" vertical="center"/>
    </xf>
    <xf numFmtId="3" fontId="4" fillId="2" borderId="46" xfId="2" applyNumberFormat="1" applyFont="1" applyFill="1" applyBorder="1" applyAlignment="1">
      <alignment horizontal="right" vertical="center"/>
    </xf>
    <xf numFmtId="3" fontId="4" fillId="2" borderId="47" xfId="2" applyNumberFormat="1" applyFont="1" applyFill="1" applyBorder="1" applyAlignment="1">
      <alignment horizontal="right" vertical="center"/>
    </xf>
    <xf numFmtId="4" fontId="4" fillId="2" borderId="46" xfId="2" applyNumberFormat="1" applyFont="1" applyFill="1" applyBorder="1" applyAlignment="1">
      <alignment horizontal="right" vertical="center"/>
    </xf>
    <xf numFmtId="4" fontId="4" fillId="2" borderId="47" xfId="2" applyNumberFormat="1" applyFont="1" applyFill="1" applyBorder="1" applyAlignment="1">
      <alignment horizontal="right" vertical="center"/>
    </xf>
    <xf numFmtId="9" fontId="4" fillId="2" borderId="47" xfId="2" applyNumberFormat="1" applyFont="1" applyFill="1" applyBorder="1" applyAlignment="1">
      <alignment horizontal="center" vertical="center"/>
    </xf>
    <xf numFmtId="168" fontId="4" fillId="2" borderId="46" xfId="2" applyNumberFormat="1" applyFont="1" applyFill="1" applyBorder="1" applyAlignment="1">
      <alignment horizontal="right" vertical="center"/>
    </xf>
    <xf numFmtId="168" fontId="4" fillId="2" borderId="47" xfId="2" applyNumberFormat="1" applyFont="1" applyFill="1" applyBorder="1" applyAlignment="1">
      <alignment horizontal="right" vertical="center"/>
    </xf>
    <xf numFmtId="3" fontId="9" fillId="2" borderId="58" xfId="0" applyNumberFormat="1" applyFont="1" applyFill="1" applyBorder="1" applyAlignment="1">
      <alignment horizontal="right" vertical="center" wrapText="1"/>
    </xf>
    <xf numFmtId="3" fontId="9" fillId="2" borderId="59" xfId="0" applyNumberFormat="1" applyFont="1" applyFill="1" applyBorder="1" applyAlignment="1">
      <alignment horizontal="right" vertical="center" wrapText="1"/>
    </xf>
    <xf numFmtId="3" fontId="9" fillId="2" borderId="60" xfId="0" applyNumberFormat="1" applyFont="1" applyFill="1" applyBorder="1" applyAlignment="1">
      <alignment horizontal="right" vertical="center" wrapText="1"/>
    </xf>
    <xf numFmtId="4" fontId="9" fillId="2" borderId="58" xfId="0" applyNumberFormat="1" applyFont="1" applyFill="1" applyBorder="1" applyAlignment="1">
      <alignment horizontal="right" vertical="center" wrapText="1"/>
    </xf>
    <xf numFmtId="4" fontId="9" fillId="2" borderId="60" xfId="0" applyNumberFormat="1" applyFont="1" applyFill="1" applyBorder="1" applyAlignment="1">
      <alignment horizontal="right" vertical="center" wrapText="1"/>
    </xf>
    <xf numFmtId="166" fontId="9" fillId="2" borderId="63" xfId="0" applyNumberFormat="1" applyFont="1" applyFill="1" applyBorder="1" applyAlignment="1">
      <alignment horizontal="right" vertical="center" wrapText="1"/>
    </xf>
    <xf numFmtId="166" fontId="9" fillId="2" borderId="60" xfId="0" applyNumberFormat="1" applyFont="1" applyFill="1" applyBorder="1" applyAlignment="1">
      <alignment horizontal="right" vertical="center" wrapText="1"/>
    </xf>
    <xf numFmtId="166" fontId="9" fillId="2" borderId="58" xfId="0" applyNumberFormat="1" applyFont="1" applyFill="1" applyBorder="1" applyAlignment="1">
      <alignment horizontal="right" vertical="center" wrapText="1"/>
    </xf>
    <xf numFmtId="166" fontId="9" fillId="2" borderId="68" xfId="0" applyNumberFormat="1" applyFont="1" applyFill="1" applyBorder="1" applyAlignment="1">
      <alignment horizontal="center" vertical="center" wrapText="1"/>
    </xf>
    <xf numFmtId="166" fontId="9" fillId="2" borderId="60" xfId="0" applyNumberFormat="1" applyFont="1" applyFill="1" applyBorder="1" applyAlignment="1">
      <alignment horizontal="center" vertical="center" wrapText="1"/>
    </xf>
    <xf numFmtId="0" fontId="10" fillId="2" borderId="50" xfId="4" applyFont="1" applyFill="1" applyBorder="1"/>
    <xf numFmtId="0" fontId="4" fillId="2" borderId="50" xfId="4" applyFont="1" applyFill="1" applyBorder="1"/>
    <xf numFmtId="0" fontId="10" fillId="0" borderId="50" xfId="4" applyFont="1" applyFill="1" applyBorder="1"/>
    <xf numFmtId="0" fontId="4" fillId="2" borderId="69" xfId="4" applyFont="1" applyFill="1" applyBorder="1"/>
    <xf numFmtId="3" fontId="4" fillId="0" borderId="0" xfId="3" applyNumberFormat="1" applyFont="1" applyBorder="1"/>
    <xf numFmtId="9" fontId="10" fillId="2" borderId="19" xfId="2" applyNumberFormat="1" applyFont="1" applyFill="1" applyBorder="1" applyAlignment="1">
      <alignment horizontal="center" vertical="center"/>
    </xf>
    <xf numFmtId="9" fontId="10" fillId="2" borderId="20" xfId="2" applyNumberFormat="1" applyFont="1" applyFill="1" applyBorder="1" applyAlignment="1">
      <alignment horizontal="center" vertical="center"/>
    </xf>
    <xf numFmtId="9" fontId="10" fillId="2" borderId="21" xfId="2" applyNumberFormat="1" applyFont="1" applyFill="1" applyBorder="1" applyAlignment="1">
      <alignment horizontal="center" vertical="center"/>
    </xf>
    <xf numFmtId="1" fontId="15" fillId="2" borderId="28" xfId="4" applyNumberFormat="1" applyFont="1" applyFill="1" applyBorder="1" applyAlignment="1">
      <alignment horizontal="center"/>
    </xf>
    <xf numFmtId="1" fontId="15" fillId="2" borderId="28" xfId="4" applyNumberFormat="1" applyFont="1" applyFill="1" applyBorder="1" applyAlignment="1"/>
    <xf numFmtId="3" fontId="14" fillId="2" borderId="73" xfId="4" applyNumberFormat="1" applyFont="1" applyFill="1" applyBorder="1" applyAlignment="1">
      <alignment vertical="center"/>
    </xf>
    <xf numFmtId="3" fontId="14" fillId="2" borderId="28" xfId="4" applyNumberFormat="1" applyFont="1" applyFill="1" applyBorder="1" applyAlignment="1">
      <alignment vertical="center"/>
    </xf>
    <xf numFmtId="3" fontId="14" fillId="2" borderId="29" xfId="4" applyNumberFormat="1" applyFont="1" applyFill="1" applyBorder="1" applyAlignment="1">
      <alignment vertical="center"/>
    </xf>
    <xf numFmtId="0" fontId="14" fillId="2" borderId="0" xfId="4" applyFont="1" applyFill="1"/>
    <xf numFmtId="1" fontId="15" fillId="2" borderId="73" xfId="4" applyNumberFormat="1" applyFont="1" applyFill="1" applyBorder="1" applyAlignment="1">
      <alignment horizontal="left"/>
    </xf>
    <xf numFmtId="14" fontId="6" fillId="2" borderId="5" xfId="1" applyNumberFormat="1" applyFont="1" applyFill="1" applyBorder="1" applyAlignment="1">
      <alignment horizontal="center" vertical="center" wrapText="1"/>
    </xf>
    <xf numFmtId="0" fontId="8" fillId="2" borderId="0" xfId="3" applyFont="1" applyFill="1" applyBorder="1"/>
    <xf numFmtId="0" fontId="12" fillId="2" borderId="0" xfId="4" applyFont="1" applyFill="1"/>
    <xf numFmtId="1" fontId="16" fillId="2" borderId="68" xfId="6" applyNumberFormat="1" applyFont="1" applyFill="1" applyBorder="1" applyAlignment="1">
      <alignment horizontal="left" vertical="center" wrapText="1"/>
    </xf>
    <xf numFmtId="1" fontId="16" fillId="2" borderId="81" xfId="6" applyNumberFormat="1" applyFont="1" applyFill="1" applyBorder="1" applyAlignment="1">
      <alignment horizontal="right" vertical="center"/>
    </xf>
    <xf numFmtId="3" fontId="12" fillId="2" borderId="82" xfId="4" applyNumberFormat="1" applyFont="1" applyFill="1" applyBorder="1" applyAlignment="1">
      <alignment horizontal="right" vertical="center"/>
    </xf>
    <xf numFmtId="3" fontId="12" fillId="2" borderId="63" xfId="4" applyNumberFormat="1" applyFont="1" applyFill="1" applyBorder="1" applyAlignment="1">
      <alignment horizontal="right" vertical="center"/>
    </xf>
    <xf numFmtId="3" fontId="12" fillId="2" borderId="83" xfId="4" applyNumberFormat="1" applyFont="1" applyFill="1" applyBorder="1" applyAlignment="1">
      <alignment horizontal="right" vertical="center"/>
    </xf>
    <xf numFmtId="0" fontId="12" fillId="2" borderId="0" xfId="4" applyFont="1" applyFill="1" applyAlignment="1">
      <alignment horizontal="right"/>
    </xf>
    <xf numFmtId="49" fontId="18" fillId="2" borderId="52" xfId="4" applyNumberFormat="1" applyFont="1" applyFill="1" applyBorder="1" applyAlignment="1">
      <alignment horizontal="left"/>
    </xf>
    <xf numFmtId="49" fontId="18" fillId="2" borderId="51" xfId="4" applyNumberFormat="1" applyFont="1" applyFill="1" applyBorder="1" applyAlignment="1">
      <alignment horizontal="center"/>
    </xf>
    <xf numFmtId="49" fontId="18" fillId="2" borderId="51" xfId="4" applyNumberFormat="1" applyFont="1" applyFill="1" applyBorder="1" applyAlignment="1">
      <alignment horizontal="left"/>
    </xf>
    <xf numFmtId="3" fontId="14" fillId="2" borderId="52" xfId="4" applyNumberFormat="1" applyFont="1" applyFill="1" applyBorder="1" applyAlignment="1">
      <alignment vertical="center"/>
    </xf>
    <xf numFmtId="3" fontId="14" fillId="2" borderId="51" xfId="4" applyNumberFormat="1" applyFont="1" applyFill="1" applyBorder="1" applyAlignment="1">
      <alignment vertical="center"/>
    </xf>
    <xf numFmtId="3" fontId="14" fillId="2" borderId="75" xfId="4" applyNumberFormat="1" applyFont="1" applyFill="1" applyBorder="1" applyAlignment="1">
      <alignment vertical="center"/>
    </xf>
    <xf numFmtId="0" fontId="14" fillId="2" borderId="0" xfId="4" applyFont="1" applyFill="1" applyAlignment="1">
      <alignment vertical="center"/>
    </xf>
    <xf numFmtId="49" fontId="18" fillId="2" borderId="73" xfId="4" applyNumberFormat="1" applyFont="1" applyFill="1" applyBorder="1" applyAlignment="1">
      <alignment horizontal="left"/>
    </xf>
    <xf numFmtId="49" fontId="18" fillId="2" borderId="28" xfId="4" applyNumberFormat="1" applyFont="1" applyFill="1" applyBorder="1" applyAlignment="1">
      <alignment horizontal="center"/>
    </xf>
    <xf numFmtId="49" fontId="18" fillId="2" borderId="28" xfId="4" applyNumberFormat="1" applyFont="1" applyFill="1" applyBorder="1" applyAlignment="1">
      <alignment horizontal="left"/>
    </xf>
    <xf numFmtId="49" fontId="15" fillId="2" borderId="73" xfId="4" applyNumberFormat="1" applyFont="1" applyFill="1" applyBorder="1" applyAlignment="1">
      <alignment horizontal="left"/>
    </xf>
    <xf numFmtId="1" fontId="15" fillId="2" borderId="28" xfId="4" quotePrefix="1" applyNumberFormat="1" applyFont="1" applyFill="1" applyBorder="1" applyAlignment="1">
      <alignment horizontal="center"/>
    </xf>
    <xf numFmtId="1" fontId="15" fillId="2" borderId="73" xfId="4" quotePrefix="1" applyNumberFormat="1" applyFont="1" applyFill="1" applyBorder="1" applyAlignment="1">
      <alignment horizontal="left"/>
    </xf>
    <xf numFmtId="49" fontId="15" fillId="2" borderId="28" xfId="4" applyNumberFormat="1" applyFont="1" applyFill="1" applyBorder="1" applyAlignment="1">
      <alignment horizontal="center"/>
    </xf>
    <xf numFmtId="1" fontId="15" fillId="2" borderId="76" xfId="4" applyNumberFormat="1" applyFont="1" applyFill="1" applyBorder="1" applyAlignment="1">
      <alignment horizontal="left"/>
    </xf>
    <xf numFmtId="1" fontId="15" fillId="2" borderId="77" xfId="4" applyNumberFormat="1" applyFont="1" applyFill="1" applyBorder="1" applyAlignment="1">
      <alignment horizontal="center"/>
    </xf>
    <xf numFmtId="1" fontId="15" fillId="2" borderId="77" xfId="4" applyNumberFormat="1" applyFont="1" applyFill="1" applyBorder="1" applyAlignment="1"/>
    <xf numFmtId="3" fontId="14" fillId="2" borderId="76" xfId="4" applyNumberFormat="1" applyFont="1" applyFill="1" applyBorder="1" applyAlignment="1">
      <alignment vertical="center"/>
    </xf>
    <xf numFmtId="3" fontId="14" fillId="2" borderId="77" xfId="4" applyNumberFormat="1" applyFont="1" applyFill="1" applyBorder="1" applyAlignment="1">
      <alignment vertical="center"/>
    </xf>
    <xf numFmtId="3" fontId="14" fillId="2" borderId="78" xfId="4" applyNumberFormat="1" applyFont="1" applyFill="1" applyBorder="1" applyAlignment="1">
      <alignment vertical="center"/>
    </xf>
    <xf numFmtId="1" fontId="15" fillId="2" borderId="0" xfId="4" applyNumberFormat="1" applyFont="1" applyFill="1" applyBorder="1" applyAlignment="1">
      <alignment horizontal="left"/>
    </xf>
    <xf numFmtId="1" fontId="15" fillId="2" borderId="0" xfId="4" applyNumberFormat="1" applyFont="1" applyFill="1" applyBorder="1" applyAlignment="1">
      <alignment horizontal="center"/>
    </xf>
    <xf numFmtId="1" fontId="15" fillId="2" borderId="0" xfId="4" applyNumberFormat="1" applyFont="1" applyFill="1" applyBorder="1" applyAlignment="1"/>
    <xf numFmtId="3" fontId="14" fillId="2" borderId="0" xfId="4" applyNumberFormat="1" applyFont="1" applyFill="1"/>
    <xf numFmtId="0" fontId="3" fillId="2" borderId="38" xfId="3" applyFont="1" applyFill="1" applyBorder="1" applyAlignment="1">
      <alignment horizontal="center" vertical="center" wrapText="1"/>
    </xf>
    <xf numFmtId="0" fontId="3" fillId="2" borderId="37" xfId="3" applyFont="1" applyFill="1" applyBorder="1" applyAlignment="1">
      <alignment horizontal="center" vertical="center" wrapText="1"/>
    </xf>
    <xf numFmtId="0" fontId="3" fillId="2" borderId="43" xfId="3" applyFont="1" applyFill="1" applyBorder="1" applyAlignment="1">
      <alignment horizontal="center" vertical="center" wrapText="1"/>
    </xf>
    <xf numFmtId="0" fontId="3" fillId="2" borderId="39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42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64" fontId="9" fillId="2" borderId="53" xfId="0" applyNumberFormat="1" applyFont="1" applyFill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0" fontId="9" fillId="2" borderId="22" xfId="5" applyFont="1" applyFill="1" applyBorder="1" applyAlignment="1">
      <alignment horizontal="center" vertical="center"/>
    </xf>
    <xf numFmtId="0" fontId="9" fillId="2" borderId="15" xfId="5" applyFont="1" applyFill="1" applyBorder="1" applyAlignment="1">
      <alignment horizontal="center" vertical="center"/>
    </xf>
    <xf numFmtId="0" fontId="9" fillId="2" borderId="49" xfId="5" applyFont="1" applyFill="1" applyBorder="1" applyAlignment="1">
      <alignment horizontal="center" vertical="center" wrapText="1"/>
    </xf>
    <xf numFmtId="0" fontId="9" fillId="2" borderId="50" xfId="5" applyFont="1" applyFill="1" applyBorder="1" applyAlignment="1">
      <alignment horizontal="center" vertical="center" wrapText="1"/>
    </xf>
    <xf numFmtId="164" fontId="9" fillId="2" borderId="54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3" fontId="16" fillId="2" borderId="74" xfId="6" applyNumberFormat="1" applyFont="1" applyFill="1" applyBorder="1" applyAlignment="1">
      <alignment horizontal="center" vertical="center" wrapText="1"/>
    </xf>
    <xf numFmtId="3" fontId="16" fillId="2" borderId="79" xfId="6" applyNumberFormat="1" applyFont="1" applyFill="1" applyBorder="1" applyAlignment="1">
      <alignment horizontal="center" vertical="center" wrapText="1"/>
    </xf>
    <xf numFmtId="3" fontId="16" fillId="2" borderId="26" xfId="6" applyNumberFormat="1" applyFont="1" applyFill="1" applyBorder="1" applyAlignment="1">
      <alignment horizontal="center" vertical="center" wrapText="1"/>
    </xf>
    <xf numFmtId="3" fontId="16" fillId="2" borderId="25" xfId="6" applyNumberFormat="1" applyFont="1" applyFill="1" applyBorder="1" applyAlignment="1">
      <alignment horizontal="center" vertical="center" wrapText="1"/>
    </xf>
    <xf numFmtId="3" fontId="16" fillId="2" borderId="27" xfId="6" applyNumberFormat="1" applyFont="1" applyFill="1" applyBorder="1" applyAlignment="1">
      <alignment horizontal="center" vertical="center" wrapText="1"/>
    </xf>
    <xf numFmtId="3" fontId="16" fillId="2" borderId="80" xfId="6" applyNumberFormat="1" applyFont="1" applyFill="1" applyBorder="1" applyAlignment="1">
      <alignment horizontal="center" vertical="center" wrapText="1"/>
    </xf>
    <xf numFmtId="3" fontId="13" fillId="2" borderId="0" xfId="4" applyNumberFormat="1" applyFont="1" applyFill="1" applyAlignment="1">
      <alignment horizontal="center" vertical="center"/>
    </xf>
    <xf numFmtId="0" fontId="13" fillId="2" borderId="36" xfId="4" applyFont="1" applyFill="1" applyBorder="1" applyAlignment="1">
      <alignment horizontal="center" vertical="center" wrapText="1"/>
    </xf>
    <xf numFmtId="1" fontId="16" fillId="2" borderId="52" xfId="6" applyNumberFormat="1" applyFont="1" applyFill="1" applyBorder="1" applyAlignment="1">
      <alignment horizontal="center" vertical="center" wrapText="1"/>
    </xf>
    <xf numFmtId="1" fontId="16" fillId="2" borderId="73" xfId="6" applyNumberFormat="1" applyFont="1" applyFill="1" applyBorder="1" applyAlignment="1">
      <alignment horizontal="center" vertical="center"/>
    </xf>
    <xf numFmtId="1" fontId="16" fillId="2" borderId="74" xfId="6" applyNumberFormat="1" applyFont="1" applyFill="1" applyBorder="1" applyAlignment="1">
      <alignment horizontal="center" vertical="center"/>
    </xf>
    <xf numFmtId="1" fontId="16" fillId="2" borderId="51" xfId="6" applyNumberFormat="1" applyFont="1" applyFill="1" applyBorder="1" applyAlignment="1">
      <alignment horizontal="center" vertical="center"/>
    </xf>
    <xf numFmtId="1" fontId="16" fillId="2" borderId="28" xfId="6" applyNumberFormat="1" applyFont="1" applyFill="1" applyBorder="1" applyAlignment="1">
      <alignment horizontal="center" vertical="center"/>
    </xf>
    <xf numFmtId="1" fontId="16" fillId="2" borderId="26" xfId="6" applyNumberFormat="1" applyFont="1" applyFill="1" applyBorder="1" applyAlignment="1">
      <alignment horizontal="center" vertical="center"/>
    </xf>
    <xf numFmtId="1" fontId="17" fillId="2" borderId="51" xfId="6" applyNumberFormat="1" applyFont="1" applyFill="1" applyBorder="1" applyAlignment="1">
      <alignment horizontal="center" vertical="center" wrapText="1"/>
    </xf>
    <xf numFmtId="1" fontId="17" fillId="2" borderId="28" xfId="6" applyNumberFormat="1" applyFont="1" applyFill="1" applyBorder="1" applyAlignment="1">
      <alignment horizontal="center" vertical="center" wrapText="1"/>
    </xf>
    <xf numFmtId="1" fontId="17" fillId="2" borderId="26" xfId="6" applyNumberFormat="1" applyFont="1" applyFill="1" applyBorder="1" applyAlignment="1">
      <alignment horizontal="center" vertical="center" wrapText="1"/>
    </xf>
    <xf numFmtId="0" fontId="11" fillId="2" borderId="70" xfId="4" applyFont="1" applyFill="1" applyBorder="1" applyAlignment="1">
      <alignment horizontal="center" vertical="center" wrapText="1"/>
    </xf>
    <xf numFmtId="0" fontId="11" fillId="2" borderId="71" xfId="4" applyFont="1" applyFill="1" applyBorder="1" applyAlignment="1">
      <alignment horizontal="center" vertical="center" wrapText="1"/>
    </xf>
    <xf numFmtId="0" fontId="11" fillId="2" borderId="72" xfId="4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7"/>
    <cellStyle name="Normal 3" xfId="3"/>
    <cellStyle name="Normal 3 2" xfId="4"/>
    <cellStyle name="Normal 3 2 2" xfId="5"/>
    <cellStyle name="Normal_Payments and Expenditures of Medical care11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71"/>
  <sheetViews>
    <sheetView tabSelected="1" view="pageBreakPreview" zoomScale="98" zoomScaleNormal="85" zoomScaleSheetLayoutView="98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F11" sqref="F11"/>
    </sheetView>
  </sheetViews>
  <sheetFormatPr defaultColWidth="9.140625" defaultRowHeight="11.25" x14ac:dyDescent="0.2"/>
  <cols>
    <col min="1" max="1" width="37.140625" style="1" customWidth="1"/>
    <col min="2" max="12" width="8.140625" style="1" customWidth="1"/>
    <col min="13" max="13" width="8.140625" style="128" customWidth="1"/>
    <col min="14" max="16" width="8.140625" style="1" customWidth="1"/>
    <col min="17" max="18" width="8.140625" style="36" customWidth="1"/>
    <col min="19" max="19" width="8.140625" style="128" customWidth="1"/>
    <col min="20" max="22" width="8.140625" style="1" customWidth="1"/>
    <col min="23" max="24" width="8.140625" style="36" customWidth="1"/>
    <col min="25" max="25" width="8.140625" style="128" customWidth="1"/>
    <col min="26" max="30" width="8.140625" style="36" customWidth="1"/>
    <col min="31" max="31" width="8.140625" style="128" customWidth="1"/>
    <col min="32" max="33" width="8.140625" style="1" customWidth="1"/>
    <col min="34" max="35" width="8.140625" style="36" customWidth="1"/>
    <col min="36" max="36" width="8.140625" style="128" customWidth="1"/>
    <col min="37" max="44" width="8.140625" style="1" customWidth="1"/>
    <col min="45" max="47" width="8.140625" style="36" customWidth="1"/>
    <col min="48" max="49" width="8.140625" style="1" customWidth="1"/>
    <col min="50" max="50" width="8.140625" style="128" customWidth="1"/>
    <col min="51" max="52" width="8.140625" style="1" customWidth="1"/>
    <col min="53" max="53" width="8.140625" style="128" customWidth="1"/>
    <col min="54" max="55" width="8.140625" style="1" customWidth="1"/>
    <col min="56" max="56" width="8.140625" style="128" customWidth="1"/>
    <col min="57" max="64" width="8.140625" style="1" customWidth="1"/>
    <col min="65" max="65" width="8.140625" style="128" customWidth="1"/>
    <col min="66" max="67" width="8.140625" style="1" customWidth="1"/>
    <col min="68" max="68" width="8.140625" style="128" customWidth="1"/>
    <col min="69" max="71" width="8.140625" style="129" customWidth="1"/>
    <col min="72" max="80" width="8.140625" style="1" customWidth="1"/>
    <col min="81" max="81" width="6.28515625" style="1" customWidth="1"/>
    <col min="82" max="16384" width="9.140625" style="1"/>
  </cols>
  <sheetData>
    <row r="1" spans="1:82" s="36" customFormat="1" ht="39" customHeight="1" x14ac:dyDescent="0.2">
      <c r="A1" s="304" t="s">
        <v>249</v>
      </c>
      <c r="B1" s="298" t="s">
        <v>0</v>
      </c>
      <c r="C1" s="297"/>
      <c r="D1" s="300"/>
      <c r="E1" s="298" t="s">
        <v>1</v>
      </c>
      <c r="F1" s="297"/>
      <c r="G1" s="300"/>
      <c r="H1" s="298" t="s">
        <v>2</v>
      </c>
      <c r="I1" s="297"/>
      <c r="J1" s="300"/>
      <c r="K1" s="298" t="s">
        <v>3</v>
      </c>
      <c r="L1" s="297"/>
      <c r="M1" s="297"/>
      <c r="N1" s="298" t="s">
        <v>4</v>
      </c>
      <c r="O1" s="297"/>
      <c r="P1" s="300"/>
      <c r="Q1" s="298" t="s">
        <v>250</v>
      </c>
      <c r="R1" s="297"/>
      <c r="S1" s="300"/>
      <c r="T1" s="298" t="s">
        <v>5</v>
      </c>
      <c r="U1" s="297"/>
      <c r="V1" s="300"/>
      <c r="W1" s="298" t="s">
        <v>6</v>
      </c>
      <c r="X1" s="297"/>
      <c r="Y1" s="300"/>
      <c r="Z1" s="306" t="s">
        <v>7</v>
      </c>
      <c r="AA1" s="307"/>
      <c r="AB1" s="308"/>
      <c r="AC1" s="301" t="s">
        <v>8</v>
      </c>
      <c r="AD1" s="302"/>
      <c r="AE1" s="302"/>
      <c r="AF1" s="302"/>
      <c r="AG1" s="303"/>
      <c r="AH1" s="301" t="s">
        <v>9</v>
      </c>
      <c r="AI1" s="302"/>
      <c r="AJ1" s="302"/>
      <c r="AK1" s="302"/>
      <c r="AL1" s="303"/>
      <c r="AM1" s="298" t="s">
        <v>10</v>
      </c>
      <c r="AN1" s="297"/>
      <c r="AO1" s="300"/>
      <c r="AP1" s="298" t="s">
        <v>11</v>
      </c>
      <c r="AQ1" s="297"/>
      <c r="AR1" s="300"/>
      <c r="AS1" s="297" t="s">
        <v>12</v>
      </c>
      <c r="AT1" s="297"/>
      <c r="AU1" s="297"/>
      <c r="AV1" s="298" t="s">
        <v>13</v>
      </c>
      <c r="AW1" s="297"/>
      <c r="AX1" s="300"/>
      <c r="AY1" s="298" t="s">
        <v>14</v>
      </c>
      <c r="AZ1" s="297"/>
      <c r="BA1" s="300"/>
      <c r="BB1" s="298" t="s">
        <v>15</v>
      </c>
      <c r="BC1" s="297"/>
      <c r="BD1" s="300"/>
      <c r="BE1" s="297" t="s">
        <v>16</v>
      </c>
      <c r="BF1" s="297"/>
      <c r="BG1" s="297"/>
      <c r="BH1" s="298" t="s">
        <v>17</v>
      </c>
      <c r="BI1" s="297"/>
      <c r="BJ1" s="300"/>
      <c r="BK1" s="297" t="s">
        <v>18</v>
      </c>
      <c r="BL1" s="297"/>
      <c r="BM1" s="297"/>
      <c r="BN1" s="298" t="s">
        <v>19</v>
      </c>
      <c r="BO1" s="297"/>
      <c r="BP1" s="300"/>
      <c r="BQ1" s="297" t="s">
        <v>20</v>
      </c>
      <c r="BR1" s="297"/>
      <c r="BS1" s="297"/>
      <c r="BT1" s="298" t="s">
        <v>21</v>
      </c>
      <c r="BU1" s="297"/>
      <c r="BV1" s="300"/>
      <c r="BW1" s="297" t="s">
        <v>22</v>
      </c>
      <c r="BX1" s="297"/>
      <c r="BY1" s="297"/>
      <c r="BZ1" s="298" t="s">
        <v>23</v>
      </c>
      <c r="CA1" s="297"/>
      <c r="CB1" s="299"/>
    </row>
    <row r="2" spans="1:82" s="265" customFormat="1" ht="45" customHeight="1" x14ac:dyDescent="0.2">
      <c r="A2" s="305"/>
      <c r="B2" s="264" t="s">
        <v>243</v>
      </c>
      <c r="C2" s="6" t="s">
        <v>24</v>
      </c>
      <c r="D2" s="8" t="s">
        <v>241</v>
      </c>
      <c r="E2" s="3" t="s">
        <v>243</v>
      </c>
      <c r="F2" s="4" t="s">
        <v>24</v>
      </c>
      <c r="G2" s="2" t="s">
        <v>241</v>
      </c>
      <c r="H2" s="3" t="s">
        <v>25</v>
      </c>
      <c r="I2" s="4" t="s">
        <v>244</v>
      </c>
      <c r="J2" s="2" t="s">
        <v>242</v>
      </c>
      <c r="K2" s="3" t="s">
        <v>243</v>
      </c>
      <c r="L2" s="4" t="s">
        <v>24</v>
      </c>
      <c r="M2" s="2" t="s">
        <v>241</v>
      </c>
      <c r="N2" s="3" t="s">
        <v>25</v>
      </c>
      <c r="O2" s="4" t="s">
        <v>244</v>
      </c>
      <c r="P2" s="2" t="s">
        <v>242</v>
      </c>
      <c r="Q2" s="3" t="s">
        <v>243</v>
      </c>
      <c r="R2" s="4" t="s">
        <v>24</v>
      </c>
      <c r="S2" s="2" t="s">
        <v>241</v>
      </c>
      <c r="T2" s="3" t="s">
        <v>25</v>
      </c>
      <c r="U2" s="4" t="s">
        <v>244</v>
      </c>
      <c r="V2" s="2" t="s">
        <v>242</v>
      </c>
      <c r="W2" s="3" t="s">
        <v>243</v>
      </c>
      <c r="X2" s="4" t="s">
        <v>24</v>
      </c>
      <c r="Y2" s="2" t="s">
        <v>241</v>
      </c>
      <c r="Z2" s="3" t="s">
        <v>25</v>
      </c>
      <c r="AA2" s="4" t="s">
        <v>244</v>
      </c>
      <c r="AB2" s="2" t="s">
        <v>242</v>
      </c>
      <c r="AC2" s="5" t="s">
        <v>243</v>
      </c>
      <c r="AD2" s="6" t="s">
        <v>24</v>
      </c>
      <c r="AE2" s="6" t="s">
        <v>25</v>
      </c>
      <c r="AF2" s="6" t="s">
        <v>244</v>
      </c>
      <c r="AG2" s="2" t="s">
        <v>242</v>
      </c>
      <c r="AH2" s="5" t="s">
        <v>243</v>
      </c>
      <c r="AI2" s="6" t="s">
        <v>24</v>
      </c>
      <c r="AJ2" s="6" t="s">
        <v>25</v>
      </c>
      <c r="AK2" s="6" t="s">
        <v>244</v>
      </c>
      <c r="AL2" s="2" t="s">
        <v>242</v>
      </c>
      <c r="AM2" s="3" t="s">
        <v>25</v>
      </c>
      <c r="AN2" s="4" t="s">
        <v>244</v>
      </c>
      <c r="AO2" s="2" t="s">
        <v>242</v>
      </c>
      <c r="AP2" s="3" t="s">
        <v>25</v>
      </c>
      <c r="AQ2" s="4" t="s">
        <v>244</v>
      </c>
      <c r="AR2" s="2" t="s">
        <v>242</v>
      </c>
      <c r="AS2" s="7" t="s">
        <v>25</v>
      </c>
      <c r="AT2" s="4" t="s">
        <v>244</v>
      </c>
      <c r="AU2" s="2" t="s">
        <v>242</v>
      </c>
      <c r="AV2" s="5" t="s">
        <v>243</v>
      </c>
      <c r="AW2" s="6" t="s">
        <v>24</v>
      </c>
      <c r="AX2" s="8" t="s">
        <v>241</v>
      </c>
      <c r="AY2" s="9" t="s">
        <v>243</v>
      </c>
      <c r="AZ2" s="4" t="s">
        <v>24</v>
      </c>
      <c r="BA2" s="2" t="s">
        <v>241</v>
      </c>
      <c r="BB2" s="9" t="s">
        <v>243</v>
      </c>
      <c r="BC2" s="4" t="s">
        <v>24</v>
      </c>
      <c r="BD2" s="2" t="s">
        <v>241</v>
      </c>
      <c r="BE2" s="3" t="s">
        <v>25</v>
      </c>
      <c r="BF2" s="4" t="s">
        <v>244</v>
      </c>
      <c r="BG2" s="2" t="s">
        <v>242</v>
      </c>
      <c r="BH2" s="3" t="s">
        <v>25</v>
      </c>
      <c r="BI2" s="4" t="s">
        <v>244</v>
      </c>
      <c r="BJ2" s="2" t="s">
        <v>242</v>
      </c>
      <c r="BK2" s="7" t="s">
        <v>243</v>
      </c>
      <c r="BL2" s="4" t="s">
        <v>24</v>
      </c>
      <c r="BM2" s="10" t="s">
        <v>241</v>
      </c>
      <c r="BN2" s="3" t="s">
        <v>243</v>
      </c>
      <c r="BO2" s="4" t="s">
        <v>24</v>
      </c>
      <c r="BP2" s="2" t="s">
        <v>241</v>
      </c>
      <c r="BQ2" s="3" t="s">
        <v>25</v>
      </c>
      <c r="BR2" s="4" t="s">
        <v>244</v>
      </c>
      <c r="BS2" s="2" t="s">
        <v>242</v>
      </c>
      <c r="BT2" s="3" t="s">
        <v>25</v>
      </c>
      <c r="BU2" s="4" t="s">
        <v>244</v>
      </c>
      <c r="BV2" s="2" t="s">
        <v>242</v>
      </c>
      <c r="BW2" s="7" t="s">
        <v>25</v>
      </c>
      <c r="BX2" s="4" t="s">
        <v>244</v>
      </c>
      <c r="BY2" s="2" t="s">
        <v>242</v>
      </c>
      <c r="BZ2" s="3" t="s">
        <v>25</v>
      </c>
      <c r="CA2" s="4" t="s">
        <v>244</v>
      </c>
      <c r="CB2" s="146" t="s">
        <v>242</v>
      </c>
    </row>
    <row r="3" spans="1:82" s="36" customFormat="1" ht="13.5" hidden="1" customHeight="1" x14ac:dyDescent="0.2">
      <c r="A3" s="11" t="s">
        <v>26</v>
      </c>
      <c r="B3" s="12">
        <f>SUBTOTAL(9,B7:B68)</f>
        <v>341323.53317000001</v>
      </c>
      <c r="C3" s="13">
        <f t="shared" ref="C3:D3" si="0">SUBTOTAL(9,C7:C68)</f>
        <v>1475010.5463230754</v>
      </c>
      <c r="D3" s="14">
        <f t="shared" si="0"/>
        <v>371415.07610535499</v>
      </c>
      <c r="E3" s="12">
        <f>SUBTOTAL(9,E7:E68)</f>
        <v>344283.72808000009</v>
      </c>
      <c r="F3" s="13">
        <f t="shared" ref="F3:G3" si="1">SUBTOTAL(9,F7:F68)</f>
        <v>1464206.237962866</v>
      </c>
      <c r="G3" s="14">
        <f t="shared" si="1"/>
        <v>386520.86740253598</v>
      </c>
      <c r="H3" s="15">
        <f t="shared" ref="H3:H5" si="2">IF(G3=0,"0",(D3/G3))</f>
        <v>0.96091856204635573</v>
      </c>
      <c r="I3" s="16">
        <f t="shared" ref="I3:I67" si="3">H3-IF(E3=0,"0",(B3/E3))</f>
        <v>-3.0483311848444661E-2</v>
      </c>
      <c r="J3" s="17">
        <f t="shared" ref="J3:J6" si="4">H3-IF(F3=0,"0",(C3/F3))</f>
        <v>-4.6460390508334393E-2</v>
      </c>
      <c r="K3" s="18">
        <f>SUBTOTAL(9,K7:K68)</f>
        <v>159210.94214148723</v>
      </c>
      <c r="L3" s="19">
        <f t="shared" ref="L3:M3" si="5">SUBTOTAL(9,L7:L68)</f>
        <v>693040.34863286361</v>
      </c>
      <c r="M3" s="19">
        <f t="shared" si="5"/>
        <v>178173.99321999995</v>
      </c>
      <c r="N3" s="20">
        <f t="shared" ref="N3:N6" si="6">IF(G3=0,"0",(M3/G3))</f>
        <v>0.46096862613744344</v>
      </c>
      <c r="O3" s="21">
        <f t="shared" ref="O3:O6" si="7">N3-IF(E3=0,"0",(K3/E3))</f>
        <v>-1.4724628718283395E-3</v>
      </c>
      <c r="P3" s="22">
        <f t="shared" ref="P3:P6" si="8">N3-IF(F3=0,"0",(L3/F3))</f>
        <v>-1.235291195208349E-2</v>
      </c>
      <c r="Q3" s="19">
        <f>SUBTOTAL(9,Q7:Q68)</f>
        <v>39938.965919999988</v>
      </c>
      <c r="R3" s="19">
        <f t="shared" ref="R3:S3" si="9">SUBTOTAL(9,R7:R68)</f>
        <v>160552.99103999996</v>
      </c>
      <c r="S3" s="23">
        <f t="shared" si="9"/>
        <v>44346.991650000004</v>
      </c>
      <c r="T3" s="20">
        <f t="shared" ref="T3:T6" si="10">S3/G3</f>
        <v>0.1147337579676275</v>
      </c>
      <c r="U3" s="21">
        <f t="shared" ref="U3:U6" si="11">T3-Q3/E3</f>
        <v>-1.2722064813211337E-3</v>
      </c>
      <c r="V3" s="22">
        <f t="shared" ref="V3:V6" si="12">T3-R3/F3</f>
        <v>5.0818613445291205E-3</v>
      </c>
      <c r="W3" s="24">
        <f>SUBTOTAL(9,W7:W68)</f>
        <v>119874.85495999998</v>
      </c>
      <c r="X3" s="25">
        <f t="shared" ref="X3:Y3" si="13">SUBTOTAL(9,X7:X68)</f>
        <v>495265.95900000009</v>
      </c>
      <c r="Y3" s="26">
        <f t="shared" si="13"/>
        <v>131630.27585000003</v>
      </c>
      <c r="Z3" s="20">
        <f t="shared" ref="Z3:Z6" si="14">Y3/G3</f>
        <v>0.34055153796629506</v>
      </c>
      <c r="AA3" s="21">
        <f t="shared" ref="AA3:AA6" si="15">Z3-W3/E3</f>
        <v>-7.6346967666605647E-3</v>
      </c>
      <c r="AB3" s="22">
        <f t="shared" ref="AB3:AB6" si="16">Z3-X3/F3</f>
        <v>2.3027679780875387E-3</v>
      </c>
      <c r="AC3" s="18">
        <f>SUBTOTAL(9,AC7:AC68)</f>
        <v>471683</v>
      </c>
      <c r="AD3" s="19">
        <f t="shared" ref="AD3:AE3" si="17">SUBTOTAL(9,AD7:AD68)</f>
        <v>485753.11158000008</v>
      </c>
      <c r="AE3" s="19">
        <f t="shared" si="17"/>
        <v>536192.24441499985</v>
      </c>
      <c r="AF3" s="19">
        <f t="shared" ref="AF3:AG3" si="18">SUBTOTAL(9,AF7:AF68)</f>
        <v>33238.361344999983</v>
      </c>
      <c r="AG3" s="19">
        <f t="shared" si="18"/>
        <v>19168.249764999986</v>
      </c>
      <c r="AH3" s="18">
        <f>SUBTOTAL(9,AH7:AH68)</f>
        <v>128163</v>
      </c>
      <c r="AI3" s="19">
        <f t="shared" ref="AI3:AL3" si="19">SUBTOTAL(9,AI7:AI68)</f>
        <v>90489.856920000006</v>
      </c>
      <c r="AJ3" s="19">
        <f t="shared" si="19"/>
        <v>120409.28253999999</v>
      </c>
      <c r="AK3" s="19">
        <f t="shared" si="19"/>
        <v>-33279.46592000001</v>
      </c>
      <c r="AL3" s="23">
        <f t="shared" si="19"/>
        <v>4393.6771600000011</v>
      </c>
      <c r="AM3" s="20">
        <f>IF(D3=0,"0",(AE3/D3))</f>
        <v>1.4436469570311798</v>
      </c>
      <c r="AN3" s="21">
        <f t="shared" ref="AN3:AN6" si="20">AM3-IF(B3=0,"0",(AC3/B3))</f>
        <v>6.1723490989144647E-2</v>
      </c>
      <c r="AO3" s="22">
        <f t="shared" ref="AO3:AO6" si="21">AM3-IF(C3=0,"0",(AD3/C3))</f>
        <v>1.1143251682542172</v>
      </c>
      <c r="AP3" s="20">
        <f t="shared" ref="AP3:AP67" si="22">IF(D3=0,"0",(AJ3/D3))</f>
        <v>0.32419061660772458</v>
      </c>
      <c r="AQ3" s="21">
        <f t="shared" ref="AQ3:AQ6" si="23">AP3-IF(B3=0,"0",(AH3/B3))</f>
        <v>-5.1297703256136029E-2</v>
      </c>
      <c r="AR3" s="22">
        <f>AP3-IF(C3=0,"0",(AI3/C3))</f>
        <v>0.26284199971439171</v>
      </c>
      <c r="AS3" s="27">
        <f t="shared" ref="AS3:AS67" si="24">AJ3/G3</f>
        <v>0.31152078113961612</v>
      </c>
      <c r="AT3" s="21">
        <f t="shared" ref="AT3:AT6" si="25">AS3-AH3/E3</f>
        <v>-6.0739042799025478E-2</v>
      </c>
      <c r="AU3" s="21">
        <f t="shared" ref="AU3:AU67" si="26">AS3-AI3/F3</f>
        <v>0.24971947571293146</v>
      </c>
      <c r="AV3" s="24">
        <f>SUBTOTAL(9,AV7:AV68)</f>
        <v>267395</v>
      </c>
      <c r="AW3" s="25">
        <f t="shared" ref="AW3:AX3" si="27">SUBTOTAL(9,AW7:AW68)</f>
        <v>1059938</v>
      </c>
      <c r="AX3" s="26">
        <f t="shared" si="27"/>
        <v>240359</v>
      </c>
      <c r="AY3" s="24">
        <f>SUBTOTAL(9,AY7:AY68)</f>
        <v>7772.9425760368676</v>
      </c>
      <c r="AZ3" s="25">
        <f t="shared" ref="AZ3:BA3" si="28">SUBTOTAL(9,AZ7:AZ68)</f>
        <v>7729.6124017762922</v>
      </c>
      <c r="BA3" s="26">
        <f t="shared" si="28"/>
        <v>7852.670999412333</v>
      </c>
      <c r="BB3" s="24">
        <f>SUBTOTAL(9,BB7:BB68)</f>
        <v>13188.601100806452</v>
      </c>
      <c r="BC3" s="25">
        <f t="shared" ref="BC3:BD3" si="29">SUBTOTAL(9,BC7:BC68)</f>
        <v>13086.894743624101</v>
      </c>
      <c r="BD3" s="26">
        <f t="shared" si="29"/>
        <v>13086.138139451245</v>
      </c>
      <c r="BE3" s="28">
        <f t="shared" ref="BE3:BE6" si="30">(AX3-AW3)/BA3/3</f>
        <v>-34.789818651570251</v>
      </c>
      <c r="BF3" s="29">
        <f t="shared" ref="BF3:BF6" si="31">BE3-AV3/AY3/6</f>
        <v>-40.523275820123757</v>
      </c>
      <c r="BG3" s="29">
        <f t="shared" ref="BG3:BG6" si="32">BE3-AW3/AZ3/3</f>
        <v>-80.498794509851848</v>
      </c>
      <c r="BH3" s="30">
        <f t="shared" ref="BH3:BH6" si="33">(AX3-AW3)/BD3/3</f>
        <v>-20.876518120834699</v>
      </c>
      <c r="BI3" s="29">
        <f t="shared" ref="BI3:BI6" si="34">BH3-AV3/BB3/6</f>
        <v>-24.255635662770835</v>
      </c>
      <c r="BJ3" s="31">
        <f t="shared" ref="BJ3:BJ6" si="35">BH3-AW3/BC3/3</f>
        <v>-47.873958964377792</v>
      </c>
      <c r="BK3" s="25">
        <f>SUBTOTAL(1,BK7:BK68)</f>
        <v>359.52983606557376</v>
      </c>
      <c r="BL3" s="25">
        <f t="shared" ref="BL3:BM3" si="36">SUBTOTAL(1,BL7:BL68)</f>
        <v>356.15918032786885</v>
      </c>
      <c r="BM3" s="25">
        <f t="shared" si="36"/>
        <v>354.45677419354837</v>
      </c>
      <c r="BN3" s="24">
        <f>SUBTOTAL(9,BN7:BN68)</f>
        <v>1358239</v>
      </c>
      <c r="BO3" s="25">
        <f t="shared" ref="BO3:BP3" si="37">SUBTOTAL(9,BO7:BO68)</f>
        <v>5443142</v>
      </c>
      <c r="BP3" s="26">
        <f t="shared" si="37"/>
        <v>1218326</v>
      </c>
      <c r="BQ3" s="32">
        <f t="shared" ref="BQ3:CB3" si="38">SUBTOTAL(1,BQ7:BQ68)</f>
        <v>317.47641826745098</v>
      </c>
      <c r="BR3" s="185">
        <f t="shared" si="38"/>
        <v>56.227631865197729</v>
      </c>
      <c r="BS3" s="185">
        <f t="shared" si="38"/>
        <v>34.768006615878441</v>
      </c>
      <c r="BT3" s="33">
        <f t="shared" si="38"/>
        <v>1597.2695215359722</v>
      </c>
      <c r="BU3" s="185">
        <f t="shared" si="38"/>
        <v>296.96341516345086</v>
      </c>
      <c r="BV3" s="185">
        <f t="shared" si="38"/>
        <v>198.270537444052</v>
      </c>
      <c r="BW3" s="30">
        <f t="shared" si="38"/>
        <v>6.4816098222414027</v>
      </c>
      <c r="BX3" s="29">
        <f t="shared" si="38"/>
        <v>0.13338910513817828</v>
      </c>
      <c r="BY3" s="29">
        <f t="shared" si="38"/>
        <v>-2.0879441098607687E-2</v>
      </c>
      <c r="BZ3" s="34">
        <f t="shared" si="38"/>
        <v>0.61239908499775997</v>
      </c>
      <c r="CA3" s="35">
        <f t="shared" si="38"/>
        <v>-8.1078107114125386E-2</v>
      </c>
      <c r="CB3" s="147">
        <f t="shared" si="38"/>
        <v>-7.1430920473765508E-2</v>
      </c>
    </row>
    <row r="4" spans="1:82" s="36" customFormat="1" ht="11.25" hidden="1" customHeight="1" x14ac:dyDescent="0.2">
      <c r="A4" s="37" t="s">
        <v>27</v>
      </c>
      <c r="B4" s="38">
        <f>SUBTOTAL(9,B7:B28)</f>
        <v>205510.25485999999</v>
      </c>
      <c r="C4" s="39">
        <f t="shared" ref="C4:D4" si="39">SUBTOTAL(9,C7:C28)</f>
        <v>906910.94874230633</v>
      </c>
      <c r="D4" s="40">
        <f t="shared" si="39"/>
        <v>227402.94456705492</v>
      </c>
      <c r="E4" s="38">
        <f>SUBTOTAL(9,E7:E28)</f>
        <v>210626.04970999996</v>
      </c>
      <c r="F4" s="39">
        <f t="shared" ref="F4:G4" si="40">SUBTOTAL(9,F7:F28)</f>
        <v>907556.21499186545</v>
      </c>
      <c r="G4" s="40">
        <f t="shared" si="40"/>
        <v>245561.15864253606</v>
      </c>
      <c r="H4" s="41">
        <f t="shared" si="2"/>
        <v>0.92605420915970638</v>
      </c>
      <c r="I4" s="42">
        <f t="shared" si="3"/>
        <v>-4.9657271651695423E-2</v>
      </c>
      <c r="J4" s="43">
        <f t="shared" si="4"/>
        <v>-7.3234797693092379E-2</v>
      </c>
      <c r="K4" s="44">
        <f>SUBTOTAL(9,K7:K28)</f>
        <v>84624.739401487212</v>
      </c>
      <c r="L4" s="45">
        <f t="shared" ref="L4:M4" si="41">SUBTOTAL(9,L7:L28)</f>
        <v>368918.1789418633</v>
      </c>
      <c r="M4" s="45">
        <f t="shared" si="41"/>
        <v>94770.394989999986</v>
      </c>
      <c r="N4" s="46">
        <f t="shared" si="6"/>
        <v>0.38593397878512808</v>
      </c>
      <c r="O4" s="47">
        <f t="shared" si="7"/>
        <v>-1.5843197010565802E-2</v>
      </c>
      <c r="P4" s="48">
        <f t="shared" si="8"/>
        <v>-2.0562250151136718E-2</v>
      </c>
      <c r="Q4" s="45">
        <f>SUBTOTAL(9,Q7:Q28)</f>
        <v>20602.906859999999</v>
      </c>
      <c r="R4" s="45">
        <f t="shared" ref="R4:S4" si="42">SUBTOTAL(9,R7:R28)</f>
        <v>86378.557730000015</v>
      </c>
      <c r="S4" s="49">
        <f t="shared" si="42"/>
        <v>24173.500090000001</v>
      </c>
      <c r="T4" s="46">
        <f t="shared" si="10"/>
        <v>9.8441871766818873E-2</v>
      </c>
      <c r="U4" s="47">
        <f t="shared" si="11"/>
        <v>6.2440384978264263E-4</v>
      </c>
      <c r="V4" s="48">
        <f t="shared" si="12"/>
        <v>3.2647837769864824E-3</v>
      </c>
      <c r="W4" s="50">
        <f>SUBTOTAL(9,W7:W28)</f>
        <v>89348.075779999985</v>
      </c>
      <c r="X4" s="51">
        <f t="shared" ref="X4:Y4" si="43">SUBTOTAL(9,X7:X28)</f>
        <v>382076.23107999994</v>
      </c>
      <c r="Y4" s="52">
        <f t="shared" si="43"/>
        <v>103409.66508999999</v>
      </c>
      <c r="Z4" s="46">
        <f t="shared" si="14"/>
        <v>0.42111572392657459</v>
      </c>
      <c r="AA4" s="47">
        <f t="shared" si="15"/>
        <v>-3.0866760283155825E-3</v>
      </c>
      <c r="AB4" s="48">
        <f t="shared" si="16"/>
        <v>1.2116208180273924E-4</v>
      </c>
      <c r="AC4" s="44">
        <f>SUBTOTAL(9,AC7:AC28)</f>
        <v>279708</v>
      </c>
      <c r="AD4" s="45">
        <f t="shared" ref="AD4:AE4" si="44">SUBTOTAL(9,AD7:AD28)</f>
        <v>303955.87600000005</v>
      </c>
      <c r="AE4" s="45">
        <f t="shared" si="44"/>
        <v>354553.41284499993</v>
      </c>
      <c r="AF4" s="45">
        <f t="shared" ref="AF4:AG4" si="45">SUBTOTAL(9,AF7:AF28)</f>
        <v>43574.529774999988</v>
      </c>
      <c r="AG4" s="45">
        <f t="shared" si="45"/>
        <v>19326.653774999981</v>
      </c>
      <c r="AH4" s="44">
        <f>SUBTOTAL(9,AH7:AH28)</f>
        <v>55529</v>
      </c>
      <c r="AI4" s="45">
        <f t="shared" ref="AI4:AL4" si="46">SUBTOTAL(9,AI7:AI28)</f>
        <v>38020.005980000002</v>
      </c>
      <c r="AJ4" s="45">
        <f t="shared" si="46"/>
        <v>72812.080249999999</v>
      </c>
      <c r="AK4" s="45">
        <f t="shared" si="46"/>
        <v>-8242.6682100000016</v>
      </c>
      <c r="AL4" s="49">
        <f t="shared" si="46"/>
        <v>9266.3258100000021</v>
      </c>
      <c r="AM4" s="46">
        <f t="shared" ref="AM4:AM6" si="47">IF(D4=0,"0",(AE4/D4))</f>
        <v>1.5591416967797962</v>
      </c>
      <c r="AN4" s="47">
        <f t="shared" si="20"/>
        <v>0.19810012641852226</v>
      </c>
      <c r="AO4" s="48">
        <f t="shared" si="21"/>
        <v>1.223986545745924</v>
      </c>
      <c r="AP4" s="46">
        <f t="shared" si="22"/>
        <v>0.32018969846069739</v>
      </c>
      <c r="AQ4" s="47">
        <f t="shared" si="23"/>
        <v>4.9989070088998389E-2</v>
      </c>
      <c r="AR4" s="48">
        <f t="shared" ref="AR4:AR67" si="48">AP4-IF(C4=0,"0",(AI4/C4))</f>
        <v>0.27826716347231106</v>
      </c>
      <c r="AS4" s="47">
        <f t="shared" si="24"/>
        <v>0.29651301798910595</v>
      </c>
      <c r="AT4" s="47">
        <f t="shared" si="25"/>
        <v>3.2875162764384291E-2</v>
      </c>
      <c r="AU4" s="47">
        <f t="shared" si="26"/>
        <v>0.25462028963580963</v>
      </c>
      <c r="AV4" s="50">
        <f>SUBTOTAL(9,AV7:AV28)</f>
        <v>125987</v>
      </c>
      <c r="AW4" s="51">
        <f t="shared" ref="AW4:AX4" si="49">SUBTOTAL(9,AW7:AW28)</f>
        <v>523646</v>
      </c>
      <c r="AX4" s="52">
        <f t="shared" si="49"/>
        <v>114453</v>
      </c>
      <c r="AY4" s="50">
        <f>SUBTOTAL(9,AY7:AY28)</f>
        <v>3844.7925760368662</v>
      </c>
      <c r="AZ4" s="51">
        <f t="shared" ref="AZ4:BA4" si="50">SUBTOTAL(9,AZ7:AZ28)</f>
        <v>3817.0616520762924</v>
      </c>
      <c r="BA4" s="52">
        <f t="shared" si="50"/>
        <v>4010.6386763070082</v>
      </c>
      <c r="BB4" s="50">
        <f>SUBTOTAL(9,BB7:BB28)</f>
        <v>6004.4477674731197</v>
      </c>
      <c r="BC4" s="51">
        <f t="shared" ref="BC4:BD4" si="51">SUBTOTAL(9,BC7:BC28)</f>
        <v>5943.7364099574379</v>
      </c>
      <c r="BD4" s="52">
        <f t="shared" si="51"/>
        <v>6039.7413394512423</v>
      </c>
      <c r="BE4" s="53">
        <f t="shared" si="30"/>
        <v>-34.008964076579815</v>
      </c>
      <c r="BF4" s="53">
        <f t="shared" si="31"/>
        <v>-39.470333687051095</v>
      </c>
      <c r="BG4" s="53">
        <f t="shared" si="32"/>
        <v>-79.737506755926063</v>
      </c>
      <c r="BH4" s="54">
        <f t="shared" si="33"/>
        <v>-22.583362266811818</v>
      </c>
      <c r="BI4" s="53">
        <f t="shared" si="34"/>
        <v>-26.080408814053239</v>
      </c>
      <c r="BJ4" s="55">
        <f t="shared" si="35"/>
        <v>-51.950187211176498</v>
      </c>
      <c r="BK4" s="51">
        <f>SUBTOTAL(1,BK7:BK28)</f>
        <v>502.47619047619048</v>
      </c>
      <c r="BL4" s="51">
        <f t="shared" ref="BL4:BM4" si="52">SUBTOTAL(1,BL7:BL28)</f>
        <v>496.97190476190474</v>
      </c>
      <c r="BM4" s="51">
        <f t="shared" si="52"/>
        <v>488.01454545454544</v>
      </c>
      <c r="BN4" s="50">
        <f>SUBTOTAL(9,BN7:BN28)</f>
        <v>649666</v>
      </c>
      <c r="BO4" s="51">
        <f t="shared" ref="BO4:BP4" si="53">SUBTOTAL(9,BO7:BO28)</f>
        <v>2733304</v>
      </c>
      <c r="BP4" s="52">
        <f t="shared" si="53"/>
        <v>590206</v>
      </c>
      <c r="BQ4" s="56">
        <f>SUBTOTAL(1,BQ7:BQ28)</f>
        <v>534.62816961587203</v>
      </c>
      <c r="BR4" s="186">
        <f t="shared" ref="BR4" si="54">SUBTOTAL(1,BR7:BR28)</f>
        <v>99.790365741577475</v>
      </c>
      <c r="BS4" s="186">
        <f t="shared" ref="BS4" si="55">SUBTOTAL(1,BS7:BS28)</f>
        <v>63.652308951673007</v>
      </c>
      <c r="BT4" s="57">
        <f>SUBTOTAL(1,BT7:BT28)</f>
        <v>2491.0290023842008</v>
      </c>
      <c r="BU4" s="186">
        <f t="shared" ref="BU4" si="56">SUBTOTAL(1,BU7:BU28)</f>
        <v>483.882784475243</v>
      </c>
      <c r="BV4" s="186">
        <f t="shared" ref="BV4" si="57">SUBTOTAL(1,BV7:BV28)</f>
        <v>305.71030987139301</v>
      </c>
      <c r="BW4" s="54">
        <f>SUBTOTAL(1,BW7:BW28)</f>
        <v>5.3102373821580198</v>
      </c>
      <c r="BX4" s="53">
        <f t="shared" ref="BX4" si="58">SUBTOTAL(1,BX7:BX28)</f>
        <v>8.8081267082568568E-2</v>
      </c>
      <c r="BY4" s="53">
        <f t="shared" ref="BY4" si="59">SUBTOTAL(1,BY7:BY28)</f>
        <v>9.0889776967720243E-2</v>
      </c>
      <c r="BZ4" s="58">
        <f>SUBTOTAL(1,BZ7:BZ28)</f>
        <v>0.62218030351677311</v>
      </c>
      <c r="CA4" s="59">
        <f t="shared" ref="CA4" si="60">SUBTOTAL(1,CA7:CA28)</f>
        <v>-7.6097318019517093E-2</v>
      </c>
      <c r="CB4" s="148">
        <f t="shared" ref="CB4" si="61">SUBTOTAL(1,CB7:CB28)</f>
        <v>-8.052733247815122E-2</v>
      </c>
    </row>
    <row r="5" spans="1:82" s="36" customFormat="1" ht="11.25" hidden="1" customHeight="1" x14ac:dyDescent="0.2">
      <c r="A5" s="37" t="s">
        <v>28</v>
      </c>
      <c r="B5" s="38">
        <f t="shared" ref="B5" si="62">SUBTOTAL(9,B29:B54)</f>
        <v>130239.25664999998</v>
      </c>
      <c r="C5" s="39">
        <f t="shared" ref="C5:E5" si="63">SUBTOTAL(9,C29:C54)</f>
        <v>539183.42013076867</v>
      </c>
      <c r="D5" s="40">
        <f t="shared" si="63"/>
        <v>137276.35795000003</v>
      </c>
      <c r="E5" s="38">
        <f t="shared" si="63"/>
        <v>126928.36394999998</v>
      </c>
      <c r="F5" s="39">
        <f t="shared" ref="F5:G5" si="64">SUBTOTAL(9,F29:F54)</f>
        <v>527963.69699100009</v>
      </c>
      <c r="G5" s="40">
        <f t="shared" si="64"/>
        <v>133642.86200999998</v>
      </c>
      <c r="H5" s="41">
        <f t="shared" si="2"/>
        <v>1.0271881033176928</v>
      </c>
      <c r="I5" s="42">
        <f t="shared" si="3"/>
        <v>1.1033686140751175E-3</v>
      </c>
      <c r="J5" s="43">
        <f t="shared" si="4"/>
        <v>5.9371665511829264E-3</v>
      </c>
      <c r="K5" s="44">
        <f t="shared" ref="K5:M5" si="65">SUBTOTAL(9,K29:K54)</f>
        <v>71394.698020000011</v>
      </c>
      <c r="L5" s="45">
        <f t="shared" si="65"/>
        <v>310222.23624099995</v>
      </c>
      <c r="M5" s="45">
        <f t="shared" si="65"/>
        <v>79865.346129999976</v>
      </c>
      <c r="N5" s="46">
        <f t="shared" si="6"/>
        <v>0.59760278198789218</v>
      </c>
      <c r="O5" s="47">
        <f t="shared" si="7"/>
        <v>3.5122530937590879E-2</v>
      </c>
      <c r="P5" s="48">
        <f t="shared" si="8"/>
        <v>1.0020268248717157E-2</v>
      </c>
      <c r="Q5" s="45">
        <f t="shared" ref="Q5:S5" si="66">SUBTOTAL(9,Q29:Q54)</f>
        <v>18149.762259999992</v>
      </c>
      <c r="R5" s="45">
        <f t="shared" si="66"/>
        <v>69048.566450000013</v>
      </c>
      <c r="S5" s="49">
        <f t="shared" si="66"/>
        <v>18822.29219</v>
      </c>
      <c r="T5" s="46">
        <f t="shared" si="10"/>
        <v>0.14084023573658278</v>
      </c>
      <c r="U5" s="47">
        <f t="shared" si="11"/>
        <v>-2.1519347695272972E-3</v>
      </c>
      <c r="V5" s="48">
        <f t="shared" si="12"/>
        <v>1.0057443579611719E-2</v>
      </c>
      <c r="W5" s="50">
        <f t="shared" ref="W5:Y5" si="67">SUBTOTAL(9,W29:W54)</f>
        <v>28523.227310000002</v>
      </c>
      <c r="X5" s="51">
        <f t="shared" si="67"/>
        <v>105447.15942</v>
      </c>
      <c r="Y5" s="52">
        <f t="shared" si="67"/>
        <v>26230.297759999998</v>
      </c>
      <c r="Z5" s="46">
        <f t="shared" si="14"/>
        <v>0.19627159554572607</v>
      </c>
      <c r="AA5" s="47">
        <f t="shared" si="15"/>
        <v>-2.8447501292518523E-2</v>
      </c>
      <c r="AB5" s="48">
        <f t="shared" si="16"/>
        <v>-3.4526658399909316E-3</v>
      </c>
      <c r="AC5" s="44">
        <f t="shared" ref="AC5:AE5" si="68">SUBTOTAL(9,AC29:AC54)</f>
        <v>184345</v>
      </c>
      <c r="AD5" s="45">
        <f t="shared" si="68"/>
        <v>175146.74900000001</v>
      </c>
      <c r="AE5" s="45">
        <f t="shared" si="68"/>
        <v>174155.08767000004</v>
      </c>
      <c r="AF5" s="45">
        <f t="shared" ref="AF5:AJ5" si="69">SUBTOTAL(9,AF29:AF54)</f>
        <v>-10189.912330000001</v>
      </c>
      <c r="AG5" s="45">
        <f t="shared" si="69"/>
        <v>-991.66133000000218</v>
      </c>
      <c r="AH5" s="44">
        <f t="shared" si="69"/>
        <v>70264</v>
      </c>
      <c r="AI5" s="45">
        <f t="shared" si="69"/>
        <v>50309.165800000002</v>
      </c>
      <c r="AJ5" s="45">
        <f t="shared" si="69"/>
        <v>45249.541729999997</v>
      </c>
      <c r="AK5" s="45">
        <f t="shared" ref="AK5:AL5" si="70">SUBTOTAL(9,AK29:AK54)</f>
        <v>-25014.458269999999</v>
      </c>
      <c r="AL5" s="49">
        <f t="shared" si="70"/>
        <v>-5059.6240700000008</v>
      </c>
      <c r="AM5" s="46">
        <f t="shared" si="47"/>
        <v>1.2686458926411224</v>
      </c>
      <c r="AN5" s="47">
        <f t="shared" si="20"/>
        <v>-0.14678755455215931</v>
      </c>
      <c r="AO5" s="48">
        <f t="shared" si="21"/>
        <v>0.94380884747099913</v>
      </c>
      <c r="AP5" s="46">
        <f t="shared" si="22"/>
        <v>0.32962370509917788</v>
      </c>
      <c r="AQ5" s="47">
        <f t="shared" si="23"/>
        <v>-0.20987568861146649</v>
      </c>
      <c r="AR5" s="48">
        <f t="shared" si="48"/>
        <v>0.2363174869892099</v>
      </c>
      <c r="AS5" s="47">
        <f t="shared" si="24"/>
        <v>0.33858554844937505</v>
      </c>
      <c r="AT5" s="47">
        <f t="shared" si="25"/>
        <v>-0.2149865438189742</v>
      </c>
      <c r="AU5" s="47">
        <f t="shared" si="26"/>
        <v>0.24329648579842994</v>
      </c>
      <c r="AV5" s="50">
        <f t="shared" ref="AV5:BD5" si="71">SUBTOTAL(9,AV29:AV54)</f>
        <v>133974</v>
      </c>
      <c r="AW5" s="51">
        <f t="shared" si="71"/>
        <v>502682</v>
      </c>
      <c r="AX5" s="52">
        <f t="shared" si="71"/>
        <v>119083</v>
      </c>
      <c r="AY5" s="50">
        <f t="shared" si="71"/>
        <v>3777.73</v>
      </c>
      <c r="AZ5" s="51">
        <f t="shared" si="71"/>
        <v>3762.6457496999997</v>
      </c>
      <c r="BA5" s="52">
        <f t="shared" si="71"/>
        <v>3692.3723231053259</v>
      </c>
      <c r="BB5" s="50">
        <f t="shared" si="71"/>
        <v>6898.8333333333339</v>
      </c>
      <c r="BC5" s="51">
        <f t="shared" si="71"/>
        <v>6861.8483336666659</v>
      </c>
      <c r="BD5" s="52">
        <f t="shared" si="71"/>
        <v>6762.3968000000004</v>
      </c>
      <c r="BE5" s="53">
        <f t="shared" si="30"/>
        <v>-34.629859110685878</v>
      </c>
      <c r="BF5" s="53">
        <f t="shared" si="31"/>
        <v>-40.540551510619167</v>
      </c>
      <c r="BG5" s="53">
        <f t="shared" si="32"/>
        <v>-79.16253048428689</v>
      </c>
      <c r="BH5" s="54">
        <f t="shared" si="33"/>
        <v>-18.908433964320658</v>
      </c>
      <c r="BI5" s="53">
        <f t="shared" si="34"/>
        <v>-22.145068177835022</v>
      </c>
      <c r="BJ5" s="55">
        <f t="shared" si="35"/>
        <v>-43.327607708595139</v>
      </c>
      <c r="BK5" s="51">
        <f>SUBTOTAL(1,BK29:BK54)</f>
        <v>388.66615384615386</v>
      </c>
      <c r="BL5" s="51">
        <f t="shared" ref="BL5:BM5" si="72">SUBTOTAL(1,BL29:BL54)</f>
        <v>384.28076923076918</v>
      </c>
      <c r="BM5" s="51">
        <f t="shared" si="72"/>
        <v>382.38461538461536</v>
      </c>
      <c r="BN5" s="50">
        <f>SUBTOTAL(9,BN29:BN54)</f>
        <v>629775</v>
      </c>
      <c r="BO5" s="51">
        <f t="shared" ref="BO5:BP5" si="73">SUBTOTAL(9,BO29:BO54)</f>
        <v>2359295</v>
      </c>
      <c r="BP5" s="52">
        <f t="shared" si="73"/>
        <v>560219</v>
      </c>
      <c r="BQ5" s="56">
        <f>SUBTOTAL(1,BQ29:BQ54)</f>
        <v>235.10366379366408</v>
      </c>
      <c r="BR5" s="186">
        <f t="shared" ref="BR5" si="74">SUBTOTAL(1,BR29:BR54)</f>
        <v>38.220131646278972</v>
      </c>
      <c r="BS5" s="186">
        <f t="shared" ref="BS5" si="75">SUBTOTAL(1,BS29:BS54)</f>
        <v>16.00718349496335</v>
      </c>
      <c r="BT5" s="57">
        <f>SUBTOTAL(1,BT29:BT54)</f>
        <v>1100.4165983976347</v>
      </c>
      <c r="BU5" s="186">
        <f t="shared" ref="BU5" si="76">SUBTOTAL(1,BU29:BU54)</f>
        <v>177.83973753339166</v>
      </c>
      <c r="BV5" s="186">
        <f t="shared" ref="BV5" si="77">SUBTOTAL(1,BV29:BV54)</f>
        <v>75.61145308440247</v>
      </c>
      <c r="BW5" s="54">
        <f>SUBTOTAL(1,BW29:BW54)</f>
        <v>4.719768746261189</v>
      </c>
      <c r="BX5" s="53">
        <f t="shared" ref="BX5" si="78">SUBTOTAL(1,BX29:BX54)</f>
        <v>-1.2890238800674175E-2</v>
      </c>
      <c r="BY5" s="53">
        <f t="shared" ref="BY5" si="79">SUBTOTAL(1,BY29:BY54)</f>
        <v>-3.7869095353894469E-3</v>
      </c>
      <c r="BZ5" s="58">
        <f>SUBTOTAL(1,BZ29:BZ54)</f>
        <v>0.62171819760026703</v>
      </c>
      <c r="CA5" s="59">
        <f t="shared" ref="CA5" si="80">SUBTOTAL(1,CA29:CA54)</f>
        <v>-6.5774624586489805E-2</v>
      </c>
      <c r="CB5" s="148">
        <f t="shared" ref="CB5" si="81">SUBTOTAL(1,CB29:CB54)</f>
        <v>-1.9384853164969445E-2</v>
      </c>
    </row>
    <row r="6" spans="1:82" s="36" customFormat="1" hidden="1" x14ac:dyDescent="0.2">
      <c r="A6" s="60" t="s">
        <v>29</v>
      </c>
      <c r="B6" s="61">
        <f>SUBTOTAL(9,B55:B68)</f>
        <v>5574.0216599999994</v>
      </c>
      <c r="C6" s="62">
        <f t="shared" ref="C6:D6" si="82">SUBTOTAL(9,C55:C68)</f>
        <v>28916.177449999999</v>
      </c>
      <c r="D6" s="63">
        <f t="shared" si="82"/>
        <v>6735.7735882999987</v>
      </c>
      <c r="E6" s="61">
        <f>SUBTOTAL(9,E55:E68)</f>
        <v>6729.3144199999997</v>
      </c>
      <c r="F6" s="62">
        <f t="shared" ref="F6:G6" si="83">SUBTOTAL(9,F55:F68)</f>
        <v>28686.325980000005</v>
      </c>
      <c r="G6" s="63">
        <f t="shared" si="83"/>
        <v>7316.8467500000006</v>
      </c>
      <c r="H6" s="64">
        <f>IF(G6=0,"0",(D6/G6))</f>
        <v>0.92058421044557182</v>
      </c>
      <c r="I6" s="65">
        <f t="shared" si="3"/>
        <v>9.2264813831614889E-2</v>
      </c>
      <c r="J6" s="66">
        <f t="shared" si="4"/>
        <v>-8.7428369142356188E-2</v>
      </c>
      <c r="K6" s="67">
        <f>SUBTOTAL(9,K55:K68)</f>
        <v>3191.5047199999999</v>
      </c>
      <c r="L6" s="68">
        <f t="shared" ref="L6:M6" si="84">SUBTOTAL(9,L55:L68)</f>
        <v>13899.933449999997</v>
      </c>
      <c r="M6" s="68">
        <f t="shared" si="84"/>
        <v>3538.2520999999992</v>
      </c>
      <c r="N6" s="69">
        <f t="shared" si="6"/>
        <v>0.48357608419227843</v>
      </c>
      <c r="O6" s="70">
        <f t="shared" si="7"/>
        <v>9.3071585919793365E-3</v>
      </c>
      <c r="P6" s="71">
        <f t="shared" si="8"/>
        <v>-9.7301629870033546E-4</v>
      </c>
      <c r="Q6" s="68">
        <f>SUBTOTAL(9,Q55:Q68)</f>
        <v>1186.2968000000001</v>
      </c>
      <c r="R6" s="68">
        <f t="shared" ref="R6:S6" si="85">SUBTOTAL(9,R55:R68)</f>
        <v>5125.8668599999992</v>
      </c>
      <c r="S6" s="72">
        <f t="shared" si="85"/>
        <v>1351.19937</v>
      </c>
      <c r="T6" s="69">
        <f t="shared" si="10"/>
        <v>0.18466962834775785</v>
      </c>
      <c r="U6" s="70">
        <f t="shared" si="11"/>
        <v>8.3817146080993332E-3</v>
      </c>
      <c r="V6" s="71">
        <f t="shared" si="12"/>
        <v>5.9828608762547419E-3</v>
      </c>
      <c r="W6" s="73">
        <f>SUBTOTAL(9,W55:W68)</f>
        <v>2003.5518700000002</v>
      </c>
      <c r="X6" s="74">
        <f t="shared" ref="X6:Y6" si="86">SUBTOTAL(9,X55:X68)</f>
        <v>7742.5685000000003</v>
      </c>
      <c r="Y6" s="75">
        <f t="shared" si="86"/>
        <v>1990.3129999999999</v>
      </c>
      <c r="Z6" s="69">
        <f t="shared" si="14"/>
        <v>0.27201786069935108</v>
      </c>
      <c r="AA6" s="70">
        <f t="shared" si="15"/>
        <v>-2.5717056255235238E-2</v>
      </c>
      <c r="AB6" s="71">
        <f t="shared" si="16"/>
        <v>2.1133596699027812E-3</v>
      </c>
      <c r="AC6" s="67">
        <f>SUBTOTAL(9,AC55:AC68)</f>
        <v>7630</v>
      </c>
      <c r="AD6" s="68">
        <f t="shared" ref="AD6" si="87">SUBTOTAL(9,AD55:AD68)</f>
        <v>6650.4865800000007</v>
      </c>
      <c r="AE6" s="68">
        <f>SUBTOTAL(9,AE55:AE68)</f>
        <v>7483.7439000000013</v>
      </c>
      <c r="AF6" s="68">
        <f t="shared" ref="AF6:AG6" si="88">SUBTOTAL(9,AF55:AF68)</f>
        <v>-146.25609999999904</v>
      </c>
      <c r="AG6" s="68">
        <f t="shared" si="88"/>
        <v>833.2573200000013</v>
      </c>
      <c r="AH6" s="67">
        <f>SUBTOTAL(9,AH55:AH68)</f>
        <v>2370</v>
      </c>
      <c r="AI6" s="68">
        <f t="shared" ref="AI6" si="89">SUBTOTAL(9,AI55:AI68)</f>
        <v>2160.68514</v>
      </c>
      <c r="AJ6" s="68">
        <f>SUBTOTAL(9,AJ55:AJ68)</f>
        <v>2347.6605600000003</v>
      </c>
      <c r="AK6" s="68">
        <f t="shared" ref="AK6:AL6" si="90">SUBTOTAL(9,AK55:AK68)</f>
        <v>-22.339439999999939</v>
      </c>
      <c r="AL6" s="72">
        <f t="shared" si="90"/>
        <v>186.97542000000004</v>
      </c>
      <c r="AM6" s="69">
        <f t="shared" si="47"/>
        <v>1.111044455680521</v>
      </c>
      <c r="AN6" s="70">
        <f t="shared" si="20"/>
        <v>-0.2578056251783325</v>
      </c>
      <c r="AO6" s="71">
        <f t="shared" si="21"/>
        <v>0.88105255611151345</v>
      </c>
      <c r="AP6" s="69">
        <f t="shared" si="22"/>
        <v>0.3485361449912559</v>
      </c>
      <c r="AQ6" s="70">
        <f t="shared" si="23"/>
        <v>-7.6650577372503303E-2</v>
      </c>
      <c r="AR6" s="71">
        <f t="shared" si="48"/>
        <v>0.27381378088430858</v>
      </c>
      <c r="AS6" s="70">
        <f t="shared" si="24"/>
        <v>0.32085687184851863</v>
      </c>
      <c r="AT6" s="70">
        <f t="shared" si="25"/>
        <v>-3.1333537468096417E-2</v>
      </c>
      <c r="AU6" s="70">
        <f t="shared" si="26"/>
        <v>0.24553578885216626</v>
      </c>
      <c r="AV6" s="73">
        <f>SUBTOTAL(9,AV55:AV68)</f>
        <v>7434</v>
      </c>
      <c r="AW6" s="74">
        <f t="shared" ref="AW6:AX6" si="91">SUBTOTAL(9,AW55:AW68)</f>
        <v>33610</v>
      </c>
      <c r="AX6" s="75">
        <f t="shared" si="91"/>
        <v>6823</v>
      </c>
      <c r="AY6" s="73">
        <f>SUBTOTAL(9,AY55:AY68)</f>
        <v>150.42000000000002</v>
      </c>
      <c r="AZ6" s="74">
        <f t="shared" ref="AZ6:BA6" si="92">SUBTOTAL(9,AZ55:AZ68)</f>
        <v>149.905</v>
      </c>
      <c r="BA6" s="75">
        <f t="shared" si="92"/>
        <v>149.66</v>
      </c>
      <c r="BB6" s="73">
        <f>SUBTOTAL(9,BB55:BB68)</f>
        <v>285.32</v>
      </c>
      <c r="BC6" s="74">
        <f t="shared" ref="BC6:BD6" si="93">SUBTOTAL(9,BC55:BC68)</f>
        <v>281.31</v>
      </c>
      <c r="BD6" s="75">
        <f t="shared" si="93"/>
        <v>284</v>
      </c>
      <c r="BE6" s="76">
        <f t="shared" si="30"/>
        <v>-59.661900307363361</v>
      </c>
      <c r="BF6" s="76">
        <f t="shared" si="31"/>
        <v>-67.898836884946121</v>
      </c>
      <c r="BG6" s="76">
        <f t="shared" si="32"/>
        <v>-134.39812213674418</v>
      </c>
      <c r="BH6" s="77">
        <f t="shared" si="33"/>
        <v>-31.44014084507042</v>
      </c>
      <c r="BI6" s="76">
        <f t="shared" si="34"/>
        <v>-35.782633484913404</v>
      </c>
      <c r="BJ6" s="78">
        <f t="shared" si="35"/>
        <v>-71.265718795848329</v>
      </c>
      <c r="BK6" s="74">
        <f>SUBTOTAL(1,BK55:BK68)</f>
        <v>91</v>
      </c>
      <c r="BL6" s="74">
        <f t="shared" ref="BL6:BM6" si="94">SUBTOTAL(1,BL55:BL68)</f>
        <v>92.714285714285708</v>
      </c>
      <c r="BM6" s="74">
        <f t="shared" si="94"/>
        <v>92.714285714285708</v>
      </c>
      <c r="BN6" s="73">
        <f>SUBTOTAL(9,BN55:BN68)</f>
        <v>78798</v>
      </c>
      <c r="BO6" s="74">
        <f t="shared" ref="BO6:BP6" si="95">SUBTOTAL(9,BO55:BO68)</f>
        <v>350543</v>
      </c>
      <c r="BP6" s="75">
        <f t="shared" si="95"/>
        <v>67901</v>
      </c>
      <c r="BQ6" s="79">
        <f t="shared" ref="BQ6:CB6" si="96">SUBTOTAL(1,BQ55:BQ68)</f>
        <v>129.2159244569643</v>
      </c>
      <c r="BR6" s="187">
        <f t="shared" si="96"/>
        <v>24.326031457191487</v>
      </c>
      <c r="BS6" s="187">
        <f t="shared" si="96"/>
        <v>26.283081765314638</v>
      </c>
      <c r="BT6" s="80">
        <f t="shared" si="96"/>
        <v>1115.5171946028117</v>
      </c>
      <c r="BU6" s="187">
        <f t="shared" si="96"/>
        <v>237.81404822301539</v>
      </c>
      <c r="BV6" s="187">
        <f t="shared" si="96"/>
        <v>264.90632118524638</v>
      </c>
      <c r="BW6" s="77">
        <f t="shared" si="96"/>
        <v>11.594328512049968</v>
      </c>
      <c r="BX6" s="76">
        <f t="shared" si="96"/>
        <v>0.47301250096517589</v>
      </c>
      <c r="BY6" s="76">
        <f t="shared" si="96"/>
        <v>-0.22027654110121916</v>
      </c>
      <c r="BZ6" s="81">
        <f t="shared" si="96"/>
        <v>0.57972167534894103</v>
      </c>
      <c r="CA6" s="82">
        <f t="shared" si="96"/>
        <v>-0.11697004402164664</v>
      </c>
      <c r="CB6" s="149">
        <f t="shared" si="96"/>
        <v>-0.15444328461209406</v>
      </c>
    </row>
    <row r="7" spans="1:82" s="36" customFormat="1" ht="15" customHeight="1" x14ac:dyDescent="0.2">
      <c r="A7" s="83" t="s">
        <v>30</v>
      </c>
      <c r="B7" s="84">
        <v>20754.973269999999</v>
      </c>
      <c r="C7" s="85">
        <v>89023.212549999997</v>
      </c>
      <c r="D7" s="86">
        <v>22260.906000499999</v>
      </c>
      <c r="E7" s="84">
        <v>20515</v>
      </c>
      <c r="F7" s="85">
        <v>89051.190001863331</v>
      </c>
      <c r="G7" s="86">
        <v>22726.132000000001</v>
      </c>
      <c r="H7" s="87">
        <f>IF(G7=0,"0",(D7/G7))</f>
        <v>0.9795290285430005</v>
      </c>
      <c r="I7" s="88">
        <f t="shared" si="3"/>
        <v>-3.2168425515005872E-2</v>
      </c>
      <c r="J7" s="89">
        <f>H7-IF(F7=0,"0",(C7/F7))</f>
        <v>-2.0156798767530071E-2</v>
      </c>
      <c r="K7" s="84">
        <v>11724.783481487228</v>
      </c>
      <c r="L7" s="85">
        <v>53216.28500186334</v>
      </c>
      <c r="M7" s="85">
        <v>13032.773999999999</v>
      </c>
      <c r="N7" s="90">
        <f>IF(G7=0,"0",(M7/G7))</f>
        <v>0.57347083964838352</v>
      </c>
      <c r="O7" s="91">
        <f>N7-IF(E7=0,"0",(K7/E7))</f>
        <v>1.9483691883676046E-3</v>
      </c>
      <c r="P7" s="92">
        <f>N7-IF(F7=0,"0",(L7/F7))</f>
        <v>-2.4121230718669673E-2</v>
      </c>
      <c r="Q7" s="84">
        <v>1913.4349999999999</v>
      </c>
      <c r="R7" s="85">
        <v>7067.6760000000004</v>
      </c>
      <c r="S7" s="86">
        <v>2294.6030000000001</v>
      </c>
      <c r="T7" s="93">
        <f>S7/G7</f>
        <v>0.10096759976576744</v>
      </c>
      <c r="U7" s="94">
        <f>T7-Q7/E7</f>
        <v>7.6975534581876226E-3</v>
      </c>
      <c r="V7" s="95">
        <f>T7-R7/F7</f>
        <v>2.1601158959618588E-2</v>
      </c>
      <c r="W7" s="84">
        <v>5713.7520000000004</v>
      </c>
      <c r="X7" s="85">
        <v>23601.32</v>
      </c>
      <c r="Y7" s="86">
        <v>5636.5450000000001</v>
      </c>
      <c r="Z7" s="93">
        <f>Y7/G7</f>
        <v>0.24802042864135435</v>
      </c>
      <c r="AA7" s="94">
        <f>Z7-W7/E7</f>
        <v>-3.0495389053015659E-2</v>
      </c>
      <c r="AB7" s="95">
        <f>Z7-X7/F7</f>
        <v>-1.701050468481638E-2</v>
      </c>
      <c r="AC7" s="84">
        <v>40433</v>
      </c>
      <c r="AD7" s="85">
        <v>53850.523999999998</v>
      </c>
      <c r="AE7" s="85">
        <v>56096.133999999998</v>
      </c>
      <c r="AF7" s="85">
        <f>AE7-AC7</f>
        <v>15663.133999999998</v>
      </c>
      <c r="AG7" s="86">
        <f>AE7-AD7</f>
        <v>2245.6100000000006</v>
      </c>
      <c r="AH7" s="84">
        <v>13968</v>
      </c>
      <c r="AI7" s="85">
        <v>9788.0069999999996</v>
      </c>
      <c r="AJ7" s="85">
        <v>12069.464079999998</v>
      </c>
      <c r="AK7" s="85">
        <f t="shared" ref="AK7:AK67" si="97">AJ7-AH7</f>
        <v>-1898.5359200000021</v>
      </c>
      <c r="AL7" s="86">
        <f t="shared" ref="AL7:AL67" si="98">AJ7-AI7</f>
        <v>2281.4570799999983</v>
      </c>
      <c r="AM7" s="93">
        <f>IF(D7=0,"0",(AE7/D7))</f>
        <v>2.5199393950425932</v>
      </c>
      <c r="AN7" s="94">
        <f>AM7-IF(B7=0,"0",(AC7/B7))</f>
        <v>0.57182799667990092</v>
      </c>
      <c r="AO7" s="95">
        <f>AM7-IF(C7=0,"0",(AD7/C7))</f>
        <v>1.9150350958436086</v>
      </c>
      <c r="AP7" s="93">
        <f t="shared" si="22"/>
        <v>0.54218206930701329</v>
      </c>
      <c r="AQ7" s="94">
        <f>AP7-IF(B7=0,"0",(AH7/B7))</f>
        <v>-0.13081325659831378</v>
      </c>
      <c r="AR7" s="95">
        <f t="shared" si="48"/>
        <v>0.43223313891425136</v>
      </c>
      <c r="AS7" s="94">
        <f t="shared" si="24"/>
        <v>0.53108307564173252</v>
      </c>
      <c r="AT7" s="94">
        <f>AS7-AH7/E7</f>
        <v>-0.14978458216962498</v>
      </c>
      <c r="AU7" s="94">
        <f t="shared" si="26"/>
        <v>0.42116868820013637</v>
      </c>
      <c r="AV7" s="84">
        <v>12543</v>
      </c>
      <c r="AW7" s="85">
        <v>57777</v>
      </c>
      <c r="AX7" s="96">
        <v>10732</v>
      </c>
      <c r="AY7" s="97">
        <v>512.06000000000006</v>
      </c>
      <c r="AZ7" s="98">
        <v>500.55666833333328</v>
      </c>
      <c r="BA7" s="99">
        <v>526.8266666666666</v>
      </c>
      <c r="BB7" s="97">
        <v>822.24999999999989</v>
      </c>
      <c r="BC7" s="98">
        <v>832.4666666666667</v>
      </c>
      <c r="BD7" s="99">
        <v>854.60000000000014</v>
      </c>
      <c r="BE7" s="100">
        <f>AX7/BA7/3</f>
        <v>6.7903421745292576</v>
      </c>
      <c r="BF7" s="100">
        <f>BE7-AV7/AY7/3</f>
        <v>-1.3747166076447055</v>
      </c>
      <c r="BG7" s="100">
        <f>BE7-AW7/AZ7/12</f>
        <v>-2.828448872708849</v>
      </c>
      <c r="BH7" s="101">
        <f>AX7/BD7/3</f>
        <v>4.1859739449255011</v>
      </c>
      <c r="BI7" s="100">
        <f>BH7-AV7/BB7/3</f>
        <v>-0.89885427033749732</v>
      </c>
      <c r="BJ7" s="102">
        <f>BH7-AW7/BC7/12</f>
        <v>-1.5977411187407107</v>
      </c>
      <c r="BK7" s="85">
        <v>832</v>
      </c>
      <c r="BL7" s="85">
        <v>828</v>
      </c>
      <c r="BM7" s="85">
        <v>861</v>
      </c>
      <c r="BN7" s="84">
        <v>54229</v>
      </c>
      <c r="BO7" s="85">
        <v>219035</v>
      </c>
      <c r="BP7" s="86">
        <v>48769</v>
      </c>
      <c r="BQ7" s="103">
        <f>G7*1000/BP7</f>
        <v>465.99544792798702</v>
      </c>
      <c r="BR7" s="103">
        <f t="shared" ref="BR7:BR66" si="99">BQ7-E7*1000/BN7</f>
        <v>87.692325982164675</v>
      </c>
      <c r="BS7" s="103">
        <f>BQ7-F7*1000/BO7</f>
        <v>59.433985139559013</v>
      </c>
      <c r="BT7" s="104">
        <f>G7*1000/AX7</f>
        <v>2117.6045471487141</v>
      </c>
      <c r="BU7" s="103">
        <f t="shared" ref="BU7:BU67" si="100">BT7-E7*1000/AV7</f>
        <v>482.03092042464482</v>
      </c>
      <c r="BV7" s="105">
        <f>BT7-F7*1000/AW7</f>
        <v>576.31320280990576</v>
      </c>
      <c r="BW7" s="100">
        <f>BP7/AX7</f>
        <v>4.5442601565411849</v>
      </c>
      <c r="BX7" s="100">
        <f>BW7-BN7/AV7</f>
        <v>0.22081281539472908</v>
      </c>
      <c r="BY7" s="100">
        <f>BW7-BO7/AW7</f>
        <v>0.75321873867594435</v>
      </c>
      <c r="BZ7" s="93">
        <f>(BP7/BM7)/90</f>
        <v>0.62935862691960254</v>
      </c>
      <c r="CA7" s="94">
        <f>BZ7-(BN7/BK7)/90</f>
        <v>-9.485344572997001E-2</v>
      </c>
      <c r="CB7" s="136">
        <f>BZ7-(BO7/BL7)/364</f>
        <v>-9.7385944933665036E-2</v>
      </c>
      <c r="CC7" s="106"/>
      <c r="CD7" s="106"/>
    </row>
    <row r="8" spans="1:82" s="36" customFormat="1" ht="15" customHeight="1" x14ac:dyDescent="0.2">
      <c r="A8" s="83" t="s">
        <v>31</v>
      </c>
      <c r="B8" s="84">
        <v>15805.092949999998</v>
      </c>
      <c r="C8" s="85">
        <v>69595.015450377192</v>
      </c>
      <c r="D8" s="86">
        <v>15788.947586722588</v>
      </c>
      <c r="E8" s="84">
        <v>18241</v>
      </c>
      <c r="F8" s="85">
        <v>75601.699830002224</v>
      </c>
      <c r="G8" s="86">
        <v>18432.8368295361</v>
      </c>
      <c r="H8" s="87">
        <f t="shared" ref="H8:H67" si="101">IF(G8=0,"0",(D8/G8))</f>
        <v>0.85656634042476631</v>
      </c>
      <c r="I8" s="88">
        <f t="shared" si="3"/>
        <v>-9.8934452229503256E-3</v>
      </c>
      <c r="J8" s="89">
        <f t="shared" ref="J8:J67" si="102">H8-IF(F8=0,"0",(C8/F8))</f>
        <v>-6.3981948924128673E-2</v>
      </c>
      <c r="K8" s="84">
        <v>7254.7208500000006</v>
      </c>
      <c r="L8" s="85">
        <v>30988.925139999992</v>
      </c>
      <c r="M8" s="85">
        <v>7863.120359999999</v>
      </c>
      <c r="N8" s="90">
        <f t="shared" ref="N8:N67" si="103">IF(G8=0,"0",(M8/G8))</f>
        <v>0.42658221481136449</v>
      </c>
      <c r="O8" s="91">
        <f t="shared" ref="O8:O67" si="104">N8-IF(E8=0,"0",(K8/E8))</f>
        <v>2.8867130660276241E-2</v>
      </c>
      <c r="P8" s="92">
        <f t="shared" ref="P8:P67" si="105">N8-IF(F8=0,"0",(L8/F8))</f>
        <v>1.6685013958981476E-2</v>
      </c>
      <c r="Q8" s="84">
        <v>1497.6713199999999</v>
      </c>
      <c r="R8" s="85">
        <v>6639.6376700000001</v>
      </c>
      <c r="S8" s="86">
        <v>1701.05961</v>
      </c>
      <c r="T8" s="93">
        <f t="shared" ref="T8:T67" si="106">S8/G8</f>
        <v>9.2284200512982612E-2</v>
      </c>
      <c r="U8" s="94">
        <f t="shared" ref="U8:U67" si="107">T8-Q8/E8</f>
        <v>1.0179528619994299E-2</v>
      </c>
      <c r="V8" s="95">
        <f t="shared" ref="V8:V67" si="108">T8-R8/F8</f>
        <v>4.4602800861949649E-3</v>
      </c>
      <c r="W8" s="84">
        <v>7041.6010199999992</v>
      </c>
      <c r="X8" s="85">
        <v>28115.137010000002</v>
      </c>
      <c r="Y8" s="86">
        <v>6519.8954299999996</v>
      </c>
      <c r="Z8" s="93">
        <f t="shared" ref="Z8:Z67" si="109">Y8/G8</f>
        <v>0.35371090680696304</v>
      </c>
      <c r="AA8" s="94">
        <f t="shared" ref="AA8:AA67" si="110">Z8-W8/E8</f>
        <v>-3.23206166840736E-2</v>
      </c>
      <c r="AB8" s="95">
        <f t="shared" ref="AB8:AB67" si="111">Z8-X8/F8</f>
        <v>-1.8174078229347301E-2</v>
      </c>
      <c r="AC8" s="84">
        <v>49167</v>
      </c>
      <c r="AD8" s="85">
        <v>51676.658000000003</v>
      </c>
      <c r="AE8" s="85">
        <v>55205.927160000014</v>
      </c>
      <c r="AF8" s="85">
        <f t="shared" ref="AF8:AF67" si="112">AE8-AC8</f>
        <v>6038.9271600000138</v>
      </c>
      <c r="AG8" s="86">
        <f t="shared" ref="AG8:AG67" si="113">AE8-AD8</f>
        <v>3529.2691600000107</v>
      </c>
      <c r="AH8" s="84">
        <v>12420</v>
      </c>
      <c r="AI8" s="85">
        <v>9691.9689999999991</v>
      </c>
      <c r="AJ8" s="85">
        <v>9491.9390400000011</v>
      </c>
      <c r="AK8" s="85">
        <f t="shared" si="97"/>
        <v>-2928.0609599999989</v>
      </c>
      <c r="AL8" s="86">
        <f t="shared" si="98"/>
        <v>-200.02995999999803</v>
      </c>
      <c r="AM8" s="93">
        <f>IF(D8=0,"0",(AE8/D8))</f>
        <v>3.4964918881879359</v>
      </c>
      <c r="AN8" s="94">
        <f t="shared" ref="AN8:AN67" si="114">AM8-IF(B8=0,"0",(AC8/B8))</f>
        <v>0.38565918663144139</v>
      </c>
      <c r="AO8" s="95">
        <f t="shared" ref="AO8:AO67" si="115">AM8-IF(C8=0,"0",(AD8/C8))</f>
        <v>2.7539579916785426</v>
      </c>
      <c r="AP8" s="93">
        <f t="shared" si="22"/>
        <v>0.60117617009395008</v>
      </c>
      <c r="AQ8" s="94">
        <f t="shared" ref="AQ8:AQ67" si="116">AP8-IF(B8=0,"0",(AH8/B8))</f>
        <v>-0.18464647829484038</v>
      </c>
      <c r="AR8" s="95">
        <f t="shared" si="48"/>
        <v>0.46191376836475451</v>
      </c>
      <c r="AS8" s="94">
        <f t="shared" si="24"/>
        <v>0.51494727196795165</v>
      </c>
      <c r="AT8" s="94">
        <f t="shared" ref="AT8:AT67" si="117">AS8-AH8/E8</f>
        <v>-0.16593645151212066</v>
      </c>
      <c r="AU8" s="94">
        <f t="shared" si="26"/>
        <v>0.38674950628552207</v>
      </c>
      <c r="AV8" s="84">
        <v>8964</v>
      </c>
      <c r="AW8" s="85">
        <v>33435</v>
      </c>
      <c r="AX8" s="86">
        <v>7145</v>
      </c>
      <c r="AY8" s="97">
        <v>460.29499999999996</v>
      </c>
      <c r="AZ8" s="98">
        <v>460.15541666666667</v>
      </c>
      <c r="BA8" s="99">
        <v>452.32333333333338</v>
      </c>
      <c r="BB8" s="97">
        <v>472.44833333333327</v>
      </c>
      <c r="BC8" s="98">
        <v>465.01791666666657</v>
      </c>
      <c r="BD8" s="99">
        <v>466.26666666666671</v>
      </c>
      <c r="BE8" s="100">
        <f t="shared" ref="BE8:BE68" si="118">AX8/BA8/3</f>
        <v>5.2654074887433024</v>
      </c>
      <c r="BF8" s="100">
        <f t="shared" ref="BF8:BF68" si="119">BE8-AV8/AY8/3</f>
        <v>-1.2260816649516117</v>
      </c>
      <c r="BG8" s="100">
        <f t="shared" ref="BG8:BG68" si="120">BE8-AW8/AZ8/12</f>
        <v>-0.78961196573448778</v>
      </c>
      <c r="BH8" s="101">
        <f t="shared" ref="BH8:BH68" si="121">AX8/BD8/3</f>
        <v>5.107949671146697</v>
      </c>
      <c r="BI8" s="100">
        <f t="shared" ref="BI8:BI68" si="122">BH8-AV8/BB8/3</f>
        <v>-1.2165514206834507</v>
      </c>
      <c r="BJ8" s="102">
        <f t="shared" ref="BJ8:BJ68" si="123">BH8-AW8/BC8/12</f>
        <v>-0.88375494955340361</v>
      </c>
      <c r="BK8" s="85">
        <v>759</v>
      </c>
      <c r="BL8" s="85">
        <v>746</v>
      </c>
      <c r="BM8" s="85">
        <v>730</v>
      </c>
      <c r="BN8" s="84">
        <v>47949</v>
      </c>
      <c r="BO8" s="85">
        <v>181074</v>
      </c>
      <c r="BP8" s="86">
        <v>40123</v>
      </c>
      <c r="BQ8" s="103">
        <f t="shared" ref="BQ8:BQ67" si="124">G8*1000/BP8</f>
        <v>459.40824039917499</v>
      </c>
      <c r="BR8" s="103">
        <f t="shared" si="99"/>
        <v>78.9832054662254</v>
      </c>
      <c r="BS8" s="103">
        <f t="shared" ref="BS8:BS67" si="125">BQ8-F8*1000/BO8</f>
        <v>41.889989131725088</v>
      </c>
      <c r="BT8" s="104">
        <f t="shared" ref="BT8:BT66" si="126">G8*1000/AX8</f>
        <v>2579.8232091723021</v>
      </c>
      <c r="BU8" s="103">
        <f t="shared" si="100"/>
        <v>544.90576160425212</v>
      </c>
      <c r="BV8" s="105">
        <f t="shared" ref="BV8:BV67" si="127">BT8-F8*1000/AW8</f>
        <v>318.6687354171886</v>
      </c>
      <c r="BW8" s="100">
        <f t="shared" ref="BW8:BW67" si="128">BP8/AX8</f>
        <v>5.6155353393981802</v>
      </c>
      <c r="BX8" s="100">
        <f t="shared" ref="BX8:BX67" si="129">BW8-BN8/AV8</f>
        <v>0.26647242105815305</v>
      </c>
      <c r="BY8" s="100">
        <f t="shared" ref="BY8:BY67" si="130">BW8-BO8/AW8</f>
        <v>0.19983323082931559</v>
      </c>
      <c r="BZ8" s="93">
        <f>(BP8/BM8)/90</f>
        <v>0.61070015220700147</v>
      </c>
      <c r="CA8" s="94">
        <f>BZ8-(BN8/BK8)/90</f>
        <v>-9.1232214942756906E-2</v>
      </c>
      <c r="CB8" s="136">
        <f>BZ8-(BO8/BL8)/364</f>
        <v>-5.6131005911019938E-2</v>
      </c>
      <c r="CC8" s="106"/>
      <c r="CD8" s="106"/>
    </row>
    <row r="9" spans="1:82" s="36" customFormat="1" ht="15" customHeight="1" x14ac:dyDescent="0.2">
      <c r="A9" s="83" t="s">
        <v>32</v>
      </c>
      <c r="B9" s="84">
        <v>8715.3799999999992</v>
      </c>
      <c r="C9" s="85">
        <v>33684.991000000002</v>
      </c>
      <c r="D9" s="86">
        <v>7113.2538000000004</v>
      </c>
      <c r="E9" s="84">
        <v>9036</v>
      </c>
      <c r="F9" s="85">
        <v>35964.406999999999</v>
      </c>
      <c r="G9" s="86">
        <v>8038.7179500000002</v>
      </c>
      <c r="H9" s="87">
        <f t="shared" si="101"/>
        <v>0.88487416081068004</v>
      </c>
      <c r="I9" s="88">
        <f t="shared" si="3"/>
        <v>-7.9643324802422977E-2</v>
      </c>
      <c r="J9" s="89">
        <f t="shared" si="102"/>
        <v>-5.1746064847426942E-2</v>
      </c>
      <c r="K9" s="84">
        <v>2511.8470000000002</v>
      </c>
      <c r="L9" s="85">
        <v>10159.146000000001</v>
      </c>
      <c r="M9" s="85">
        <v>2244.0490800000002</v>
      </c>
      <c r="N9" s="90">
        <f t="shared" si="103"/>
        <v>0.279155095869485</v>
      </c>
      <c r="O9" s="91">
        <f t="shared" si="104"/>
        <v>1.1729134879002179E-3</v>
      </c>
      <c r="P9" s="92">
        <f t="shared" si="105"/>
        <v>-3.322688346448277E-3</v>
      </c>
      <c r="Q9" s="84">
        <v>921.48</v>
      </c>
      <c r="R9" s="85">
        <v>3533.1840000000002</v>
      </c>
      <c r="S9" s="86">
        <v>844.91587000000004</v>
      </c>
      <c r="T9" s="93">
        <f t="shared" si="106"/>
        <v>0.10510579861804954</v>
      </c>
      <c r="U9" s="94">
        <f t="shared" si="107"/>
        <v>3.1270469580229748E-3</v>
      </c>
      <c r="V9" s="95">
        <f t="shared" si="108"/>
        <v>6.864668158147888E-3</v>
      </c>
      <c r="W9" s="84">
        <v>4800.018</v>
      </c>
      <c r="X9" s="85">
        <v>18776.14</v>
      </c>
      <c r="Y9" s="86">
        <v>4096.7839999999997</v>
      </c>
      <c r="Z9" s="93">
        <f t="shared" si="109"/>
        <v>0.50963151406500085</v>
      </c>
      <c r="AA9" s="94">
        <f t="shared" si="110"/>
        <v>-2.1578977302861069E-2</v>
      </c>
      <c r="AB9" s="95">
        <f t="shared" si="111"/>
        <v>-1.2444103642250681E-2</v>
      </c>
      <c r="AC9" s="84">
        <v>4933</v>
      </c>
      <c r="AD9" s="85">
        <v>4104.0159999999996</v>
      </c>
      <c r="AE9" s="85">
        <v>3352.1208699999997</v>
      </c>
      <c r="AF9" s="85">
        <f t="shared" si="112"/>
        <v>-1580.8791300000003</v>
      </c>
      <c r="AG9" s="86">
        <f t="shared" si="113"/>
        <v>-751.89512999999988</v>
      </c>
      <c r="AH9" s="84">
        <v>0</v>
      </c>
      <c r="AI9" s="85">
        <v>0</v>
      </c>
      <c r="AJ9" s="85">
        <v>0</v>
      </c>
      <c r="AK9" s="85">
        <f t="shared" si="97"/>
        <v>0</v>
      </c>
      <c r="AL9" s="86">
        <f t="shared" si="98"/>
        <v>0</v>
      </c>
      <c r="AM9" s="93">
        <f t="shared" ref="AM9:AM67" si="131">IF(D9=0,"0",(AE9/D9))</f>
        <v>0.47125000235475917</v>
      </c>
      <c r="AN9" s="94">
        <f t="shared" si="114"/>
        <v>-9.4760888736621862E-2</v>
      </c>
      <c r="AO9" s="95">
        <f t="shared" si="115"/>
        <v>0.34941485031330549</v>
      </c>
      <c r="AP9" s="93">
        <f t="shared" si="22"/>
        <v>0</v>
      </c>
      <c r="AQ9" s="94">
        <f t="shared" si="116"/>
        <v>0</v>
      </c>
      <c r="AR9" s="95">
        <f t="shared" si="48"/>
        <v>0</v>
      </c>
      <c r="AS9" s="94">
        <f t="shared" si="24"/>
        <v>0</v>
      </c>
      <c r="AT9" s="94">
        <f t="shared" si="117"/>
        <v>0</v>
      </c>
      <c r="AU9" s="94">
        <f t="shared" si="26"/>
        <v>0</v>
      </c>
      <c r="AV9" s="84">
        <v>2097</v>
      </c>
      <c r="AW9" s="85">
        <v>7141</v>
      </c>
      <c r="AX9" s="86">
        <v>1404</v>
      </c>
      <c r="AY9" s="97">
        <v>84</v>
      </c>
      <c r="AZ9" s="98">
        <v>87</v>
      </c>
      <c r="BA9" s="99">
        <v>88</v>
      </c>
      <c r="BB9" s="97">
        <v>130</v>
      </c>
      <c r="BC9" s="98">
        <v>129</v>
      </c>
      <c r="BD9" s="99">
        <v>120</v>
      </c>
      <c r="BE9" s="100">
        <f t="shared" si="118"/>
        <v>5.3181818181818183</v>
      </c>
      <c r="BF9" s="100">
        <f t="shared" si="119"/>
        <v>-3.0032467532467528</v>
      </c>
      <c r="BG9" s="100">
        <f t="shared" si="120"/>
        <v>-1.5218564959944265</v>
      </c>
      <c r="BH9" s="101">
        <f t="shared" si="121"/>
        <v>3.9</v>
      </c>
      <c r="BI9" s="100">
        <f t="shared" si="122"/>
        <v>-1.4769230769230774</v>
      </c>
      <c r="BJ9" s="102">
        <f t="shared" si="123"/>
        <v>-0.71304909560723528</v>
      </c>
      <c r="BK9" s="85">
        <v>150</v>
      </c>
      <c r="BL9" s="85">
        <v>134.41</v>
      </c>
      <c r="BM9" s="85">
        <v>154</v>
      </c>
      <c r="BN9" s="84">
        <v>9227</v>
      </c>
      <c r="BO9" s="85">
        <v>32333</v>
      </c>
      <c r="BP9" s="86">
        <v>6117</v>
      </c>
      <c r="BQ9" s="103">
        <f t="shared" si="124"/>
        <v>1314.1602010789602</v>
      </c>
      <c r="BR9" s="103">
        <f t="shared" si="99"/>
        <v>334.86032029430646</v>
      </c>
      <c r="BS9" s="103">
        <f t="shared" si="125"/>
        <v>201.84748651489258</v>
      </c>
      <c r="BT9" s="104">
        <f t="shared" si="126"/>
        <v>5725.5825854700852</v>
      </c>
      <c r="BU9" s="103">
        <f t="shared" si="100"/>
        <v>1416.5697099336048</v>
      </c>
      <c r="BV9" s="105">
        <f t="shared" si="127"/>
        <v>689.25616059961885</v>
      </c>
      <c r="BW9" s="100">
        <f t="shared" si="128"/>
        <v>4.3568376068376065</v>
      </c>
      <c r="BX9" s="100">
        <f t="shared" si="129"/>
        <v>-4.3257767506695188E-2</v>
      </c>
      <c r="BY9" s="100">
        <f t="shared" si="130"/>
        <v>-0.17095962044148649</v>
      </c>
      <c r="BZ9" s="93">
        <f t="shared" ref="BZ9:BZ67" si="132">(BP9/BM9)/90</f>
        <v>0.44134199134199137</v>
      </c>
      <c r="CA9" s="94">
        <f t="shared" ref="CA9:CA67" si="133">BZ9-(BN9/BK9)/90</f>
        <v>-0.2421394901394901</v>
      </c>
      <c r="CB9" s="136">
        <f t="shared" ref="CB9:CB67" si="134">BZ9-(BO9/BL9)/364</f>
        <v>-0.21952344334979557</v>
      </c>
      <c r="CC9" s="106"/>
      <c r="CD9" s="106"/>
    </row>
    <row r="10" spans="1:82" s="36" customFormat="1" ht="15.75" customHeight="1" x14ac:dyDescent="0.2">
      <c r="A10" s="83" t="s">
        <v>33</v>
      </c>
      <c r="B10" s="84">
        <v>11898.298130000001</v>
      </c>
      <c r="C10" s="85">
        <v>53177.419950000003</v>
      </c>
      <c r="D10" s="86">
        <v>13112.511599999998</v>
      </c>
      <c r="E10" s="84">
        <v>11599</v>
      </c>
      <c r="F10" s="85">
        <v>52868.833740000002</v>
      </c>
      <c r="G10" s="86">
        <v>13067.022630000001</v>
      </c>
      <c r="H10" s="87">
        <f t="shared" si="101"/>
        <v>1.0034812038892136</v>
      </c>
      <c r="I10" s="88">
        <f t="shared" si="3"/>
        <v>-2.2322583506251714E-2</v>
      </c>
      <c r="J10" s="89">
        <f t="shared" si="102"/>
        <v>-2.3556226146124182E-3</v>
      </c>
      <c r="K10" s="84">
        <v>4433.521029999999</v>
      </c>
      <c r="L10" s="85">
        <v>19539.902679999999</v>
      </c>
      <c r="M10" s="85">
        <v>4701.6153599999998</v>
      </c>
      <c r="N10" s="90">
        <f t="shared" si="103"/>
        <v>0.35980770012640589</v>
      </c>
      <c r="O10" s="91">
        <f t="shared" si="104"/>
        <v>-2.242533979082828E-2</v>
      </c>
      <c r="P10" s="92">
        <f t="shared" si="105"/>
        <v>-9.78438840147694E-3</v>
      </c>
      <c r="Q10" s="84">
        <v>1090.8587</v>
      </c>
      <c r="R10" s="85">
        <v>4776.4440700000005</v>
      </c>
      <c r="S10" s="86">
        <v>1333.80385</v>
      </c>
      <c r="T10" s="93">
        <f t="shared" si="106"/>
        <v>0.1020740445446064</v>
      </c>
      <c r="U10" s="94">
        <f t="shared" si="107"/>
        <v>8.0263938850667904E-3</v>
      </c>
      <c r="V10" s="95">
        <f t="shared" si="108"/>
        <v>1.1728868906918877E-2</v>
      </c>
      <c r="W10" s="84">
        <v>5237.5877499999997</v>
      </c>
      <c r="X10" s="85">
        <v>24551.621080000001</v>
      </c>
      <c r="Y10" s="86">
        <v>6216.4281200000005</v>
      </c>
      <c r="Z10" s="93">
        <f t="shared" si="109"/>
        <v>0.47573409000823014</v>
      </c>
      <c r="AA10" s="94">
        <f t="shared" si="110"/>
        <v>2.417897749853104E-2</v>
      </c>
      <c r="AB10" s="95">
        <f t="shared" si="111"/>
        <v>1.1346674149186831E-2</v>
      </c>
      <c r="AC10" s="84">
        <v>18744</v>
      </c>
      <c r="AD10" s="85">
        <v>17672.513999999999</v>
      </c>
      <c r="AE10" s="85">
        <v>18952.288789999999</v>
      </c>
      <c r="AF10" s="85">
        <f t="shared" si="112"/>
        <v>208.2887899999987</v>
      </c>
      <c r="AG10" s="86">
        <f t="shared" si="113"/>
        <v>1279.7747899999995</v>
      </c>
      <c r="AH10" s="84">
        <v>6474</v>
      </c>
      <c r="AI10" s="85">
        <v>4222.3599999999997</v>
      </c>
      <c r="AJ10" s="85">
        <v>3117.4517399999995</v>
      </c>
      <c r="AK10" s="85">
        <f t="shared" si="97"/>
        <v>-3356.5482600000005</v>
      </c>
      <c r="AL10" s="86">
        <f t="shared" si="98"/>
        <v>-1104.9082600000002</v>
      </c>
      <c r="AM10" s="93">
        <f t="shared" si="131"/>
        <v>1.4453591629234479</v>
      </c>
      <c r="AN10" s="94">
        <f t="shared" si="114"/>
        <v>-0.12999218524452738</v>
      </c>
      <c r="AO10" s="95">
        <f t="shared" si="115"/>
        <v>1.1130279964882099</v>
      </c>
      <c r="AP10" s="93">
        <f t="shared" si="22"/>
        <v>0.23774634754183935</v>
      </c>
      <c r="AQ10" s="94">
        <f t="shared" si="116"/>
        <v>-0.30636508161092801</v>
      </c>
      <c r="AR10" s="95">
        <f t="shared" si="48"/>
        <v>0.15834497748721715</v>
      </c>
      <c r="AS10" s="94">
        <f t="shared" si="24"/>
        <v>0.23857399105154831</v>
      </c>
      <c r="AT10" s="94">
        <f t="shared" si="117"/>
        <v>-0.3195775737385198</v>
      </c>
      <c r="AU10" s="94">
        <f t="shared" si="26"/>
        <v>0.15870916897575119</v>
      </c>
      <c r="AV10" s="84">
        <v>6008</v>
      </c>
      <c r="AW10" s="85">
        <v>23333</v>
      </c>
      <c r="AX10" s="86">
        <v>5259</v>
      </c>
      <c r="AY10" s="97">
        <v>282.63666666666666</v>
      </c>
      <c r="AZ10" s="98">
        <v>276.62416666666667</v>
      </c>
      <c r="BA10" s="99">
        <v>272.0266666666667</v>
      </c>
      <c r="BB10" s="97">
        <v>338.15666666666669</v>
      </c>
      <c r="BC10" s="98">
        <v>329.04916666666668</v>
      </c>
      <c r="BD10" s="99">
        <v>316.5266666666667</v>
      </c>
      <c r="BE10" s="100">
        <f t="shared" si="118"/>
        <v>6.444221154788746</v>
      </c>
      <c r="BF10" s="100">
        <f t="shared" si="119"/>
        <v>-0.64143652114384153</v>
      </c>
      <c r="BG10" s="100">
        <f t="shared" si="120"/>
        <v>-0.58487066353274297</v>
      </c>
      <c r="BH10" s="101">
        <f t="shared" si="121"/>
        <v>5.5382379578339886</v>
      </c>
      <c r="BI10" s="100">
        <f t="shared" si="122"/>
        <v>-0.38406629956149896</v>
      </c>
      <c r="BJ10" s="102">
        <f t="shared" si="123"/>
        <v>-0.37096000903519766</v>
      </c>
      <c r="BK10" s="85">
        <v>475</v>
      </c>
      <c r="BL10" s="85">
        <v>475</v>
      </c>
      <c r="BM10" s="85">
        <v>475</v>
      </c>
      <c r="BN10" s="84">
        <v>27684</v>
      </c>
      <c r="BO10" s="85">
        <v>113669</v>
      </c>
      <c r="BP10" s="86">
        <v>25893</v>
      </c>
      <c r="BQ10" s="103">
        <f t="shared" si="124"/>
        <v>504.65464140887502</v>
      </c>
      <c r="BR10" s="103">
        <f t="shared" si="99"/>
        <v>85.676170089701486</v>
      </c>
      <c r="BS10" s="103">
        <f t="shared" si="125"/>
        <v>39.542484708279403</v>
      </c>
      <c r="BT10" s="104">
        <f t="shared" si="126"/>
        <v>2484.6972104962924</v>
      </c>
      <c r="BU10" s="103">
        <f t="shared" si="100"/>
        <v>554.10466722065985</v>
      </c>
      <c r="BV10" s="105">
        <f t="shared" si="127"/>
        <v>218.85768107444346</v>
      </c>
      <c r="BW10" s="100">
        <f t="shared" si="128"/>
        <v>4.9235596120935536</v>
      </c>
      <c r="BX10" s="100">
        <f t="shared" si="129"/>
        <v>0.31570342034921239</v>
      </c>
      <c r="BY10" s="100">
        <f t="shared" si="130"/>
        <v>5.1961446405472067E-2</v>
      </c>
      <c r="BZ10" s="93">
        <f t="shared" si="132"/>
        <v>0.60568421052631582</v>
      </c>
      <c r="CA10" s="94">
        <f t="shared" si="133"/>
        <v>-4.1894736842105207E-2</v>
      </c>
      <c r="CB10" s="136">
        <f t="shared" si="134"/>
        <v>-5.1742047426257876E-2</v>
      </c>
      <c r="CC10" s="106"/>
      <c r="CD10" s="106"/>
    </row>
    <row r="11" spans="1:82" s="127" customFormat="1" ht="15" customHeight="1" x14ac:dyDescent="0.2">
      <c r="A11" s="83" t="s">
        <v>34</v>
      </c>
      <c r="B11" s="107">
        <v>1828.1785300000001</v>
      </c>
      <c r="C11" s="108">
        <v>7767.26127</v>
      </c>
      <c r="D11" s="109">
        <v>1952.21333</v>
      </c>
      <c r="E11" s="107">
        <v>1946.2625399999999</v>
      </c>
      <c r="F11" s="108">
        <v>7825.8521799999999</v>
      </c>
      <c r="G11" s="109">
        <v>2095.8337900000001</v>
      </c>
      <c r="H11" s="110">
        <f t="shared" si="101"/>
        <v>0.93147335409646193</v>
      </c>
      <c r="I11" s="111">
        <f t="shared" si="3"/>
        <v>-7.854456220434014E-3</v>
      </c>
      <c r="J11" s="112">
        <f t="shared" si="102"/>
        <v>-6.1039805026357086E-2</v>
      </c>
      <c r="K11" s="107">
        <v>1189.5771000000002</v>
      </c>
      <c r="L11" s="108">
        <v>4934.8897400000005</v>
      </c>
      <c r="M11" s="108">
        <v>1296.64123</v>
      </c>
      <c r="N11" s="113">
        <f t="shared" si="103"/>
        <v>0.61867560117923281</v>
      </c>
      <c r="O11" s="114">
        <f t="shared" si="104"/>
        <v>7.4645874790975064E-3</v>
      </c>
      <c r="P11" s="115">
        <f t="shared" si="105"/>
        <v>-1.1912560530716654E-2</v>
      </c>
      <c r="Q11" s="107">
        <v>330.95373000000001</v>
      </c>
      <c r="R11" s="108">
        <v>1245.9287799999997</v>
      </c>
      <c r="S11" s="109">
        <v>378.99727000000001</v>
      </c>
      <c r="T11" s="116">
        <f t="shared" si="106"/>
        <v>0.18083364807282737</v>
      </c>
      <c r="U11" s="117">
        <f t="shared" si="107"/>
        <v>1.0787868945824286E-2</v>
      </c>
      <c r="V11" s="118">
        <f t="shared" si="108"/>
        <v>2.1626861215271409E-2</v>
      </c>
      <c r="W11" s="107">
        <v>185.95276000000001</v>
      </c>
      <c r="X11" s="108">
        <v>666.53330000000005</v>
      </c>
      <c r="Y11" s="109">
        <v>170.03935000000001</v>
      </c>
      <c r="Z11" s="116">
        <f t="shared" si="109"/>
        <v>8.1132077749352438E-2</v>
      </c>
      <c r="AA11" s="117">
        <f t="shared" si="110"/>
        <v>-1.4411435100666253E-2</v>
      </c>
      <c r="AB11" s="118">
        <f t="shared" si="111"/>
        <v>-4.0386211942608913E-3</v>
      </c>
      <c r="AC11" s="107">
        <v>3039</v>
      </c>
      <c r="AD11" s="108">
        <v>1983.652</v>
      </c>
      <c r="AE11" s="108">
        <v>1957.1017099999997</v>
      </c>
      <c r="AF11" s="108">
        <f t="shared" si="112"/>
        <v>-1081.8982900000003</v>
      </c>
      <c r="AG11" s="109">
        <f t="shared" si="113"/>
        <v>-26.550290000000359</v>
      </c>
      <c r="AH11" s="107">
        <v>0</v>
      </c>
      <c r="AI11" s="108">
        <v>0</v>
      </c>
      <c r="AJ11" s="108">
        <v>0</v>
      </c>
      <c r="AK11" s="108">
        <f t="shared" si="97"/>
        <v>0</v>
      </c>
      <c r="AL11" s="109">
        <f t="shared" si="98"/>
        <v>0</v>
      </c>
      <c r="AM11" s="116">
        <f t="shared" si="131"/>
        <v>1.0025040193737431</v>
      </c>
      <c r="AN11" s="117">
        <f t="shared" si="114"/>
        <v>-0.65980628026641286</v>
      </c>
      <c r="AO11" s="118">
        <f t="shared" si="115"/>
        <v>0.747117734421338</v>
      </c>
      <c r="AP11" s="116">
        <f t="shared" si="22"/>
        <v>0</v>
      </c>
      <c r="AQ11" s="117">
        <f t="shared" si="116"/>
        <v>0</v>
      </c>
      <c r="AR11" s="118">
        <f t="shared" si="48"/>
        <v>0</v>
      </c>
      <c r="AS11" s="117">
        <f t="shared" si="24"/>
        <v>0</v>
      </c>
      <c r="AT11" s="117">
        <f t="shared" si="117"/>
        <v>0</v>
      </c>
      <c r="AU11" s="117">
        <f t="shared" si="26"/>
        <v>0</v>
      </c>
      <c r="AV11" s="107">
        <v>2566</v>
      </c>
      <c r="AW11" s="108">
        <v>10074</v>
      </c>
      <c r="AX11" s="109">
        <v>2322</v>
      </c>
      <c r="AY11" s="119">
        <v>82.887</v>
      </c>
      <c r="AZ11" s="120">
        <v>80.379000000000019</v>
      </c>
      <c r="BA11" s="121">
        <v>79.2</v>
      </c>
      <c r="BB11" s="119">
        <v>99.370999999999995</v>
      </c>
      <c r="BC11" s="120">
        <v>99.430199999999999</v>
      </c>
      <c r="BD11" s="121">
        <v>95.38</v>
      </c>
      <c r="BE11" s="100">
        <f t="shared" si="118"/>
        <v>9.7727272727272716</v>
      </c>
      <c r="BF11" s="100">
        <f t="shared" si="119"/>
        <v>-0.54654273744722204</v>
      </c>
      <c r="BG11" s="100">
        <f t="shared" si="120"/>
        <v>-0.67154299687050667</v>
      </c>
      <c r="BH11" s="101">
        <f t="shared" si="121"/>
        <v>8.1149087859089963</v>
      </c>
      <c r="BI11" s="100">
        <f t="shared" si="122"/>
        <v>-0.49256556106681515</v>
      </c>
      <c r="BJ11" s="102">
        <f t="shared" si="123"/>
        <v>-0.3282000482279166</v>
      </c>
      <c r="BK11" s="108">
        <v>240</v>
      </c>
      <c r="BL11" s="108">
        <v>236</v>
      </c>
      <c r="BM11" s="108">
        <v>242</v>
      </c>
      <c r="BN11" s="107">
        <v>13888</v>
      </c>
      <c r="BO11" s="108">
        <v>56855</v>
      </c>
      <c r="BP11" s="109">
        <v>12978</v>
      </c>
      <c r="BQ11" s="123">
        <f t="shared" si="124"/>
        <v>161.4912767760826</v>
      </c>
      <c r="BR11" s="123">
        <f t="shared" si="99"/>
        <v>21.351404944285349</v>
      </c>
      <c r="BS11" s="123">
        <f t="shared" si="125"/>
        <v>23.845472889001428</v>
      </c>
      <c r="BT11" s="124">
        <f t="shared" si="126"/>
        <v>902.59853143841519</v>
      </c>
      <c r="BU11" s="123">
        <f t="shared" si="100"/>
        <v>144.11741686320079</v>
      </c>
      <c r="BV11" s="125">
        <f t="shared" si="127"/>
        <v>125.76190447792283</v>
      </c>
      <c r="BW11" s="122">
        <f t="shared" si="128"/>
        <v>5.5891472868217056</v>
      </c>
      <c r="BX11" s="122">
        <f t="shared" si="129"/>
        <v>0.17683239983807386</v>
      </c>
      <c r="BY11" s="122">
        <f t="shared" si="130"/>
        <v>-5.4589064180875724E-2</v>
      </c>
      <c r="BZ11" s="93">
        <f t="shared" si="132"/>
        <v>0.59586776859504131</v>
      </c>
      <c r="CA11" s="94">
        <f t="shared" si="133"/>
        <v>-4.7095194367921644E-2</v>
      </c>
      <c r="CB11" s="136">
        <f t="shared" si="134"/>
        <v>-6.5975684561971226E-2</v>
      </c>
      <c r="CC11" s="106"/>
      <c r="CD11" s="106"/>
    </row>
    <row r="12" spans="1:82" s="36" customFormat="1" ht="15" customHeight="1" x14ac:dyDescent="0.2">
      <c r="A12" s="83" t="s">
        <v>35</v>
      </c>
      <c r="B12" s="84">
        <v>1750.38</v>
      </c>
      <c r="C12" s="85">
        <v>6993.277</v>
      </c>
      <c r="D12" s="86">
        <v>1832.3</v>
      </c>
      <c r="E12" s="84">
        <v>1812.201</v>
      </c>
      <c r="F12" s="85">
        <v>7499.2209999999995</v>
      </c>
      <c r="G12" s="86">
        <v>2046.6189999999999</v>
      </c>
      <c r="H12" s="87">
        <f t="shared" si="101"/>
        <v>0.89528143733640708</v>
      </c>
      <c r="I12" s="88">
        <f t="shared" si="3"/>
        <v>-7.0604797137583386E-2</v>
      </c>
      <c r="J12" s="89">
        <f t="shared" si="102"/>
        <v>-3.7252355173508334E-2</v>
      </c>
      <c r="K12" s="84">
        <v>970.726</v>
      </c>
      <c r="L12" s="85">
        <v>4391.2820000000002</v>
      </c>
      <c r="M12" s="85">
        <v>1273.992</v>
      </c>
      <c r="N12" s="90">
        <f t="shared" si="103"/>
        <v>0.62248615887959602</v>
      </c>
      <c r="O12" s="91">
        <f t="shared" si="104"/>
        <v>8.6824827713792629E-2</v>
      </c>
      <c r="P12" s="92">
        <f t="shared" si="105"/>
        <v>3.6921071519188775E-2</v>
      </c>
      <c r="Q12" s="84">
        <v>335.565</v>
      </c>
      <c r="R12" s="85">
        <v>1153.8630000000001</v>
      </c>
      <c r="S12" s="86">
        <v>329.05500000000001</v>
      </c>
      <c r="T12" s="93">
        <f t="shared" si="106"/>
        <v>0.16077980317782647</v>
      </c>
      <c r="U12" s="94">
        <f t="shared" si="107"/>
        <v>-2.4390053808236334E-2</v>
      </c>
      <c r="V12" s="95">
        <f t="shared" si="108"/>
        <v>6.9154217974137511E-3</v>
      </c>
      <c r="W12" s="84">
        <v>311.33199999999999</v>
      </c>
      <c r="X12" s="85">
        <v>1066.1849999999999</v>
      </c>
      <c r="Y12" s="86">
        <v>218.94200000000001</v>
      </c>
      <c r="Z12" s="93">
        <f t="shared" si="109"/>
        <v>0.10697741006020174</v>
      </c>
      <c r="AA12" s="94">
        <f t="shared" si="110"/>
        <v>-6.4820309949885427E-2</v>
      </c>
      <c r="AB12" s="95">
        <f t="shared" si="111"/>
        <v>-3.5195356951198506E-2</v>
      </c>
      <c r="AC12" s="84">
        <v>1160</v>
      </c>
      <c r="AD12" s="85">
        <v>1278.7739999999999</v>
      </c>
      <c r="AE12" s="85">
        <v>1784.0217299999999</v>
      </c>
      <c r="AF12" s="85">
        <f t="shared" si="112"/>
        <v>624.02172999999993</v>
      </c>
      <c r="AG12" s="86">
        <f t="shared" si="113"/>
        <v>505.24773000000005</v>
      </c>
      <c r="AH12" s="84">
        <v>0</v>
      </c>
      <c r="AI12" s="85">
        <v>0</v>
      </c>
      <c r="AJ12" s="85">
        <v>294.02470000000005</v>
      </c>
      <c r="AK12" s="85">
        <f t="shared" si="97"/>
        <v>294.02470000000005</v>
      </c>
      <c r="AL12" s="86">
        <f t="shared" si="98"/>
        <v>294.02470000000005</v>
      </c>
      <c r="AM12" s="93">
        <f t="shared" si="131"/>
        <v>0.97365154723571468</v>
      </c>
      <c r="AN12" s="94">
        <f t="shared" si="114"/>
        <v>0.31093830782484388</v>
      </c>
      <c r="AO12" s="95">
        <f t="shared" si="115"/>
        <v>0.79079392555134553</v>
      </c>
      <c r="AP12" s="93">
        <f t="shared" si="22"/>
        <v>0.16046755443977517</v>
      </c>
      <c r="AQ12" s="94">
        <f t="shared" si="116"/>
        <v>0.16046755443977517</v>
      </c>
      <c r="AR12" s="95">
        <f t="shared" si="48"/>
        <v>0.16046755443977517</v>
      </c>
      <c r="AS12" s="94">
        <f t="shared" si="24"/>
        <v>0.14366362278470007</v>
      </c>
      <c r="AT12" s="94">
        <f t="shared" si="117"/>
        <v>0.14366362278470007</v>
      </c>
      <c r="AU12" s="94">
        <f t="shared" si="26"/>
        <v>0.14366362278470007</v>
      </c>
      <c r="AV12" s="84">
        <v>1680</v>
      </c>
      <c r="AW12" s="85">
        <v>5372</v>
      </c>
      <c r="AX12" s="86">
        <v>1337</v>
      </c>
      <c r="AY12" s="97">
        <v>61</v>
      </c>
      <c r="AZ12" s="98">
        <v>61</v>
      </c>
      <c r="BA12" s="99">
        <v>61</v>
      </c>
      <c r="BB12" s="97">
        <v>111</v>
      </c>
      <c r="BC12" s="98">
        <v>108</v>
      </c>
      <c r="BD12" s="99">
        <v>100</v>
      </c>
      <c r="BE12" s="100">
        <f t="shared" si="118"/>
        <v>7.3060109289617481</v>
      </c>
      <c r="BF12" s="100">
        <f t="shared" si="119"/>
        <v>-1.8743169398907105</v>
      </c>
      <c r="BG12" s="100">
        <f t="shared" si="120"/>
        <v>-3.2786885245903008E-2</v>
      </c>
      <c r="BH12" s="101">
        <f t="shared" si="121"/>
        <v>4.4566666666666661</v>
      </c>
      <c r="BI12" s="100">
        <f t="shared" si="122"/>
        <v>-0.58837837837837892</v>
      </c>
      <c r="BJ12" s="102">
        <f t="shared" si="123"/>
        <v>0.3116049382716044</v>
      </c>
      <c r="BK12" s="85">
        <v>179</v>
      </c>
      <c r="BL12" s="85">
        <v>179</v>
      </c>
      <c r="BM12" s="85">
        <v>179</v>
      </c>
      <c r="BN12" s="84">
        <v>12095</v>
      </c>
      <c r="BO12" s="85">
        <v>40601</v>
      </c>
      <c r="BP12" s="86">
        <v>9334</v>
      </c>
      <c r="BQ12" s="103">
        <f t="shared" si="124"/>
        <v>219.26494536104565</v>
      </c>
      <c r="BR12" s="103">
        <f t="shared" si="99"/>
        <v>69.434354207676478</v>
      </c>
      <c r="BS12" s="103">
        <f t="shared" si="125"/>
        <v>34.559617906056843</v>
      </c>
      <c r="BT12" s="104">
        <f t="shared" si="126"/>
        <v>1530.7546746447269</v>
      </c>
      <c r="BU12" s="103">
        <f t="shared" si="100"/>
        <v>452.06360321615557</v>
      </c>
      <c r="BV12" s="105">
        <f t="shared" si="127"/>
        <v>134.77161433199421</v>
      </c>
      <c r="BW12" s="100">
        <f t="shared" si="128"/>
        <v>6.981301421091997</v>
      </c>
      <c r="BX12" s="100">
        <f t="shared" si="129"/>
        <v>-0.21810334081276483</v>
      </c>
      <c r="BY12" s="100">
        <f t="shared" si="130"/>
        <v>-0.57659135627211278</v>
      </c>
      <c r="BZ12" s="93">
        <f t="shared" si="132"/>
        <v>0.57939168218497827</v>
      </c>
      <c r="CA12" s="94">
        <f t="shared" si="133"/>
        <v>-0.17138423339540665</v>
      </c>
      <c r="CB12" s="136">
        <f t="shared" si="134"/>
        <v>-4.3743562458646301E-2</v>
      </c>
      <c r="CC12" s="106"/>
      <c r="CD12" s="106"/>
    </row>
    <row r="13" spans="1:82" s="36" customFormat="1" ht="15" customHeight="1" x14ac:dyDescent="0.2">
      <c r="A13" s="83" t="s">
        <v>36</v>
      </c>
      <c r="B13" s="84">
        <v>4225.5159999999996</v>
      </c>
      <c r="C13" s="85">
        <v>20702.306</v>
      </c>
      <c r="D13" s="86">
        <v>5380.4189999999999</v>
      </c>
      <c r="E13" s="84">
        <v>4554.3261199999997</v>
      </c>
      <c r="F13" s="85">
        <v>20643.13636</v>
      </c>
      <c r="G13" s="86">
        <v>5381.9654199999995</v>
      </c>
      <c r="H13" s="87">
        <f t="shared" si="101"/>
        <v>0.99971266630694933</v>
      </c>
      <c r="I13" s="88">
        <f t="shared" si="3"/>
        <v>7.1909981856236316E-2</v>
      </c>
      <c r="J13" s="89">
        <f t="shared" si="102"/>
        <v>-3.1536442656365793E-3</v>
      </c>
      <c r="K13" s="84">
        <v>2923.3531200000002</v>
      </c>
      <c r="L13" s="85">
        <v>13154.281360000001</v>
      </c>
      <c r="M13" s="85">
        <v>3421.58142</v>
      </c>
      <c r="N13" s="90">
        <f t="shared" si="103"/>
        <v>0.63574942478913221</v>
      </c>
      <c r="O13" s="91">
        <f t="shared" si="104"/>
        <v>-6.1354650878361339E-3</v>
      </c>
      <c r="P13" s="92">
        <f t="shared" si="105"/>
        <v>-1.4735790509684543E-3</v>
      </c>
      <c r="Q13" s="84">
        <v>513.90099999999995</v>
      </c>
      <c r="R13" s="85">
        <v>3233.7869999999998</v>
      </c>
      <c r="S13" s="86">
        <v>475.18400000000003</v>
      </c>
      <c r="T13" s="93">
        <f t="shared" si="106"/>
        <v>8.8291908794910112E-2</v>
      </c>
      <c r="U13" s="94">
        <f t="shared" si="107"/>
        <v>-2.4546080066546294E-2</v>
      </c>
      <c r="V13" s="95">
        <f t="shared" si="108"/>
        <v>-6.8360013839582429E-2</v>
      </c>
      <c r="W13" s="84">
        <v>732.85599999999999</v>
      </c>
      <c r="X13" s="85">
        <v>2767.319</v>
      </c>
      <c r="Y13" s="86">
        <v>882.36300000000006</v>
      </c>
      <c r="Z13" s="93">
        <f t="shared" si="109"/>
        <v>0.16394809909425248</v>
      </c>
      <c r="AA13" s="94">
        <f t="shared" si="110"/>
        <v>3.033842914460072E-3</v>
      </c>
      <c r="AB13" s="95">
        <f t="shared" si="111"/>
        <v>2.9892936557894573E-2</v>
      </c>
      <c r="AC13" s="84">
        <v>3291</v>
      </c>
      <c r="AD13" s="85">
        <v>7894.6319999999996</v>
      </c>
      <c r="AE13" s="85">
        <v>6145.6151500000005</v>
      </c>
      <c r="AF13" s="85">
        <f t="shared" si="112"/>
        <v>2854.6151500000005</v>
      </c>
      <c r="AG13" s="86">
        <f t="shared" si="113"/>
        <v>-1749.0168499999991</v>
      </c>
      <c r="AH13" s="84">
        <v>302</v>
      </c>
      <c r="AI13" s="85">
        <v>0</v>
      </c>
      <c r="AJ13" s="85">
        <v>485.02100000000002</v>
      </c>
      <c r="AK13" s="85">
        <f t="shared" si="97"/>
        <v>183.02100000000002</v>
      </c>
      <c r="AL13" s="86">
        <f t="shared" si="98"/>
        <v>485.02100000000002</v>
      </c>
      <c r="AM13" s="93">
        <f t="shared" si="131"/>
        <v>1.1422186915182628</v>
      </c>
      <c r="AN13" s="94">
        <f t="shared" si="114"/>
        <v>0.36337890011763851</v>
      </c>
      <c r="AO13" s="95">
        <f t="shared" si="115"/>
        <v>0.76087798483563529</v>
      </c>
      <c r="AP13" s="93">
        <f t="shared" si="22"/>
        <v>9.0145581598756533E-2</v>
      </c>
      <c r="AQ13" s="94">
        <f t="shared" si="116"/>
        <v>1.8675020370258047E-2</v>
      </c>
      <c r="AR13" s="95">
        <f t="shared" si="48"/>
        <v>9.0145581598756533E-2</v>
      </c>
      <c r="AS13" s="94">
        <f t="shared" si="24"/>
        <v>9.0119679735883557E-2</v>
      </c>
      <c r="AT13" s="94">
        <f t="shared" si="117"/>
        <v>2.3809101168883615E-2</v>
      </c>
      <c r="AU13" s="94">
        <f t="shared" si="26"/>
        <v>9.0119679735883557E-2</v>
      </c>
      <c r="AV13" s="84">
        <v>3585</v>
      </c>
      <c r="AW13" s="85">
        <v>14809</v>
      </c>
      <c r="AX13" s="86">
        <v>3688</v>
      </c>
      <c r="AY13" s="97">
        <v>106</v>
      </c>
      <c r="AZ13" s="98">
        <v>113</v>
      </c>
      <c r="BA13" s="99">
        <v>111</v>
      </c>
      <c r="BB13" s="97">
        <v>251</v>
      </c>
      <c r="BC13" s="98">
        <v>253</v>
      </c>
      <c r="BD13" s="99">
        <v>251</v>
      </c>
      <c r="BE13" s="100">
        <f t="shared" si="118"/>
        <v>11.075075075075075</v>
      </c>
      <c r="BF13" s="100">
        <f t="shared" si="119"/>
        <v>-0.19850983058530325</v>
      </c>
      <c r="BG13" s="100">
        <f t="shared" si="120"/>
        <v>0.15398362964734602</v>
      </c>
      <c r="BH13" s="101">
        <f t="shared" si="121"/>
        <v>4.8977423638778221</v>
      </c>
      <c r="BI13" s="100">
        <f t="shared" si="122"/>
        <v>0.13678618857901714</v>
      </c>
      <c r="BJ13" s="102">
        <f t="shared" si="123"/>
        <v>1.9942627382433464E-2</v>
      </c>
      <c r="BK13" s="85">
        <v>370</v>
      </c>
      <c r="BL13" s="85">
        <v>363</v>
      </c>
      <c r="BM13" s="85">
        <v>323</v>
      </c>
      <c r="BN13" s="84">
        <v>20044</v>
      </c>
      <c r="BO13" s="85">
        <v>88796</v>
      </c>
      <c r="BP13" s="86">
        <v>21236</v>
      </c>
      <c r="BQ13" s="103">
        <f t="shared" si="124"/>
        <v>253.43593049538518</v>
      </c>
      <c r="BR13" s="103">
        <f t="shared" si="99"/>
        <v>26.219500641064684</v>
      </c>
      <c r="BS13" s="103">
        <f t="shared" si="125"/>
        <v>20.957706701520607</v>
      </c>
      <c r="BT13" s="104">
        <f t="shared" si="126"/>
        <v>1459.318172451193</v>
      </c>
      <c r="BU13" s="103">
        <f t="shared" si="100"/>
        <v>188.93431750000741</v>
      </c>
      <c r="BV13" s="105">
        <f t="shared" si="127"/>
        <v>65.359339309184861</v>
      </c>
      <c r="BW13" s="100">
        <f t="shared" si="128"/>
        <v>5.7581344902386116</v>
      </c>
      <c r="BX13" s="100">
        <f t="shared" si="129"/>
        <v>0.16706057113121986</v>
      </c>
      <c r="BY13" s="100">
        <f t="shared" si="130"/>
        <v>-0.23794897252052127</v>
      </c>
      <c r="BZ13" s="93">
        <f t="shared" si="132"/>
        <v>0.73051255589955277</v>
      </c>
      <c r="CA13" s="94">
        <f t="shared" si="133"/>
        <v>0.12859063397763082</v>
      </c>
      <c r="CB13" s="136">
        <f t="shared" si="134"/>
        <v>5.848761114733525E-2</v>
      </c>
      <c r="CC13" s="106"/>
      <c r="CD13" s="106"/>
    </row>
    <row r="14" spans="1:82" s="127" customFormat="1" ht="15" customHeight="1" x14ac:dyDescent="0.2">
      <c r="A14" s="83" t="s">
        <v>37</v>
      </c>
      <c r="B14" s="107">
        <v>1441.165</v>
      </c>
      <c r="C14" s="108">
        <v>6294.8149999999996</v>
      </c>
      <c r="D14" s="109">
        <v>1478.0129999999999</v>
      </c>
      <c r="E14" s="107">
        <v>1596.1610000000001</v>
      </c>
      <c r="F14" s="108">
        <v>6435.04</v>
      </c>
      <c r="G14" s="109">
        <v>1706.4390000000001</v>
      </c>
      <c r="H14" s="110">
        <f t="shared" si="101"/>
        <v>0.86613878374791009</v>
      </c>
      <c r="I14" s="111">
        <f t="shared" si="3"/>
        <v>-3.675572376104419E-2</v>
      </c>
      <c r="J14" s="112">
        <f t="shared" si="102"/>
        <v>-0.11207036491317046</v>
      </c>
      <c r="K14" s="107">
        <v>637.55600000000004</v>
      </c>
      <c r="L14" s="108">
        <v>2768.2190000000001</v>
      </c>
      <c r="M14" s="108">
        <v>734.68299999999999</v>
      </c>
      <c r="N14" s="113">
        <f t="shared" si="103"/>
        <v>0.43053575310925263</v>
      </c>
      <c r="O14" s="114">
        <f t="shared" si="104"/>
        <v>3.1104868630807136E-2</v>
      </c>
      <c r="P14" s="115">
        <f t="shared" si="105"/>
        <v>3.5676432285813853E-4</v>
      </c>
      <c r="Q14" s="107">
        <v>249.523</v>
      </c>
      <c r="R14" s="108">
        <v>859.83699999999999</v>
      </c>
      <c r="S14" s="109">
        <v>284.30700000000002</v>
      </c>
      <c r="T14" s="116">
        <f t="shared" si="106"/>
        <v>0.16660835810714594</v>
      </c>
      <c r="U14" s="117">
        <f t="shared" si="107"/>
        <v>1.0281396102686496E-2</v>
      </c>
      <c r="V14" s="118">
        <f t="shared" si="108"/>
        <v>3.2990385258492322E-2</v>
      </c>
      <c r="W14" s="107">
        <v>589.09100000000001</v>
      </c>
      <c r="X14" s="108">
        <v>2250.0680000000002</v>
      </c>
      <c r="Y14" s="109">
        <v>546.21100000000001</v>
      </c>
      <c r="Z14" s="116">
        <f t="shared" si="109"/>
        <v>0.32008820707918656</v>
      </c>
      <c r="AA14" s="117">
        <f t="shared" si="110"/>
        <v>-4.897919902834269E-2</v>
      </c>
      <c r="AB14" s="118">
        <f t="shared" si="111"/>
        <v>-2.9570536300808026E-2</v>
      </c>
      <c r="AC14" s="107">
        <v>1841</v>
      </c>
      <c r="AD14" s="108">
        <v>1844.732</v>
      </c>
      <c r="AE14" s="108">
        <v>2219.3290000000002</v>
      </c>
      <c r="AF14" s="108">
        <f t="shared" si="112"/>
        <v>378.32900000000018</v>
      </c>
      <c r="AG14" s="109">
        <f t="shared" si="113"/>
        <v>374.59700000000021</v>
      </c>
      <c r="AH14" s="107">
        <v>477</v>
      </c>
      <c r="AI14" s="108">
        <v>160.62899999999999</v>
      </c>
      <c r="AJ14" s="108">
        <v>185.62899999999999</v>
      </c>
      <c r="AK14" s="108">
        <f t="shared" si="97"/>
        <v>-291.37099999999998</v>
      </c>
      <c r="AL14" s="109">
        <f t="shared" si="98"/>
        <v>25</v>
      </c>
      <c r="AM14" s="116">
        <f t="shared" si="131"/>
        <v>1.5015625708298914</v>
      </c>
      <c r="AN14" s="117">
        <f t="shared" si="114"/>
        <v>0.22412383203176622</v>
      </c>
      <c r="AO14" s="118">
        <f t="shared" si="115"/>
        <v>1.2085067780861809</v>
      </c>
      <c r="AP14" s="116">
        <f t="shared" si="22"/>
        <v>0.12559361791811033</v>
      </c>
      <c r="AQ14" s="117">
        <f t="shared" si="116"/>
        <v>-0.20538860826695524</v>
      </c>
      <c r="AR14" s="118">
        <f t="shared" si="48"/>
        <v>0.10007594980554467</v>
      </c>
      <c r="AS14" s="117">
        <f t="shared" si="24"/>
        <v>0.1087815034700918</v>
      </c>
      <c r="AT14" s="117">
        <f t="shared" si="117"/>
        <v>-0.19006053063549028</v>
      </c>
      <c r="AU14" s="117">
        <f t="shared" si="26"/>
        <v>8.3819887069882942E-2</v>
      </c>
      <c r="AV14" s="107">
        <v>599</v>
      </c>
      <c r="AW14" s="108">
        <v>2337</v>
      </c>
      <c r="AX14" s="109">
        <v>496</v>
      </c>
      <c r="AY14" s="119">
        <v>34</v>
      </c>
      <c r="AZ14" s="120">
        <v>37</v>
      </c>
      <c r="BA14" s="121">
        <v>38</v>
      </c>
      <c r="BB14" s="119">
        <v>47</v>
      </c>
      <c r="BC14" s="120">
        <v>46</v>
      </c>
      <c r="BD14" s="121">
        <v>47</v>
      </c>
      <c r="BE14" s="100">
        <f t="shared" si="118"/>
        <v>4.3508771929824563</v>
      </c>
      <c r="BF14" s="100">
        <f t="shared" si="119"/>
        <v>-1.5216718266253864</v>
      </c>
      <c r="BG14" s="100">
        <f t="shared" si="120"/>
        <v>-0.91263632053105681</v>
      </c>
      <c r="BH14" s="101">
        <f t="shared" si="121"/>
        <v>3.5177304964539005</v>
      </c>
      <c r="BI14" s="100">
        <f t="shared" si="122"/>
        <v>-0.7304964539007095</v>
      </c>
      <c r="BJ14" s="102">
        <f t="shared" si="123"/>
        <v>-0.71596515572001262</v>
      </c>
      <c r="BK14" s="108">
        <v>74</v>
      </c>
      <c r="BL14" s="108">
        <v>74</v>
      </c>
      <c r="BM14" s="108">
        <v>74</v>
      </c>
      <c r="BN14" s="107">
        <v>3187</v>
      </c>
      <c r="BO14" s="108">
        <v>12957</v>
      </c>
      <c r="BP14" s="109">
        <v>2631</v>
      </c>
      <c r="BQ14" s="123">
        <f t="shared" si="124"/>
        <v>648.58950969213231</v>
      </c>
      <c r="BR14" s="123">
        <f t="shared" si="99"/>
        <v>147.75455518946524</v>
      </c>
      <c r="BS14" s="123">
        <f t="shared" si="125"/>
        <v>151.94368118244643</v>
      </c>
      <c r="BT14" s="124">
        <f t="shared" si="126"/>
        <v>3440.4012096774195</v>
      </c>
      <c r="BU14" s="123">
        <f t="shared" si="100"/>
        <v>775.69169381765323</v>
      </c>
      <c r="BV14" s="125">
        <f t="shared" si="127"/>
        <v>686.8539268361701</v>
      </c>
      <c r="BW14" s="122">
        <f t="shared" si="128"/>
        <v>5.304435483870968</v>
      </c>
      <c r="BX14" s="122">
        <f t="shared" si="129"/>
        <v>-1.6098739835208598E-2</v>
      </c>
      <c r="BY14" s="122">
        <f t="shared" si="130"/>
        <v>-0.23985206426767114</v>
      </c>
      <c r="BZ14" s="93">
        <f t="shared" si="132"/>
        <v>0.39504504504504506</v>
      </c>
      <c r="CA14" s="94">
        <f t="shared" si="133"/>
        <v>-8.3483483483483445E-2</v>
      </c>
      <c r="CB14" s="136">
        <f t="shared" si="134"/>
        <v>-8.5984060984060917E-2</v>
      </c>
      <c r="CC14" s="106"/>
      <c r="CD14" s="126"/>
    </row>
    <row r="15" spans="1:82" s="36" customFormat="1" ht="15" customHeight="1" x14ac:dyDescent="0.2">
      <c r="A15" s="83" t="s">
        <v>38</v>
      </c>
      <c r="B15" s="84">
        <v>20093.58599</v>
      </c>
      <c r="C15" s="85">
        <v>84963.696590000007</v>
      </c>
      <c r="D15" s="86">
        <v>22216.523379999999</v>
      </c>
      <c r="E15" s="84">
        <v>19292.613079999999</v>
      </c>
      <c r="F15" s="85">
        <v>82346.400779999996</v>
      </c>
      <c r="G15" s="86">
        <v>21905.643079999998</v>
      </c>
      <c r="H15" s="87">
        <f t="shared" si="101"/>
        <v>1.0141917906205564</v>
      </c>
      <c r="I15" s="88">
        <f t="shared" si="3"/>
        <v>-2.7325286754013467E-2</v>
      </c>
      <c r="J15" s="89">
        <f t="shared" si="102"/>
        <v>-1.7592182755432173E-2</v>
      </c>
      <c r="K15" s="84">
        <v>6708.0063599999994</v>
      </c>
      <c r="L15" s="85">
        <v>26800.889279999999</v>
      </c>
      <c r="M15" s="85">
        <v>6309.0118600000005</v>
      </c>
      <c r="N15" s="90">
        <f t="shared" si="103"/>
        <v>0.2880085207706215</v>
      </c>
      <c r="O15" s="91">
        <f t="shared" si="104"/>
        <v>-5.9689654286543936E-2</v>
      </c>
      <c r="P15" s="92">
        <f t="shared" si="105"/>
        <v>-3.7456697212643497E-2</v>
      </c>
      <c r="Q15" s="84">
        <v>985.39192999999989</v>
      </c>
      <c r="R15" s="85">
        <v>4541.0935300000001</v>
      </c>
      <c r="S15" s="86">
        <v>894.20911000000012</v>
      </c>
      <c r="T15" s="93">
        <f t="shared" si="106"/>
        <v>4.0820947677012921E-2</v>
      </c>
      <c r="U15" s="94">
        <f t="shared" si="107"/>
        <v>-1.025517798382472E-2</v>
      </c>
      <c r="V15" s="95">
        <f t="shared" si="108"/>
        <v>-1.432528199405881E-2</v>
      </c>
      <c r="W15" s="84">
        <v>10346.45386</v>
      </c>
      <c r="X15" s="85">
        <v>46051.247909999998</v>
      </c>
      <c r="Y15" s="86">
        <v>13430.182130000001</v>
      </c>
      <c r="Z15" s="93">
        <f t="shared" si="109"/>
        <v>0.61309234707023275</v>
      </c>
      <c r="AA15" s="94">
        <f t="shared" si="110"/>
        <v>7.6801393786884109E-2</v>
      </c>
      <c r="AB15" s="95">
        <f t="shared" si="111"/>
        <v>5.3854208259134118E-2</v>
      </c>
      <c r="AC15" s="84">
        <v>18261</v>
      </c>
      <c r="AD15" s="85">
        <v>21726.066999999999</v>
      </c>
      <c r="AE15" s="85">
        <v>24637.849360000004</v>
      </c>
      <c r="AF15" s="85">
        <f t="shared" si="112"/>
        <v>6376.8493600000038</v>
      </c>
      <c r="AG15" s="86">
        <f t="shared" si="113"/>
        <v>2911.7823600000047</v>
      </c>
      <c r="AH15" s="84">
        <v>172</v>
      </c>
      <c r="AI15" s="85">
        <v>0</v>
      </c>
      <c r="AJ15" s="85">
        <v>0</v>
      </c>
      <c r="AK15" s="85">
        <f t="shared" si="97"/>
        <v>-172</v>
      </c>
      <c r="AL15" s="86">
        <f t="shared" si="98"/>
        <v>0</v>
      </c>
      <c r="AM15" s="93">
        <f t="shared" si="131"/>
        <v>1.1089876187459535</v>
      </c>
      <c r="AN15" s="94">
        <f t="shared" si="114"/>
        <v>0.20019015426709075</v>
      </c>
      <c r="AO15" s="95">
        <f t="shared" si="115"/>
        <v>0.85327761703968252</v>
      </c>
      <c r="AP15" s="93">
        <f t="shared" si="22"/>
        <v>0</v>
      </c>
      <c r="AQ15" s="94">
        <f t="shared" si="116"/>
        <v>-8.559945451528635E-3</v>
      </c>
      <c r="AR15" s="95">
        <f t="shared" si="48"/>
        <v>0</v>
      </c>
      <c r="AS15" s="94">
        <f t="shared" si="24"/>
        <v>0</v>
      </c>
      <c r="AT15" s="94">
        <f t="shared" si="117"/>
        <v>-8.9153293691618483E-3</v>
      </c>
      <c r="AU15" s="94">
        <f t="shared" si="26"/>
        <v>0</v>
      </c>
      <c r="AV15" s="107">
        <v>8179</v>
      </c>
      <c r="AW15" s="108">
        <v>30750</v>
      </c>
      <c r="AX15" s="109">
        <v>7073</v>
      </c>
      <c r="AY15" s="97">
        <v>189</v>
      </c>
      <c r="AZ15" s="98">
        <v>194</v>
      </c>
      <c r="BA15" s="99">
        <v>200</v>
      </c>
      <c r="BB15" s="97">
        <v>235</v>
      </c>
      <c r="BC15" s="98">
        <v>236</v>
      </c>
      <c r="BD15" s="99">
        <v>242</v>
      </c>
      <c r="BE15" s="100">
        <f t="shared" si="118"/>
        <v>11.788333333333334</v>
      </c>
      <c r="BF15" s="100">
        <f t="shared" si="119"/>
        <v>-2.6367107583774239</v>
      </c>
      <c r="BG15" s="100">
        <f t="shared" si="120"/>
        <v>-1.4204295532646043</v>
      </c>
      <c r="BH15" s="101">
        <f t="shared" si="121"/>
        <v>9.7424242424242422</v>
      </c>
      <c r="BI15" s="100">
        <f t="shared" si="122"/>
        <v>-1.8589941972920698</v>
      </c>
      <c r="BJ15" s="102">
        <f t="shared" si="123"/>
        <v>-1.1156266050333841</v>
      </c>
      <c r="BK15" s="85">
        <v>405</v>
      </c>
      <c r="BL15" s="85">
        <v>405</v>
      </c>
      <c r="BM15" s="85">
        <v>405</v>
      </c>
      <c r="BN15" s="107">
        <v>32107</v>
      </c>
      <c r="BO15" s="108">
        <v>125499</v>
      </c>
      <c r="BP15" s="109">
        <v>29473</v>
      </c>
      <c r="BQ15" s="103">
        <f>G15*1000/BP15</f>
        <v>743.2444298171207</v>
      </c>
      <c r="BR15" s="103">
        <f>BQ15-E15*1000/BN15</f>
        <v>142.35948011767823</v>
      </c>
      <c r="BS15" s="103">
        <f>BQ15-F15*1000/BO15</f>
        <v>87.092581754586377</v>
      </c>
      <c r="BT15" s="104">
        <f t="shared" si="126"/>
        <v>3097.0794684009611</v>
      </c>
      <c r="BU15" s="103">
        <f t="shared" si="100"/>
        <v>738.28095024470758</v>
      </c>
      <c r="BV15" s="105">
        <f t="shared" si="127"/>
        <v>419.14773571803426</v>
      </c>
      <c r="BW15" s="100">
        <f t="shared" si="128"/>
        <v>4.1669729958999007</v>
      </c>
      <c r="BX15" s="100">
        <f t="shared" si="129"/>
        <v>0.24143197621534274</v>
      </c>
      <c r="BY15" s="100">
        <f t="shared" si="130"/>
        <v>8.570470321697421E-2</v>
      </c>
      <c r="BZ15" s="93">
        <f t="shared" si="132"/>
        <v>0.80858710562414271</v>
      </c>
      <c r="CA15" s="94">
        <f t="shared" si="133"/>
        <v>-7.2263374485596721E-2</v>
      </c>
      <c r="CB15" s="136">
        <f t="shared" si="134"/>
        <v>-4.2715295678258602E-2</v>
      </c>
      <c r="CC15" s="106"/>
      <c r="CD15" s="106"/>
    </row>
    <row r="16" spans="1:82" s="36" customFormat="1" ht="15" customHeight="1" x14ac:dyDescent="0.2">
      <c r="A16" s="83" t="s">
        <v>39</v>
      </c>
      <c r="B16" s="84">
        <v>1726.116</v>
      </c>
      <c r="C16" s="85">
        <v>8587.7579999999998</v>
      </c>
      <c r="D16" s="86">
        <v>2628.8470000000002</v>
      </c>
      <c r="E16" s="84">
        <v>1686.162</v>
      </c>
      <c r="F16" s="85">
        <v>8292.43</v>
      </c>
      <c r="G16" s="86">
        <v>2565.8389999999999</v>
      </c>
      <c r="H16" s="87">
        <f t="shared" si="101"/>
        <v>1.02455649009934</v>
      </c>
      <c r="I16" s="88">
        <f t="shared" si="3"/>
        <v>8.612579686195776E-4</v>
      </c>
      <c r="J16" s="89">
        <f t="shared" si="102"/>
        <v>-1.1057678485743017E-2</v>
      </c>
      <c r="K16" s="84">
        <v>831.04700000000003</v>
      </c>
      <c r="L16" s="85">
        <v>4904.3860000000004</v>
      </c>
      <c r="M16" s="85">
        <v>1593.0060000000001</v>
      </c>
      <c r="N16" s="90">
        <f t="shared" si="103"/>
        <v>0.62085189288961629</v>
      </c>
      <c r="O16" s="91">
        <f t="shared" si="104"/>
        <v>0.12798881093189218</v>
      </c>
      <c r="P16" s="92">
        <f t="shared" si="105"/>
        <v>2.9422601355047928E-2</v>
      </c>
      <c r="Q16" s="84">
        <v>274.315</v>
      </c>
      <c r="R16" s="85">
        <v>1209.6500000000001</v>
      </c>
      <c r="S16" s="86">
        <v>296.738</v>
      </c>
      <c r="T16" s="93">
        <f t="shared" si="106"/>
        <v>0.11564950100142683</v>
      </c>
      <c r="U16" s="94">
        <f t="shared" si="107"/>
        <v>-4.7036527980367324E-2</v>
      </c>
      <c r="V16" s="95">
        <f t="shared" si="108"/>
        <v>-3.0224506979345991E-2</v>
      </c>
      <c r="W16" s="84">
        <v>369.73500000000001</v>
      </c>
      <c r="X16" s="85">
        <v>1317.7539999999999</v>
      </c>
      <c r="Y16" s="86">
        <v>459.41199999999998</v>
      </c>
      <c r="Z16" s="93">
        <f t="shared" si="109"/>
        <v>0.17904942593826034</v>
      </c>
      <c r="AA16" s="94">
        <f t="shared" si="110"/>
        <v>-4.0226657854400161E-2</v>
      </c>
      <c r="AB16" s="95">
        <f t="shared" si="111"/>
        <v>2.0138949756972113E-2</v>
      </c>
      <c r="AC16" s="84">
        <v>2006</v>
      </c>
      <c r="AD16" s="85">
        <v>2159.6770000000001</v>
      </c>
      <c r="AE16" s="85">
        <v>2476.4684099999999</v>
      </c>
      <c r="AF16" s="85">
        <f t="shared" si="112"/>
        <v>470.46840999999995</v>
      </c>
      <c r="AG16" s="86">
        <f t="shared" si="113"/>
        <v>316.79140999999981</v>
      </c>
      <c r="AH16" s="84">
        <v>0</v>
      </c>
      <c r="AI16" s="85">
        <v>0</v>
      </c>
      <c r="AJ16" s="85">
        <v>0</v>
      </c>
      <c r="AK16" s="85">
        <f t="shared" si="97"/>
        <v>0</v>
      </c>
      <c r="AL16" s="86">
        <f t="shared" si="98"/>
        <v>0</v>
      </c>
      <c r="AM16" s="93">
        <f t="shared" si="131"/>
        <v>0.94203596101256548</v>
      </c>
      <c r="AN16" s="94">
        <f t="shared" si="114"/>
        <v>-0.2201107313302435</v>
      </c>
      <c r="AO16" s="95">
        <f t="shared" si="115"/>
        <v>0.69055274502068498</v>
      </c>
      <c r="AP16" s="93">
        <f t="shared" si="22"/>
        <v>0</v>
      </c>
      <c r="AQ16" s="94">
        <f t="shared" si="116"/>
        <v>0</v>
      </c>
      <c r="AR16" s="95">
        <f t="shared" si="48"/>
        <v>0</v>
      </c>
      <c r="AS16" s="94">
        <f t="shared" si="24"/>
        <v>0</v>
      </c>
      <c r="AT16" s="94">
        <f t="shared" si="117"/>
        <v>0</v>
      </c>
      <c r="AU16" s="94">
        <f t="shared" si="26"/>
        <v>0</v>
      </c>
      <c r="AV16" s="84">
        <v>1550</v>
      </c>
      <c r="AW16" s="85">
        <v>5830</v>
      </c>
      <c r="AX16" s="86">
        <v>1465</v>
      </c>
      <c r="AY16" s="97">
        <v>67.06</v>
      </c>
      <c r="AZ16" s="98">
        <v>68</v>
      </c>
      <c r="BA16" s="99">
        <v>68</v>
      </c>
      <c r="BB16" s="97">
        <v>91.300000000000011</v>
      </c>
      <c r="BC16" s="98">
        <v>97</v>
      </c>
      <c r="BD16" s="99">
        <v>98</v>
      </c>
      <c r="BE16" s="100">
        <f t="shared" si="118"/>
        <v>7.1813725490196072</v>
      </c>
      <c r="BF16" s="100">
        <f t="shared" si="119"/>
        <v>-0.52317064612901554</v>
      </c>
      <c r="BG16" s="100">
        <f t="shared" si="120"/>
        <v>3.6764705882352366E-2</v>
      </c>
      <c r="BH16" s="101">
        <f t="shared" si="121"/>
        <v>4.982993197278911</v>
      </c>
      <c r="BI16" s="100">
        <f t="shared" si="122"/>
        <v>-0.67600643762433776</v>
      </c>
      <c r="BJ16" s="102">
        <f t="shared" si="123"/>
        <v>-2.5597868013185199E-2</v>
      </c>
      <c r="BK16" s="85">
        <v>107</v>
      </c>
      <c r="BL16" s="85">
        <v>107</v>
      </c>
      <c r="BM16" s="85">
        <v>107</v>
      </c>
      <c r="BN16" s="84">
        <v>6616</v>
      </c>
      <c r="BO16" s="85">
        <v>24976</v>
      </c>
      <c r="BP16" s="86">
        <v>6372</v>
      </c>
      <c r="BQ16" s="103">
        <f t="shared" si="124"/>
        <v>402.67404268675455</v>
      </c>
      <c r="BR16" s="103">
        <f t="shared" si="99"/>
        <v>147.81279722121647</v>
      </c>
      <c r="BS16" s="103">
        <f t="shared" si="125"/>
        <v>70.658107388868586</v>
      </c>
      <c r="BT16" s="104">
        <f t="shared" si="126"/>
        <v>1751.425938566553</v>
      </c>
      <c r="BU16" s="103">
        <f t="shared" si="100"/>
        <v>663.57948695364985</v>
      </c>
      <c r="BV16" s="105">
        <f t="shared" si="127"/>
        <v>329.05372587358556</v>
      </c>
      <c r="BW16" s="100">
        <f t="shared" si="128"/>
        <v>4.3494880546075088</v>
      </c>
      <c r="BX16" s="100">
        <f t="shared" si="129"/>
        <v>8.1100957833315057E-2</v>
      </c>
      <c r="BY16" s="100">
        <f t="shared" si="130"/>
        <v>6.5440027163254477E-2</v>
      </c>
      <c r="BZ16" s="93">
        <f t="shared" si="132"/>
        <v>0.66168224299065426</v>
      </c>
      <c r="CA16" s="94">
        <f t="shared" si="133"/>
        <v>-2.5337487019729932E-2</v>
      </c>
      <c r="CB16" s="136">
        <f t="shared" si="134"/>
        <v>2.04169662113588E-2</v>
      </c>
      <c r="CC16" s="106"/>
      <c r="CD16" s="106"/>
    </row>
    <row r="17" spans="1:82" s="36" customFormat="1" ht="15" customHeight="1" x14ac:dyDescent="0.2">
      <c r="A17" s="83" t="s">
        <v>40</v>
      </c>
      <c r="B17" s="84">
        <v>1071.528</v>
      </c>
      <c r="C17" s="85">
        <v>4417.3190000000004</v>
      </c>
      <c r="D17" s="86">
        <v>1041.3109999999999</v>
      </c>
      <c r="E17" s="84">
        <v>1040.252</v>
      </c>
      <c r="F17" s="85">
        <v>4398.6400000000003</v>
      </c>
      <c r="G17" s="86">
        <v>1124.009</v>
      </c>
      <c r="H17" s="87">
        <f t="shared" si="101"/>
        <v>0.92642585602072569</v>
      </c>
      <c r="I17" s="88">
        <f t="shared" si="3"/>
        <v>-0.10363993572973484</v>
      </c>
      <c r="J17" s="89">
        <f t="shared" si="102"/>
        <v>-7.7820683818861092E-2</v>
      </c>
      <c r="K17" s="84">
        <v>704.17</v>
      </c>
      <c r="L17" s="85">
        <v>3020.7269999999999</v>
      </c>
      <c r="M17" s="85">
        <v>791.65499999999997</v>
      </c>
      <c r="N17" s="90">
        <f t="shared" si="103"/>
        <v>0.70431375549484032</v>
      </c>
      <c r="O17" s="91">
        <f t="shared" si="104"/>
        <v>2.7391240565765473E-2</v>
      </c>
      <c r="P17" s="92">
        <f t="shared" si="105"/>
        <v>1.7572626418580484E-2</v>
      </c>
      <c r="Q17" s="84">
        <v>165.23699999999999</v>
      </c>
      <c r="R17" s="85">
        <v>582.41999999999996</v>
      </c>
      <c r="S17" s="86">
        <v>134.82400000000001</v>
      </c>
      <c r="T17" s="93">
        <f t="shared" si="106"/>
        <v>0.11994921748847208</v>
      </c>
      <c r="U17" s="94">
        <f t="shared" si="107"/>
        <v>-3.8894024341392233E-2</v>
      </c>
      <c r="V17" s="95">
        <f t="shared" si="108"/>
        <v>-1.2459890781356744E-2</v>
      </c>
      <c r="W17" s="84">
        <v>113.67100000000001</v>
      </c>
      <c r="X17" s="85">
        <v>444.29599999999999</v>
      </c>
      <c r="Y17" s="86">
        <v>113.29900000000001</v>
      </c>
      <c r="Z17" s="93">
        <f t="shared" si="109"/>
        <v>0.10079901495450659</v>
      </c>
      <c r="AA17" s="94">
        <f t="shared" si="110"/>
        <v>-8.4735459249726253E-3</v>
      </c>
      <c r="AB17" s="95">
        <f t="shared" si="111"/>
        <v>-2.0856920787086508E-4</v>
      </c>
      <c r="AC17" s="84">
        <v>841</v>
      </c>
      <c r="AD17" s="85">
        <v>1235.914</v>
      </c>
      <c r="AE17" s="85">
        <v>1217.0260000000001</v>
      </c>
      <c r="AF17" s="85">
        <f t="shared" si="112"/>
        <v>376.02600000000007</v>
      </c>
      <c r="AG17" s="86">
        <f t="shared" si="113"/>
        <v>-18.88799999999992</v>
      </c>
      <c r="AH17" s="84">
        <v>0</v>
      </c>
      <c r="AI17" s="85">
        <v>0</v>
      </c>
      <c r="AJ17" s="85">
        <v>0</v>
      </c>
      <c r="AK17" s="85">
        <f t="shared" si="97"/>
        <v>0</v>
      </c>
      <c r="AL17" s="86">
        <f t="shared" si="98"/>
        <v>0</v>
      </c>
      <c r="AM17" s="93">
        <f t="shared" si="131"/>
        <v>1.1687440159568085</v>
      </c>
      <c r="AN17" s="94">
        <f t="shared" si="114"/>
        <v>0.38388351767771556</v>
      </c>
      <c r="AO17" s="95">
        <f t="shared" si="115"/>
        <v>0.88895575524935233</v>
      </c>
      <c r="AP17" s="93">
        <f t="shared" si="22"/>
        <v>0</v>
      </c>
      <c r="AQ17" s="94">
        <f t="shared" si="116"/>
        <v>0</v>
      </c>
      <c r="AR17" s="95">
        <f t="shared" si="48"/>
        <v>0</v>
      </c>
      <c r="AS17" s="94">
        <f t="shared" si="24"/>
        <v>0</v>
      </c>
      <c r="AT17" s="94">
        <f t="shared" si="117"/>
        <v>0</v>
      </c>
      <c r="AU17" s="94">
        <f t="shared" si="26"/>
        <v>0</v>
      </c>
      <c r="AV17" s="84">
        <v>1396</v>
      </c>
      <c r="AW17" s="85">
        <v>8148</v>
      </c>
      <c r="AX17" s="86">
        <v>1198</v>
      </c>
      <c r="AY17" s="97">
        <v>48</v>
      </c>
      <c r="AZ17" s="98">
        <v>48.5</v>
      </c>
      <c r="BA17" s="99">
        <v>44.83</v>
      </c>
      <c r="BB17" s="97">
        <v>48.330000000000005</v>
      </c>
      <c r="BC17" s="98">
        <v>52.25</v>
      </c>
      <c r="BD17" s="99">
        <v>50.08</v>
      </c>
      <c r="BE17" s="100">
        <f t="shared" si="118"/>
        <v>8.9077254814484359</v>
      </c>
      <c r="BF17" s="100">
        <f t="shared" si="119"/>
        <v>-0.78671896299600874</v>
      </c>
      <c r="BG17" s="100">
        <f t="shared" si="120"/>
        <v>-5.0922745185515641</v>
      </c>
      <c r="BH17" s="101">
        <f t="shared" si="121"/>
        <v>7.973908413205538</v>
      </c>
      <c r="BI17" s="100">
        <f t="shared" si="122"/>
        <v>-1.6543418109478507</v>
      </c>
      <c r="BJ17" s="102">
        <f t="shared" si="123"/>
        <v>-5.0213068977992465</v>
      </c>
      <c r="BK17" s="85">
        <v>96</v>
      </c>
      <c r="BL17" s="85">
        <v>96</v>
      </c>
      <c r="BM17" s="85">
        <v>96</v>
      </c>
      <c r="BN17" s="84">
        <v>6607</v>
      </c>
      <c r="BO17" s="85">
        <v>24922</v>
      </c>
      <c r="BP17" s="86">
        <v>5302</v>
      </c>
      <c r="BQ17" s="103">
        <f t="shared" si="124"/>
        <v>211.99717087891361</v>
      </c>
      <c r="BR17" s="103">
        <f t="shared" si="99"/>
        <v>54.550220674584864</v>
      </c>
      <c r="BS17" s="103">
        <f t="shared" si="125"/>
        <v>35.50090252163892</v>
      </c>
      <c r="BT17" s="104">
        <f t="shared" si="126"/>
        <v>938.23789649415698</v>
      </c>
      <c r="BU17" s="103">
        <f t="shared" si="100"/>
        <v>193.07170738240916</v>
      </c>
      <c r="BV17" s="105">
        <f t="shared" si="127"/>
        <v>398.39499025949817</v>
      </c>
      <c r="BW17" s="100">
        <f t="shared" si="128"/>
        <v>4.4257095158597659</v>
      </c>
      <c r="BX17" s="100">
        <f t="shared" si="129"/>
        <v>-0.30709850706286979</v>
      </c>
      <c r="BY17" s="100">
        <f t="shared" si="130"/>
        <v>1.3670448128651662</v>
      </c>
      <c r="BZ17" s="93">
        <f t="shared" si="132"/>
        <v>0.61365740740740737</v>
      </c>
      <c r="CA17" s="94">
        <f t="shared" si="133"/>
        <v>-0.15104166666666674</v>
      </c>
      <c r="CB17" s="136">
        <f t="shared" si="134"/>
        <v>-9.9540852665852775E-2</v>
      </c>
      <c r="CC17" s="106"/>
      <c r="CD17" s="106"/>
    </row>
    <row r="18" spans="1:82" s="36" customFormat="1" ht="15" customHeight="1" x14ac:dyDescent="0.2">
      <c r="A18" s="83" t="s">
        <v>41</v>
      </c>
      <c r="B18" s="84">
        <v>4060.0970000000002</v>
      </c>
      <c r="C18" s="85">
        <v>18078.698</v>
      </c>
      <c r="D18" s="86">
        <v>4898.3940000000002</v>
      </c>
      <c r="E18" s="84">
        <v>4113</v>
      </c>
      <c r="F18" s="85">
        <v>18073.091</v>
      </c>
      <c r="G18" s="86">
        <v>4898.3940000000002</v>
      </c>
      <c r="H18" s="87">
        <f t="shared" si="101"/>
        <v>1</v>
      </c>
      <c r="I18" s="88">
        <f t="shared" si="3"/>
        <v>1.2862387551665355E-2</v>
      </c>
      <c r="J18" s="89">
        <f t="shared" si="102"/>
        <v>-3.1024023505432652E-4</v>
      </c>
      <c r="K18" s="84">
        <v>481.59399999999999</v>
      </c>
      <c r="L18" s="85">
        <v>2516.6570000000002</v>
      </c>
      <c r="M18" s="85">
        <v>656.89099999999996</v>
      </c>
      <c r="N18" s="90">
        <f t="shared" si="103"/>
        <v>0.13410334080925299</v>
      </c>
      <c r="O18" s="91">
        <f t="shared" si="104"/>
        <v>1.7012652747011317E-2</v>
      </c>
      <c r="P18" s="92">
        <f t="shared" si="105"/>
        <v>-5.1455015719423514E-3</v>
      </c>
      <c r="Q18" s="84">
        <v>200.11099999999999</v>
      </c>
      <c r="R18" s="85">
        <v>771.71400000000006</v>
      </c>
      <c r="S18" s="86">
        <v>346.10700000000003</v>
      </c>
      <c r="T18" s="93">
        <f t="shared" si="106"/>
        <v>7.0657239903527569E-2</v>
      </c>
      <c r="U18" s="94">
        <f t="shared" si="107"/>
        <v>2.2003945471239704E-2</v>
      </c>
      <c r="V18" s="95">
        <f t="shared" si="108"/>
        <v>2.795762642844464E-2</v>
      </c>
      <c r="W18" s="84">
        <v>3440.3049999999998</v>
      </c>
      <c r="X18" s="85">
        <v>14467.692999999999</v>
      </c>
      <c r="Y18" s="86">
        <v>3839.7809999999999</v>
      </c>
      <c r="Z18" s="93">
        <f t="shared" si="109"/>
        <v>0.7838856980471558</v>
      </c>
      <c r="AA18" s="94">
        <f t="shared" si="110"/>
        <v>-5.2560934581096008E-2</v>
      </c>
      <c r="AB18" s="95">
        <f t="shared" si="111"/>
        <v>-1.6624463717646809E-2</v>
      </c>
      <c r="AC18" s="84">
        <v>4875</v>
      </c>
      <c r="AD18" s="85">
        <v>247.5</v>
      </c>
      <c r="AE18" s="85">
        <v>5804.2650000000003</v>
      </c>
      <c r="AF18" s="85">
        <f t="shared" si="112"/>
        <v>929.26500000000033</v>
      </c>
      <c r="AG18" s="86">
        <f t="shared" si="113"/>
        <v>5556.7650000000003</v>
      </c>
      <c r="AH18" s="84">
        <v>0</v>
      </c>
      <c r="AI18" s="85">
        <v>0</v>
      </c>
      <c r="AJ18" s="85">
        <v>0</v>
      </c>
      <c r="AK18" s="85">
        <f t="shared" si="97"/>
        <v>0</v>
      </c>
      <c r="AL18" s="86">
        <f t="shared" si="98"/>
        <v>0</v>
      </c>
      <c r="AM18" s="93">
        <f t="shared" si="131"/>
        <v>1.1849322451399378</v>
      </c>
      <c r="AN18" s="94">
        <f t="shared" si="114"/>
        <v>-1.5777984196947425E-2</v>
      </c>
      <c r="AO18" s="95">
        <f t="shared" si="115"/>
        <v>1.1712420999757229</v>
      </c>
      <c r="AP18" s="93">
        <f t="shared" si="22"/>
        <v>0</v>
      </c>
      <c r="AQ18" s="94">
        <f t="shared" si="116"/>
        <v>0</v>
      </c>
      <c r="AR18" s="95">
        <f t="shared" si="48"/>
        <v>0</v>
      </c>
      <c r="AS18" s="94">
        <f t="shared" si="24"/>
        <v>0</v>
      </c>
      <c r="AT18" s="94">
        <f t="shared" si="117"/>
        <v>0</v>
      </c>
      <c r="AU18" s="94">
        <f t="shared" si="26"/>
        <v>0</v>
      </c>
      <c r="AV18" s="84">
        <v>1104</v>
      </c>
      <c r="AW18" s="85">
        <v>4065</v>
      </c>
      <c r="AX18" s="86">
        <v>1054</v>
      </c>
      <c r="AY18" s="97">
        <v>36</v>
      </c>
      <c r="AZ18" s="98">
        <v>33</v>
      </c>
      <c r="BA18" s="99">
        <v>33</v>
      </c>
      <c r="BB18" s="97">
        <v>59</v>
      </c>
      <c r="BC18" s="98">
        <v>58</v>
      </c>
      <c r="BD18" s="99">
        <v>55</v>
      </c>
      <c r="BE18" s="100">
        <f t="shared" si="118"/>
        <v>10.646464646464645</v>
      </c>
      <c r="BF18" s="100">
        <f t="shared" si="119"/>
        <v>0.42424242424242209</v>
      </c>
      <c r="BG18" s="100">
        <f t="shared" si="120"/>
        <v>0.38131313131312972</v>
      </c>
      <c r="BH18" s="101">
        <f t="shared" si="121"/>
        <v>6.3878787878787877</v>
      </c>
      <c r="BI18" s="100">
        <f t="shared" si="122"/>
        <v>0.15059065228556712</v>
      </c>
      <c r="BJ18" s="102">
        <f t="shared" si="123"/>
        <v>0.54736154649947721</v>
      </c>
      <c r="BK18" s="85">
        <v>123</v>
      </c>
      <c r="BL18" s="85">
        <v>123</v>
      </c>
      <c r="BM18" s="85">
        <v>120</v>
      </c>
      <c r="BN18" s="84">
        <v>5128</v>
      </c>
      <c r="BO18" s="85">
        <v>19662</v>
      </c>
      <c r="BP18" s="86">
        <v>4904</v>
      </c>
      <c r="BQ18" s="103">
        <f t="shared" si="124"/>
        <v>998.85685154975533</v>
      </c>
      <c r="BR18" s="103">
        <f t="shared" si="99"/>
        <v>196.78976886644796</v>
      </c>
      <c r="BS18" s="103">
        <f t="shared" si="125"/>
        <v>79.668010129757363</v>
      </c>
      <c r="BT18" s="104">
        <f t="shared" si="126"/>
        <v>4647.4326375711571</v>
      </c>
      <c r="BU18" s="103">
        <f>BT18-E18*1000/AV18</f>
        <v>921.8891593102876</v>
      </c>
      <c r="BV18" s="105">
        <f t="shared" si="127"/>
        <v>201.40779132269472</v>
      </c>
      <c r="BW18" s="100">
        <f t="shared" si="128"/>
        <v>4.6527514231499048</v>
      </c>
      <c r="BX18" s="100">
        <f t="shared" si="129"/>
        <v>7.8238869180209392E-3</v>
      </c>
      <c r="BY18" s="100">
        <f t="shared" si="130"/>
        <v>-0.18414894585378505</v>
      </c>
      <c r="BZ18" s="93">
        <f t="shared" si="132"/>
        <v>0.45407407407407407</v>
      </c>
      <c r="CA18" s="94">
        <f t="shared" si="133"/>
        <v>-9.159891598915948E-3</v>
      </c>
      <c r="CB18" s="136">
        <f t="shared" si="134"/>
        <v>1.4915671501037397E-2</v>
      </c>
      <c r="CC18" s="106"/>
      <c r="CD18" s="106"/>
    </row>
    <row r="19" spans="1:82" s="36" customFormat="1" ht="15" customHeight="1" x14ac:dyDescent="0.2">
      <c r="A19" s="83" t="s">
        <v>42</v>
      </c>
      <c r="B19" s="84">
        <v>35526.149709999998</v>
      </c>
      <c r="C19" s="85">
        <v>154038.91438</v>
      </c>
      <c r="D19" s="86">
        <v>39197.10351999999</v>
      </c>
      <c r="E19" s="84">
        <v>33419.978660000001</v>
      </c>
      <c r="F19" s="85">
        <v>149225.54605999999</v>
      </c>
      <c r="G19" s="86">
        <v>38305.106829999997</v>
      </c>
      <c r="H19" s="87">
        <f t="shared" si="101"/>
        <v>1.0232866258266482</v>
      </c>
      <c r="I19" s="88">
        <f>H19-IF(E19=0,"0",(B19/E19))</f>
        <v>-3.9734690596897382E-2</v>
      </c>
      <c r="J19" s="89">
        <f t="shared" si="102"/>
        <v>-8.9690331210809937E-3</v>
      </c>
      <c r="K19" s="84">
        <v>14824.31855</v>
      </c>
      <c r="L19" s="85">
        <v>62467.732309999985</v>
      </c>
      <c r="M19" s="85">
        <v>15848.840540000001</v>
      </c>
      <c r="N19" s="90">
        <f t="shared" si="103"/>
        <v>0.41375267820914735</v>
      </c>
      <c r="O19" s="91">
        <f t="shared" si="104"/>
        <v>-2.9823863260732775E-2</v>
      </c>
      <c r="P19" s="92">
        <f t="shared" si="105"/>
        <v>-4.8601797051618933E-3</v>
      </c>
      <c r="Q19" s="84">
        <v>2794.9331899999997</v>
      </c>
      <c r="R19" s="85">
        <v>12708.69728</v>
      </c>
      <c r="S19" s="86">
        <v>3368.6237000000001</v>
      </c>
      <c r="T19" s="93">
        <f t="shared" si="106"/>
        <v>8.7941895448826773E-2</v>
      </c>
      <c r="U19" s="94">
        <f t="shared" si="107"/>
        <v>4.3112857936140336E-3</v>
      </c>
      <c r="V19" s="95">
        <f t="shared" si="108"/>
        <v>2.7775411170949948E-3</v>
      </c>
      <c r="W19" s="84">
        <v>13669.026400000001</v>
      </c>
      <c r="X19" s="85">
        <v>61974.409570000011</v>
      </c>
      <c r="Y19" s="86">
        <v>16634.079399999999</v>
      </c>
      <c r="Z19" s="93">
        <f t="shared" si="109"/>
        <v>0.43425226494793201</v>
      </c>
      <c r="AA19" s="94">
        <f t="shared" si="110"/>
        <v>2.5244630949640245E-2</v>
      </c>
      <c r="AB19" s="95">
        <f t="shared" si="111"/>
        <v>1.8945293679878517E-2</v>
      </c>
      <c r="AC19" s="84">
        <v>43917</v>
      </c>
      <c r="AD19" s="85">
        <v>42496.883000000002</v>
      </c>
      <c r="AE19" s="85">
        <v>42844.557169999993</v>
      </c>
      <c r="AF19" s="85">
        <f t="shared" si="112"/>
        <v>-1072.4428300000072</v>
      </c>
      <c r="AG19" s="86">
        <f t="shared" si="113"/>
        <v>347.67416999999114</v>
      </c>
      <c r="AH19" s="84">
        <v>10281</v>
      </c>
      <c r="AI19" s="85">
        <v>4656.7510000000002</v>
      </c>
      <c r="AJ19" s="85">
        <v>7189.0908700000009</v>
      </c>
      <c r="AK19" s="85">
        <f t="shared" si="97"/>
        <v>-3091.9091299999991</v>
      </c>
      <c r="AL19" s="86">
        <f t="shared" si="98"/>
        <v>2532.3398700000007</v>
      </c>
      <c r="AM19" s="93">
        <f t="shared" si="131"/>
        <v>1.0930541627428905</v>
      </c>
      <c r="AN19" s="94">
        <f t="shared" si="114"/>
        <v>-0.1431338384476275</v>
      </c>
      <c r="AO19" s="95">
        <f t="shared" si="115"/>
        <v>0.81717009038982225</v>
      </c>
      <c r="AP19" s="93">
        <f t="shared" si="22"/>
        <v>0.18340872728853111</v>
      </c>
      <c r="AQ19" s="94">
        <f t="shared" si="116"/>
        <v>-0.1059837366830452</v>
      </c>
      <c r="AR19" s="95">
        <f t="shared" si="48"/>
        <v>0.15317772352728531</v>
      </c>
      <c r="AS19" s="94">
        <f t="shared" si="24"/>
        <v>0.18767969769424087</v>
      </c>
      <c r="AT19" s="94">
        <f t="shared" si="117"/>
        <v>-0.11995066031987761</v>
      </c>
      <c r="AU19" s="94">
        <f t="shared" si="26"/>
        <v>0.15647357298602479</v>
      </c>
      <c r="AV19" s="84">
        <v>21184</v>
      </c>
      <c r="AW19" s="85">
        <v>89351</v>
      </c>
      <c r="AX19" s="109">
        <v>21568</v>
      </c>
      <c r="AY19" s="97">
        <v>653</v>
      </c>
      <c r="AZ19" s="98">
        <v>636</v>
      </c>
      <c r="BA19" s="99">
        <v>641</v>
      </c>
      <c r="BB19" s="97">
        <v>925</v>
      </c>
      <c r="BC19" s="98">
        <v>909</v>
      </c>
      <c r="BD19" s="99">
        <v>894</v>
      </c>
      <c r="BE19" s="100">
        <f t="shared" si="118"/>
        <v>11.215808632345293</v>
      </c>
      <c r="BF19" s="100">
        <f t="shared" si="119"/>
        <v>0.40212818313651333</v>
      </c>
      <c r="BG19" s="100">
        <f t="shared" si="120"/>
        <v>-0.4916075102123596</v>
      </c>
      <c r="BH19" s="101">
        <f t="shared" si="121"/>
        <v>8.0417598806860546</v>
      </c>
      <c r="BI19" s="100">
        <f t="shared" si="122"/>
        <v>0.40788600681218057</v>
      </c>
      <c r="BJ19" s="102">
        <f t="shared" si="123"/>
        <v>-0.14956758539388737</v>
      </c>
      <c r="BK19" s="85">
        <v>1493</v>
      </c>
      <c r="BL19" s="85">
        <v>1491</v>
      </c>
      <c r="BM19" s="85">
        <v>1496</v>
      </c>
      <c r="BN19" s="84">
        <v>99963</v>
      </c>
      <c r="BO19" s="85">
        <v>393088</v>
      </c>
      <c r="BP19" s="86">
        <v>92956</v>
      </c>
      <c r="BQ19" s="103">
        <f t="shared" si="124"/>
        <v>412.0778306940918</v>
      </c>
      <c r="BR19" s="103">
        <f t="shared" si="99"/>
        <v>77.754344404164499</v>
      </c>
      <c r="BS19" s="103">
        <f t="shared" si="125"/>
        <v>32.454066905830643</v>
      </c>
      <c r="BT19" s="104">
        <f t="shared" si="126"/>
        <v>1776.0157098479228</v>
      </c>
      <c r="BU19" s="103">
        <f t="shared" si="100"/>
        <v>198.41097703070227</v>
      </c>
      <c r="BV19" s="105">
        <f t="shared" si="127"/>
        <v>105.91077470449977</v>
      </c>
      <c r="BW19" s="100">
        <f t="shared" si="128"/>
        <v>4.3099035608308602</v>
      </c>
      <c r="BX19" s="100">
        <f t="shared" si="129"/>
        <v>-0.40889364460720579</v>
      </c>
      <c r="BY19" s="100">
        <f t="shared" si="130"/>
        <v>-8.9465220716072658E-2</v>
      </c>
      <c r="BZ19" s="93">
        <f t="shared" si="132"/>
        <v>0.69040404040404035</v>
      </c>
      <c r="CA19" s="94">
        <f t="shared" si="133"/>
        <v>-5.3534338698437933E-2</v>
      </c>
      <c r="CB19" s="136">
        <f t="shared" si="134"/>
        <v>-3.3883074225126597E-2</v>
      </c>
      <c r="CC19" s="106"/>
      <c r="CD19" s="106"/>
    </row>
    <row r="20" spans="1:82" s="127" customFormat="1" ht="15" customHeight="1" x14ac:dyDescent="0.2">
      <c r="A20" s="83" t="s">
        <v>43</v>
      </c>
      <c r="B20" s="107">
        <v>15768.68461</v>
      </c>
      <c r="C20" s="108">
        <v>78670.822909999988</v>
      </c>
      <c r="D20" s="109">
        <v>18336.432810000002</v>
      </c>
      <c r="E20" s="107">
        <v>18999.195540000001</v>
      </c>
      <c r="F20" s="108">
        <v>79851.502280000001</v>
      </c>
      <c r="G20" s="109">
        <v>22114.516072999999</v>
      </c>
      <c r="H20" s="110">
        <f t="shared" si="101"/>
        <v>0.82915822120960969</v>
      </c>
      <c r="I20" s="111">
        <f t="shared" si="3"/>
        <v>-8.0768849437562462E-4</v>
      </c>
      <c r="J20" s="112">
        <f t="shared" si="102"/>
        <v>-0.15605584068918898</v>
      </c>
      <c r="K20" s="107">
        <v>7017.0594199999996</v>
      </c>
      <c r="L20" s="108">
        <v>31134.973299999998</v>
      </c>
      <c r="M20" s="108">
        <v>8011.5995899999998</v>
      </c>
      <c r="N20" s="113">
        <f t="shared" si="103"/>
        <v>0.36227786145325164</v>
      </c>
      <c r="O20" s="114">
        <f t="shared" si="104"/>
        <v>-7.0566930138897255E-3</v>
      </c>
      <c r="P20" s="115">
        <f t="shared" si="105"/>
        <v>-2.7633065843080729E-2</v>
      </c>
      <c r="Q20" s="107">
        <v>1813.3113899999996</v>
      </c>
      <c r="R20" s="108">
        <v>6709.0262499999999</v>
      </c>
      <c r="S20" s="109">
        <v>2641.1176700000001</v>
      </c>
      <c r="T20" s="116">
        <f t="shared" si="106"/>
        <v>0.11942914153227106</v>
      </c>
      <c r="U20" s="117">
        <f t="shared" si="107"/>
        <v>2.3987658960951647E-2</v>
      </c>
      <c r="V20" s="118">
        <f t="shared" si="108"/>
        <v>3.5410355931034157E-2</v>
      </c>
      <c r="W20" s="107">
        <v>9151.8096500000011</v>
      </c>
      <c r="X20" s="108">
        <v>38520.599519999996</v>
      </c>
      <c r="Y20" s="109">
        <v>10658.30125</v>
      </c>
      <c r="Z20" s="116">
        <f t="shared" si="109"/>
        <v>0.48195950636301321</v>
      </c>
      <c r="AA20" s="117">
        <f t="shared" si="110"/>
        <v>2.6491930893413063E-4</v>
      </c>
      <c r="AB20" s="118">
        <f t="shared" si="111"/>
        <v>-4.4343434719623653E-4</v>
      </c>
      <c r="AC20" s="107">
        <v>12144</v>
      </c>
      <c r="AD20" s="108">
        <v>13903.759</v>
      </c>
      <c r="AE20" s="108">
        <v>14178.909649999998</v>
      </c>
      <c r="AF20" s="108">
        <f t="shared" si="112"/>
        <v>2034.9096499999978</v>
      </c>
      <c r="AG20" s="109">
        <f t="shared" si="113"/>
        <v>275.15064999999777</v>
      </c>
      <c r="AH20" s="107">
        <v>0</v>
      </c>
      <c r="AI20" s="108">
        <v>0</v>
      </c>
      <c r="AJ20" s="108">
        <v>0</v>
      </c>
      <c r="AK20" s="108">
        <f t="shared" si="97"/>
        <v>0</v>
      </c>
      <c r="AL20" s="109">
        <f t="shared" si="98"/>
        <v>0</v>
      </c>
      <c r="AM20" s="116">
        <f t="shared" si="131"/>
        <v>0.77326434192082072</v>
      </c>
      <c r="AN20" s="117">
        <f t="shared" si="114"/>
        <v>3.1303516513558893E-3</v>
      </c>
      <c r="AO20" s="118">
        <f t="shared" si="115"/>
        <v>0.59653098022831619</v>
      </c>
      <c r="AP20" s="116">
        <f t="shared" si="22"/>
        <v>0</v>
      </c>
      <c r="AQ20" s="117">
        <f t="shared" si="116"/>
        <v>0</v>
      </c>
      <c r="AR20" s="118">
        <f t="shared" si="48"/>
        <v>0</v>
      </c>
      <c r="AS20" s="117">
        <f t="shared" si="24"/>
        <v>0</v>
      </c>
      <c r="AT20" s="117">
        <f t="shared" si="117"/>
        <v>0</v>
      </c>
      <c r="AU20" s="117">
        <f t="shared" si="26"/>
        <v>0</v>
      </c>
      <c r="AV20" s="107">
        <v>12474</v>
      </c>
      <c r="AW20" s="108">
        <v>44618</v>
      </c>
      <c r="AX20" s="109">
        <v>10070</v>
      </c>
      <c r="AY20" s="119">
        <v>392.17333333333329</v>
      </c>
      <c r="AZ20" s="120">
        <v>387.85</v>
      </c>
      <c r="BA20" s="121">
        <v>384.91666666666663</v>
      </c>
      <c r="BB20" s="119">
        <v>705.27333333333354</v>
      </c>
      <c r="BC20" s="120">
        <v>691.71416666666687</v>
      </c>
      <c r="BD20" s="121">
        <v>658.88000000000011</v>
      </c>
      <c r="BE20" s="100">
        <f t="shared" si="118"/>
        <v>8.7205022732193118</v>
      </c>
      <c r="BF20" s="100">
        <f t="shared" si="119"/>
        <v>-1.8819524236834191</v>
      </c>
      <c r="BG20" s="100">
        <f t="shared" si="120"/>
        <v>-0.86610767048744819</v>
      </c>
      <c r="BH20" s="101">
        <f t="shared" si="121"/>
        <v>5.0945038044358091</v>
      </c>
      <c r="BI20" s="100">
        <f t="shared" si="122"/>
        <v>-0.80108277665331773</v>
      </c>
      <c r="BJ20" s="102">
        <f t="shared" si="123"/>
        <v>-0.28078969950427979</v>
      </c>
      <c r="BK20" s="108">
        <v>950</v>
      </c>
      <c r="BL20" s="108">
        <v>938</v>
      </c>
      <c r="BM20" s="108">
        <v>981</v>
      </c>
      <c r="BN20" s="107">
        <v>61233</v>
      </c>
      <c r="BO20" s="108">
        <v>232754</v>
      </c>
      <c r="BP20" s="109">
        <v>53970</v>
      </c>
      <c r="BQ20" s="123">
        <f t="shared" si="124"/>
        <v>409.75571749119877</v>
      </c>
      <c r="BR20" s="123">
        <f t="shared" si="99"/>
        <v>99.478652183276608</v>
      </c>
      <c r="BS20" s="123">
        <f t="shared" si="125"/>
        <v>66.683193367016145</v>
      </c>
      <c r="BT20" s="124">
        <f t="shared" si="126"/>
        <v>2196.0790539225422</v>
      </c>
      <c r="BU20" s="123">
        <f t="shared" si="100"/>
        <v>672.97535502884352</v>
      </c>
      <c r="BV20" s="125">
        <f t="shared" si="127"/>
        <v>406.40891451692119</v>
      </c>
      <c r="BW20" s="122">
        <f t="shared" si="128"/>
        <v>5.3594836146971199</v>
      </c>
      <c r="BX20" s="122">
        <f t="shared" si="129"/>
        <v>0.45063320584671107</v>
      </c>
      <c r="BY20" s="122">
        <f t="shared" si="130"/>
        <v>0.14288941504675456</v>
      </c>
      <c r="BZ20" s="93">
        <f t="shared" si="132"/>
        <v>0.61128100577641864</v>
      </c>
      <c r="CA20" s="94">
        <f t="shared" si="133"/>
        <v>-0.10489443282007249</v>
      </c>
      <c r="CB20" s="136">
        <f t="shared" si="134"/>
        <v>-7.0418424856913853E-2</v>
      </c>
      <c r="CC20" s="106"/>
      <c r="CD20" s="106"/>
    </row>
    <row r="21" spans="1:82" s="36" customFormat="1" ht="15" customHeight="1" x14ac:dyDescent="0.2">
      <c r="A21" s="83" t="s">
        <v>44</v>
      </c>
      <c r="B21" s="84">
        <v>27807.408589999999</v>
      </c>
      <c r="C21" s="85">
        <v>120319.63233192913</v>
      </c>
      <c r="D21" s="86">
        <v>29799.914899832333</v>
      </c>
      <c r="E21" s="84">
        <v>27175.228769999998</v>
      </c>
      <c r="F21" s="85">
        <v>116872.00116999997</v>
      </c>
      <c r="G21" s="86">
        <v>29894.68562</v>
      </c>
      <c r="H21" s="87">
        <f t="shared" si="101"/>
        <v>0.99682984723865886</v>
      </c>
      <c r="I21" s="88">
        <f t="shared" si="3"/>
        <v>-2.6433243767879255E-2</v>
      </c>
      <c r="J21" s="89">
        <f t="shared" si="102"/>
        <v>-3.266935810920113E-2</v>
      </c>
      <c r="K21" s="84">
        <v>10254.70861</v>
      </c>
      <c r="L21" s="85">
        <v>47026.482709999997</v>
      </c>
      <c r="M21" s="85">
        <v>11084.70203</v>
      </c>
      <c r="N21" s="90">
        <f t="shared" si="103"/>
        <v>0.37079172435197533</v>
      </c>
      <c r="O21" s="91">
        <f t="shared" si="104"/>
        <v>-6.5632814436207831E-3</v>
      </c>
      <c r="P21" s="92">
        <f t="shared" si="105"/>
        <v>-3.1584227451879665E-2</v>
      </c>
      <c r="Q21" s="84">
        <v>2142.2428999999997</v>
      </c>
      <c r="R21" s="85">
        <v>8344.1259499999996</v>
      </c>
      <c r="S21" s="86">
        <v>2458.2378399999998</v>
      </c>
      <c r="T21" s="93">
        <f t="shared" si="106"/>
        <v>8.2229927795440708E-2</v>
      </c>
      <c r="U21" s="94">
        <f t="shared" si="107"/>
        <v>3.3992059593499768E-3</v>
      </c>
      <c r="V21" s="95">
        <f t="shared" si="108"/>
        <v>1.0834504884329771E-2</v>
      </c>
      <c r="W21" s="84">
        <v>12860.936750000001</v>
      </c>
      <c r="X21" s="85">
        <v>54260.488539999998</v>
      </c>
      <c r="Y21" s="86">
        <v>14365.135699999999</v>
      </c>
      <c r="Z21" s="93">
        <f t="shared" si="109"/>
        <v>0.48052472879626151</v>
      </c>
      <c r="AA21" s="94">
        <f t="shared" si="110"/>
        <v>7.2651710258486157E-3</v>
      </c>
      <c r="AB21" s="95">
        <f t="shared" si="111"/>
        <v>1.6251951768394612E-2</v>
      </c>
      <c r="AC21" s="84">
        <v>16702</v>
      </c>
      <c r="AD21" s="85">
        <v>17362.292000000001</v>
      </c>
      <c r="AE21" s="85">
        <v>21092.881763999983</v>
      </c>
      <c r="AF21" s="85">
        <f t="shared" si="112"/>
        <v>4390.8817639999834</v>
      </c>
      <c r="AG21" s="86">
        <f t="shared" si="113"/>
        <v>3730.5897639999821</v>
      </c>
      <c r="AH21" s="84">
        <v>0</v>
      </c>
      <c r="AI21" s="85">
        <v>0</v>
      </c>
      <c r="AJ21" s="85">
        <v>0</v>
      </c>
      <c r="AK21" s="85">
        <f t="shared" si="97"/>
        <v>0</v>
      </c>
      <c r="AL21" s="86">
        <f t="shared" si="98"/>
        <v>0</v>
      </c>
      <c r="AM21" s="93">
        <f t="shared" si="131"/>
        <v>0.70781684561517522</v>
      </c>
      <c r="AN21" s="94">
        <f t="shared" si="114"/>
        <v>0.10718554457382923</v>
      </c>
      <c r="AO21" s="95">
        <f t="shared" si="115"/>
        <v>0.56351544057013514</v>
      </c>
      <c r="AP21" s="93">
        <f t="shared" si="22"/>
        <v>0</v>
      </c>
      <c r="AQ21" s="94">
        <f t="shared" si="116"/>
        <v>0</v>
      </c>
      <c r="AR21" s="95">
        <f t="shared" si="48"/>
        <v>0</v>
      </c>
      <c r="AS21" s="94">
        <f t="shared" si="24"/>
        <v>0</v>
      </c>
      <c r="AT21" s="94">
        <f t="shared" si="117"/>
        <v>0</v>
      </c>
      <c r="AU21" s="94">
        <f t="shared" si="26"/>
        <v>0</v>
      </c>
      <c r="AV21" s="84">
        <v>14714</v>
      </c>
      <c r="AW21" s="85">
        <v>56467</v>
      </c>
      <c r="AX21" s="86">
        <v>13245</v>
      </c>
      <c r="AY21" s="97">
        <v>377.26333333333332</v>
      </c>
      <c r="AZ21" s="98">
        <v>373.48000000000008</v>
      </c>
      <c r="BA21" s="99">
        <v>362.26333333333332</v>
      </c>
      <c r="BB21" s="97">
        <v>703.3266666666666</v>
      </c>
      <c r="BC21" s="98">
        <v>690.89749999999992</v>
      </c>
      <c r="BD21" s="99">
        <v>685.19333333333327</v>
      </c>
      <c r="BE21" s="100">
        <f t="shared" si="118"/>
        <v>12.187267089318084</v>
      </c>
      <c r="BF21" s="100">
        <f t="shared" si="119"/>
        <v>-0.81337790666173504</v>
      </c>
      <c r="BG21" s="100">
        <f t="shared" si="120"/>
        <v>-0.41202426050876717</v>
      </c>
      <c r="BH21" s="101">
        <f t="shared" si="121"/>
        <v>6.4434368888586198</v>
      </c>
      <c r="BI21" s="100">
        <f t="shared" si="122"/>
        <v>-0.53008892655195439</v>
      </c>
      <c r="BJ21" s="102">
        <f t="shared" si="123"/>
        <v>-0.3673900910238288</v>
      </c>
      <c r="BK21" s="85">
        <v>1364</v>
      </c>
      <c r="BL21" s="85">
        <v>1306</v>
      </c>
      <c r="BM21" s="85">
        <v>1324</v>
      </c>
      <c r="BN21" s="84">
        <v>76486</v>
      </c>
      <c r="BO21" s="85">
        <v>308321</v>
      </c>
      <c r="BP21" s="86">
        <v>69903</v>
      </c>
      <c r="BQ21" s="103">
        <f t="shared" si="124"/>
        <v>427.65955137833856</v>
      </c>
      <c r="BR21" s="103">
        <f t="shared" si="99"/>
        <v>72.362781119729163</v>
      </c>
      <c r="BS21" s="103">
        <f t="shared" si="125"/>
        <v>48.600060879799798</v>
      </c>
      <c r="BT21" s="104">
        <f t="shared" si="126"/>
        <v>2257.0544069460175</v>
      </c>
      <c r="BU21" s="103">
        <f t="shared" si="100"/>
        <v>410.15833721650824</v>
      </c>
      <c r="BV21" s="105">
        <f t="shared" si="127"/>
        <v>187.31453817310648</v>
      </c>
      <c r="BW21" s="100">
        <f t="shared" si="128"/>
        <v>5.277689694224236</v>
      </c>
      <c r="BX21" s="100">
        <f t="shared" si="129"/>
        <v>7.9511088814422592E-2</v>
      </c>
      <c r="BY21" s="100">
        <f t="shared" si="130"/>
        <v>-0.18250829752315667</v>
      </c>
      <c r="BZ21" s="93">
        <f t="shared" si="132"/>
        <v>0.58663141993957701</v>
      </c>
      <c r="CA21" s="94">
        <f t="shared" si="133"/>
        <v>-3.6421691823212199E-2</v>
      </c>
      <c r="CB21" s="136">
        <f t="shared" si="134"/>
        <v>-6.1941102484400212E-2</v>
      </c>
      <c r="CC21" s="106"/>
      <c r="CD21" s="106"/>
    </row>
    <row r="22" spans="1:82" s="36" customFormat="1" ht="15" customHeight="1" x14ac:dyDescent="0.2">
      <c r="A22" s="83" t="s">
        <v>45</v>
      </c>
      <c r="B22" s="84">
        <v>7888.2808600000008</v>
      </c>
      <c r="C22" s="85">
        <v>33634.593139999997</v>
      </c>
      <c r="D22" s="86">
        <v>8490.948339999999</v>
      </c>
      <c r="E22" s="84">
        <v>8458.2484999999997</v>
      </c>
      <c r="F22" s="85">
        <v>34922.824999999997</v>
      </c>
      <c r="G22" s="86">
        <v>8437.6288000000004</v>
      </c>
      <c r="H22" s="87">
        <f t="shared" si="101"/>
        <v>1.0063192564242691</v>
      </c>
      <c r="I22" s="88">
        <f t="shared" si="3"/>
        <v>7.3705269024868292E-2</v>
      </c>
      <c r="J22" s="89">
        <f t="shared" si="102"/>
        <v>4.3207218953073667E-2</v>
      </c>
      <c r="K22" s="84">
        <v>3899.28305</v>
      </c>
      <c r="L22" s="85">
        <v>16399.794590000001</v>
      </c>
      <c r="M22" s="85">
        <v>3908.6033999999995</v>
      </c>
      <c r="N22" s="90">
        <f t="shared" si="103"/>
        <v>0.46323481307923847</v>
      </c>
      <c r="O22" s="91">
        <f t="shared" si="104"/>
        <v>2.2312081366785419E-3</v>
      </c>
      <c r="P22" s="92">
        <f t="shared" si="105"/>
        <v>-6.366216906165123E-3</v>
      </c>
      <c r="Q22" s="84">
        <v>971.17269999999985</v>
      </c>
      <c r="R22" s="85">
        <v>3754.1789200000017</v>
      </c>
      <c r="S22" s="86">
        <v>1022.7307000000001</v>
      </c>
      <c r="T22" s="93">
        <f t="shared" si="106"/>
        <v>0.121210677103975</v>
      </c>
      <c r="U22" s="94">
        <f t="shared" si="107"/>
        <v>6.3910782236630825E-3</v>
      </c>
      <c r="V22" s="95">
        <f t="shared" si="108"/>
        <v>1.3711386310632762E-2</v>
      </c>
      <c r="W22" s="84">
        <v>2975.578</v>
      </c>
      <c r="X22" s="85">
        <v>11971.039199999999</v>
      </c>
      <c r="Y22" s="86">
        <v>2879.03287</v>
      </c>
      <c r="Z22" s="93">
        <f t="shared" si="109"/>
        <v>0.34121350183122534</v>
      </c>
      <c r="AA22" s="94">
        <f t="shared" si="110"/>
        <v>-1.0582499433102632E-2</v>
      </c>
      <c r="AB22" s="95">
        <f t="shared" si="111"/>
        <v>-1.57203169877973E-3</v>
      </c>
      <c r="AC22" s="84">
        <v>8608</v>
      </c>
      <c r="AD22" s="85">
        <v>7693.7629999999999</v>
      </c>
      <c r="AE22" s="85">
        <v>8027.5463900000004</v>
      </c>
      <c r="AF22" s="85">
        <f t="shared" si="112"/>
        <v>-580.45360999999957</v>
      </c>
      <c r="AG22" s="86">
        <f t="shared" si="113"/>
        <v>333.78339000000051</v>
      </c>
      <c r="AH22" s="84">
        <v>1074</v>
      </c>
      <c r="AI22" s="85">
        <v>1014.861</v>
      </c>
      <c r="AJ22" s="85">
        <v>1223.66743</v>
      </c>
      <c r="AK22" s="85">
        <f t="shared" si="97"/>
        <v>149.66742999999997</v>
      </c>
      <c r="AL22" s="86">
        <f t="shared" si="98"/>
        <v>208.80642999999998</v>
      </c>
      <c r="AM22" s="93">
        <f t="shared" si="131"/>
        <v>0.94542400548864969</v>
      </c>
      <c r="AN22" s="94">
        <f t="shared" si="114"/>
        <v>-0.14581503033847965</v>
      </c>
      <c r="AO22" s="95">
        <f t="shared" si="115"/>
        <v>0.71667847055752609</v>
      </c>
      <c r="AP22" s="93">
        <f t="shared" si="22"/>
        <v>0.14411434164961603</v>
      </c>
      <c r="AQ22" s="94">
        <f t="shared" si="116"/>
        <v>7.9630028394002961E-3</v>
      </c>
      <c r="AR22" s="95">
        <f t="shared" si="48"/>
        <v>0.11394121020200905</v>
      </c>
      <c r="AS22" s="94">
        <f t="shared" si="24"/>
        <v>0.14502503712891468</v>
      </c>
      <c r="AT22" s="94">
        <f t="shared" si="117"/>
        <v>1.8048394151352593E-2</v>
      </c>
      <c r="AU22" s="94">
        <f t="shared" si="26"/>
        <v>0.11596493102352372</v>
      </c>
      <c r="AV22" s="84">
        <v>3529</v>
      </c>
      <c r="AW22" s="85">
        <v>13765</v>
      </c>
      <c r="AX22" s="86">
        <v>3076</v>
      </c>
      <c r="AY22" s="97">
        <v>181.41724270353302</v>
      </c>
      <c r="AZ22" s="98">
        <v>188.81640040962623</v>
      </c>
      <c r="BA22" s="99">
        <v>187.39200964034112</v>
      </c>
      <c r="BB22" s="97">
        <v>340.99176747311833</v>
      </c>
      <c r="BC22" s="98">
        <v>324.91079329077058</v>
      </c>
      <c r="BD22" s="99">
        <v>305.62467278457552</v>
      </c>
      <c r="BE22" s="100">
        <f t="shared" si="118"/>
        <v>5.4715958023036384</v>
      </c>
      <c r="BF22" s="100">
        <f t="shared" si="119"/>
        <v>-1.0125361126305137</v>
      </c>
      <c r="BG22" s="100">
        <f t="shared" si="120"/>
        <v>-0.60352972092846802</v>
      </c>
      <c r="BH22" s="101">
        <f t="shared" si="121"/>
        <v>3.3548774841750295</v>
      </c>
      <c r="BI22" s="100">
        <f t="shared" si="122"/>
        <v>-9.4863669549651419E-2</v>
      </c>
      <c r="BJ22" s="102">
        <f t="shared" si="123"/>
        <v>-0.17557874264160489</v>
      </c>
      <c r="BK22" s="85">
        <v>299</v>
      </c>
      <c r="BL22" s="85">
        <v>299</v>
      </c>
      <c r="BM22" s="85">
        <v>302.32</v>
      </c>
      <c r="BN22" s="84">
        <v>17270</v>
      </c>
      <c r="BO22" s="85">
        <v>65304</v>
      </c>
      <c r="BP22" s="86">
        <v>14869</v>
      </c>
      <c r="BQ22" s="103">
        <f t="shared" si="124"/>
        <v>567.46444280045739</v>
      </c>
      <c r="BR22" s="103">
        <f t="shared" si="99"/>
        <v>77.699040368494423</v>
      </c>
      <c r="BS22" s="103">
        <f t="shared" si="125"/>
        <v>32.691304860974356</v>
      </c>
      <c r="BT22" s="104">
        <f t="shared" si="126"/>
        <v>2743.0522756827049</v>
      </c>
      <c r="BU22" s="103">
        <f t="shared" si="100"/>
        <v>346.26890928995908</v>
      </c>
      <c r="BV22" s="105">
        <f t="shared" si="127"/>
        <v>205.9781747019565</v>
      </c>
      <c r="BW22" s="100">
        <f t="shared" si="128"/>
        <v>4.8338751625487646</v>
      </c>
      <c r="BX22" s="100">
        <f t="shared" si="129"/>
        <v>-5.98624401715524E-2</v>
      </c>
      <c r="BY22" s="100">
        <f t="shared" si="130"/>
        <v>8.96688421709948E-2</v>
      </c>
      <c r="BZ22" s="93">
        <f t="shared" si="132"/>
        <v>0.54647761018494012</v>
      </c>
      <c r="CA22" s="94">
        <f t="shared" si="133"/>
        <v>-9.5291248975223342E-2</v>
      </c>
      <c r="CB22" s="136">
        <f t="shared" si="134"/>
        <v>-5.3544441342128102E-2</v>
      </c>
      <c r="CC22" s="106"/>
      <c r="CD22" s="106"/>
    </row>
    <row r="23" spans="1:82" s="36" customFormat="1" ht="15" customHeight="1" x14ac:dyDescent="0.2">
      <c r="A23" s="83" t="s">
        <v>46</v>
      </c>
      <c r="B23" s="84">
        <v>8597.1784800000005</v>
      </c>
      <c r="C23" s="85">
        <v>39166.120830000007</v>
      </c>
      <c r="D23" s="86">
        <v>10832.659800000003</v>
      </c>
      <c r="E23" s="84">
        <v>9083.3028900000008</v>
      </c>
      <c r="F23" s="85">
        <v>39454.411829999997</v>
      </c>
      <c r="G23" s="86">
        <v>11255.909519999999</v>
      </c>
      <c r="H23" s="87">
        <f t="shared" si="101"/>
        <v>0.96239755488013234</v>
      </c>
      <c r="I23" s="88">
        <f t="shared" si="3"/>
        <v>1.5916017920177494E-2</v>
      </c>
      <c r="J23" s="89">
        <f t="shared" si="102"/>
        <v>-3.0295505626201646E-2</v>
      </c>
      <c r="K23" s="84">
        <v>2599.2310100000009</v>
      </c>
      <c r="L23" s="85">
        <v>10592.477859999999</v>
      </c>
      <c r="M23" s="85">
        <v>2873.2441600000002</v>
      </c>
      <c r="N23" s="90">
        <f t="shared" si="103"/>
        <v>0.25526539236075879</v>
      </c>
      <c r="O23" s="91">
        <f t="shared" si="104"/>
        <v>-3.0889439364774562E-2</v>
      </c>
      <c r="P23" s="92">
        <f t="shared" si="105"/>
        <v>-1.3208458057809236E-2</v>
      </c>
      <c r="Q23" s="84">
        <v>771.31627000000003</v>
      </c>
      <c r="R23" s="85">
        <v>3198.1198899999995</v>
      </c>
      <c r="S23" s="86">
        <v>860.71990000000005</v>
      </c>
      <c r="T23" s="93">
        <f t="shared" si="106"/>
        <v>7.6468267488347771E-2</v>
      </c>
      <c r="U23" s="94">
        <f t="shared" si="107"/>
        <v>-8.4475697726950488E-3</v>
      </c>
      <c r="V23" s="95">
        <f t="shared" si="108"/>
        <v>-4.5903452665442268E-3</v>
      </c>
      <c r="W23" s="84">
        <v>4593.1458400000001</v>
      </c>
      <c r="X23" s="85">
        <v>20882.162059999995</v>
      </c>
      <c r="Y23" s="86">
        <v>6337.7428099999997</v>
      </c>
      <c r="Z23" s="93">
        <f t="shared" si="109"/>
        <v>0.563059146729886</v>
      </c>
      <c r="AA23" s="94">
        <f t="shared" si="110"/>
        <v>5.7390020023047827E-2</v>
      </c>
      <c r="AB23" s="95">
        <f t="shared" si="111"/>
        <v>3.3785965571427989E-2</v>
      </c>
      <c r="AC23" s="84">
        <v>14671</v>
      </c>
      <c r="AD23" s="85">
        <v>15660.463</v>
      </c>
      <c r="AE23" s="85">
        <v>15453.325239999995</v>
      </c>
      <c r="AF23" s="85">
        <f t="shared" si="112"/>
        <v>782.32523999999466</v>
      </c>
      <c r="AG23" s="86">
        <f t="shared" si="113"/>
        <v>-207.13776000000507</v>
      </c>
      <c r="AH23" s="84">
        <v>3165</v>
      </c>
      <c r="AI23" s="85">
        <v>855.64780000000007</v>
      </c>
      <c r="AJ23" s="85">
        <v>362.81402999999995</v>
      </c>
      <c r="AK23" s="85">
        <f t="shared" si="97"/>
        <v>-2802.18597</v>
      </c>
      <c r="AL23" s="86">
        <f t="shared" si="98"/>
        <v>-492.83377000000013</v>
      </c>
      <c r="AM23" s="93">
        <f t="shared" si="131"/>
        <v>1.4265494832580259</v>
      </c>
      <c r="AN23" s="94">
        <f t="shared" si="114"/>
        <v>-0.27994062092322403</v>
      </c>
      <c r="AO23" s="95">
        <f t="shared" si="115"/>
        <v>1.0267023023749862</v>
      </c>
      <c r="AP23" s="93">
        <f t="shared" si="22"/>
        <v>3.3492608158893704E-2</v>
      </c>
      <c r="AQ23" s="94">
        <f t="shared" si="116"/>
        <v>-0.33465142972084561</v>
      </c>
      <c r="AR23" s="95">
        <f t="shared" si="48"/>
        <v>1.1645976890151843E-2</v>
      </c>
      <c r="AS23" s="94">
        <f t="shared" si="24"/>
        <v>3.2233204198677673E-2</v>
      </c>
      <c r="AT23" s="94">
        <f t="shared" si="117"/>
        <v>-0.31620833059638187</v>
      </c>
      <c r="AU23" s="94">
        <f t="shared" si="26"/>
        <v>1.0546204942756942E-2</v>
      </c>
      <c r="AV23" s="84">
        <v>3724</v>
      </c>
      <c r="AW23" s="85">
        <v>14545</v>
      </c>
      <c r="AX23" s="109">
        <v>3667</v>
      </c>
      <c r="AY23" s="97">
        <v>124</v>
      </c>
      <c r="AZ23" s="98">
        <v>119</v>
      </c>
      <c r="BA23" s="98">
        <v>125</v>
      </c>
      <c r="BB23" s="97">
        <v>167</v>
      </c>
      <c r="BC23" s="98">
        <v>163</v>
      </c>
      <c r="BD23" s="99">
        <v>165</v>
      </c>
      <c r="BE23" s="100">
        <f t="shared" si="118"/>
        <v>9.7786666666666662</v>
      </c>
      <c r="BF23" s="100">
        <f t="shared" si="119"/>
        <v>-0.23208602150537594</v>
      </c>
      <c r="BG23" s="100">
        <f t="shared" si="120"/>
        <v>-0.40690756302521081</v>
      </c>
      <c r="BH23" s="101">
        <f t="shared" si="121"/>
        <v>7.4080808080808076</v>
      </c>
      <c r="BI23" s="100">
        <f t="shared" si="122"/>
        <v>-2.505292445412266E-2</v>
      </c>
      <c r="BJ23" s="102">
        <f t="shared" si="123"/>
        <v>-2.8013261448844418E-2</v>
      </c>
      <c r="BK23" s="85">
        <v>242</v>
      </c>
      <c r="BL23" s="85">
        <v>242</v>
      </c>
      <c r="BM23" s="85">
        <v>242</v>
      </c>
      <c r="BN23" s="84">
        <v>24594</v>
      </c>
      <c r="BO23" s="85">
        <v>98012</v>
      </c>
      <c r="BP23" s="109">
        <v>24018</v>
      </c>
      <c r="BQ23" s="103">
        <f t="shared" si="124"/>
        <v>468.64474644016985</v>
      </c>
      <c r="BR23" s="103">
        <f t="shared" si="99"/>
        <v>99.314711065688243</v>
      </c>
      <c r="BS23" s="103">
        <f t="shared" si="125"/>
        <v>66.097998797024161</v>
      </c>
      <c r="BT23" s="104">
        <f t="shared" si="126"/>
        <v>3069.514458685574</v>
      </c>
      <c r="BU23" s="103">
        <f t="shared" si="100"/>
        <v>630.38908543100888</v>
      </c>
      <c r="BV23" s="105">
        <f t="shared" si="127"/>
        <v>356.93887738615877</v>
      </c>
      <c r="BW23" s="100">
        <f t="shared" si="128"/>
        <v>6.5497682028906459</v>
      </c>
      <c r="BX23" s="100">
        <f t="shared" si="129"/>
        <v>-5.4420841148021815E-2</v>
      </c>
      <c r="BY23" s="100">
        <f t="shared" si="130"/>
        <v>-0.18876737634620522</v>
      </c>
      <c r="BZ23" s="93">
        <f t="shared" si="132"/>
        <v>1.1027548209366391</v>
      </c>
      <c r="CA23" s="94">
        <f t="shared" si="133"/>
        <v>-2.6446280991735627E-2</v>
      </c>
      <c r="CB23" s="136">
        <f t="shared" si="134"/>
        <v>-9.9052462688826726E-3</v>
      </c>
      <c r="CC23" s="106"/>
      <c r="CD23" s="106"/>
    </row>
    <row r="24" spans="1:82" s="36" customFormat="1" ht="15" customHeight="1" x14ac:dyDescent="0.2">
      <c r="A24" s="83" t="s">
        <v>246</v>
      </c>
      <c r="B24" s="84"/>
      <c r="C24" s="85"/>
      <c r="D24" s="86">
        <v>3570.8849299999997</v>
      </c>
      <c r="E24" s="84"/>
      <c r="F24" s="85"/>
      <c r="G24" s="86">
        <v>11796.551160000001</v>
      </c>
      <c r="H24" s="87">
        <f t="shared" ref="H24" si="135">IF(G24=0,"0",(D24/G24))</f>
        <v>0.30270584017032309</v>
      </c>
      <c r="I24" s="88"/>
      <c r="J24" s="89"/>
      <c r="K24" s="84"/>
      <c r="L24" s="85"/>
      <c r="M24" s="85">
        <v>3224.9763899999998</v>
      </c>
      <c r="N24" s="90">
        <f t="shared" ref="N24" si="136">IF(G24=0,"0",(M24/G24))</f>
        <v>0.27338298679493028</v>
      </c>
      <c r="O24" s="91"/>
      <c r="P24" s="92"/>
      <c r="Q24" s="84"/>
      <c r="R24" s="85"/>
      <c r="S24" s="86">
        <v>1053.0609999999999</v>
      </c>
      <c r="T24" s="93">
        <f t="shared" ref="T24" si="137">S24/G24</f>
        <v>8.9268548554321689E-2</v>
      </c>
      <c r="U24" s="94"/>
      <c r="V24" s="95"/>
      <c r="W24" s="84"/>
      <c r="X24" s="85"/>
      <c r="Y24" s="86">
        <v>1473.12673</v>
      </c>
      <c r="Z24" s="93">
        <f t="shared" ref="Z24" si="138">Y24/G24</f>
        <v>0.12487774689564436</v>
      </c>
      <c r="AA24" s="94"/>
      <c r="AB24" s="95"/>
      <c r="AC24" s="84"/>
      <c r="AD24" s="85"/>
      <c r="AE24" s="85">
        <v>31270.88307</v>
      </c>
      <c r="AF24" s="85"/>
      <c r="AG24" s="86"/>
      <c r="AH24" s="84"/>
      <c r="AI24" s="85"/>
      <c r="AJ24" s="85">
        <v>25525.748460000003</v>
      </c>
      <c r="AK24" s="85"/>
      <c r="AL24" s="86"/>
      <c r="AM24" s="93">
        <f t="shared" ref="AM24" si="139">IF(D24=0,"0",(AE24/D24))</f>
        <v>8.7571802740784488</v>
      </c>
      <c r="AN24" s="94"/>
      <c r="AO24" s="95"/>
      <c r="AP24" s="93">
        <f t="shared" ref="AP24" si="140">IF(D24=0,"0",(AJ24/D24))</f>
        <v>7.1482976798135036</v>
      </c>
      <c r="AQ24" s="94"/>
      <c r="AR24" s="95"/>
      <c r="AS24" s="94">
        <f t="shared" ref="AS24" si="141">AJ24/G24</f>
        <v>2.1638314549555178</v>
      </c>
      <c r="AT24" s="94"/>
      <c r="AU24" s="94"/>
      <c r="AV24" s="84"/>
      <c r="AW24" s="85"/>
      <c r="AX24" s="109">
        <v>1865</v>
      </c>
      <c r="AY24" s="97"/>
      <c r="AZ24" s="98"/>
      <c r="BA24" s="98">
        <v>184.95999999999998</v>
      </c>
      <c r="BB24" s="97"/>
      <c r="BC24" s="98"/>
      <c r="BD24" s="99">
        <v>189.68999999999997</v>
      </c>
      <c r="BE24" s="100">
        <f t="shared" si="118"/>
        <v>3.3610870818915806</v>
      </c>
      <c r="BF24" s="100"/>
      <c r="BG24" s="100"/>
      <c r="BH24" s="101">
        <f t="shared" si="121"/>
        <v>3.2772769606551044</v>
      </c>
      <c r="BI24" s="100"/>
      <c r="BJ24" s="102"/>
      <c r="BK24" s="85"/>
      <c r="BL24" s="85"/>
      <c r="BM24" s="85">
        <v>231</v>
      </c>
      <c r="BN24" s="84"/>
      <c r="BO24" s="85"/>
      <c r="BP24" s="109">
        <v>7236</v>
      </c>
      <c r="BQ24" s="103">
        <f t="shared" ref="BQ24" si="142">G24*1000/BP24</f>
        <v>1630.2585903814263</v>
      </c>
      <c r="BR24" s="103"/>
      <c r="BS24" s="103"/>
      <c r="BT24" s="104">
        <f t="shared" ref="BT24" si="143">G24*1000/AX24</f>
        <v>6325.2285040214474</v>
      </c>
      <c r="BU24" s="103"/>
      <c r="BV24" s="105"/>
      <c r="BW24" s="100">
        <f t="shared" ref="BW24" si="144">BP24/AX24</f>
        <v>3.8798927613941019</v>
      </c>
      <c r="BX24" s="100"/>
      <c r="BY24" s="100"/>
      <c r="BZ24" s="93">
        <f t="shared" ref="BZ24" si="145">(BP24/BM24)/90</f>
        <v>0.34805194805194806</v>
      </c>
      <c r="CA24" s="94"/>
      <c r="CB24" s="136"/>
      <c r="CC24" s="106"/>
      <c r="CD24" s="106"/>
    </row>
    <row r="25" spans="1:82" s="36" customFormat="1" ht="15" customHeight="1" x14ac:dyDescent="0.2">
      <c r="A25" s="83" t="s">
        <v>47</v>
      </c>
      <c r="B25" s="84">
        <v>318.45974000000001</v>
      </c>
      <c r="C25" s="85">
        <v>1752.9673400000001</v>
      </c>
      <c r="D25" s="86">
        <v>249.93916999999999</v>
      </c>
      <c r="E25" s="84">
        <v>428.85060999999996</v>
      </c>
      <c r="F25" s="85">
        <v>1838.1277600000003</v>
      </c>
      <c r="G25" s="86">
        <v>412.90294</v>
      </c>
      <c r="H25" s="87">
        <f t="shared" si="101"/>
        <v>0.60532184633996544</v>
      </c>
      <c r="I25" s="88">
        <f t="shared" si="3"/>
        <v>-0.13726714053357558</v>
      </c>
      <c r="J25" s="89">
        <f t="shared" si="102"/>
        <v>-0.34834817494299475</v>
      </c>
      <c r="K25" s="84">
        <v>286.19281999999998</v>
      </c>
      <c r="L25" s="85">
        <v>1137.9969700000001</v>
      </c>
      <c r="M25" s="85">
        <v>267.45456999999999</v>
      </c>
      <c r="N25" s="90">
        <f t="shared" si="103"/>
        <v>0.64774198507765524</v>
      </c>
      <c r="O25" s="91">
        <f t="shared" si="104"/>
        <v>-1.9606535191442731E-2</v>
      </c>
      <c r="P25" s="92">
        <f t="shared" si="105"/>
        <v>2.8635416554910087E-2</v>
      </c>
      <c r="Q25" s="84">
        <v>102.37372999999999</v>
      </c>
      <c r="R25" s="85">
        <v>459.08839</v>
      </c>
      <c r="S25" s="86">
        <v>101.52257</v>
      </c>
      <c r="T25" s="93">
        <f t="shared" si="106"/>
        <v>0.24587514441045152</v>
      </c>
      <c r="U25" s="94">
        <f t="shared" si="107"/>
        <v>7.1586132622271925E-3</v>
      </c>
      <c r="V25" s="95">
        <f t="shared" si="108"/>
        <v>-3.8835502735349303E-3</v>
      </c>
      <c r="W25" s="84">
        <v>1.76275</v>
      </c>
      <c r="X25" s="85">
        <v>9.1658899999999992</v>
      </c>
      <c r="Y25" s="86">
        <v>0.37430000000000002</v>
      </c>
      <c r="Z25" s="93">
        <f t="shared" si="109"/>
        <v>9.0650843997381084E-4</v>
      </c>
      <c r="AA25" s="94">
        <f t="shared" si="110"/>
        <v>-3.2038972791646092E-3</v>
      </c>
      <c r="AB25" s="95">
        <f t="shared" si="111"/>
        <v>-4.0800274251936884E-3</v>
      </c>
      <c r="AC25" s="84">
        <v>867</v>
      </c>
      <c r="AD25" s="85">
        <v>2091.7269999999999</v>
      </c>
      <c r="AE25" s="85">
        <v>2275.0102999999999</v>
      </c>
      <c r="AF25" s="85">
        <f t="shared" si="112"/>
        <v>1408.0102999999999</v>
      </c>
      <c r="AG25" s="86">
        <f t="shared" si="113"/>
        <v>183.28330000000005</v>
      </c>
      <c r="AH25" s="84">
        <v>103</v>
      </c>
      <c r="AI25" s="85">
        <v>94.028179999999992</v>
      </c>
      <c r="AJ25" s="85">
        <v>267.51189999999997</v>
      </c>
      <c r="AK25" s="85">
        <f t="shared" si="97"/>
        <v>164.51189999999997</v>
      </c>
      <c r="AL25" s="86">
        <f t="shared" si="98"/>
        <v>173.48371999999998</v>
      </c>
      <c r="AM25" s="93">
        <f t="shared" si="131"/>
        <v>9.1022559609204112</v>
      </c>
      <c r="AN25" s="94">
        <f t="shared" si="114"/>
        <v>6.379776818030952</v>
      </c>
      <c r="AO25" s="95">
        <f t="shared" si="115"/>
        <v>7.9090066902294929</v>
      </c>
      <c r="AP25" s="93">
        <f t="shared" si="22"/>
        <v>1.0703080273492145</v>
      </c>
      <c r="AQ25" s="94">
        <f t="shared" si="116"/>
        <v>0.74687624912820616</v>
      </c>
      <c r="AR25" s="95">
        <f t="shared" si="48"/>
        <v>1.0166685910320497</v>
      </c>
      <c r="AS25" s="94">
        <f t="shared" si="24"/>
        <v>0.64788083126751284</v>
      </c>
      <c r="AT25" s="94">
        <f t="shared" si="117"/>
        <v>0.40770395475566645</v>
      </c>
      <c r="AU25" s="94">
        <f t="shared" si="26"/>
        <v>0.59672650889331613</v>
      </c>
      <c r="AV25" s="84">
        <v>658</v>
      </c>
      <c r="AW25" s="85">
        <v>3150</v>
      </c>
      <c r="AX25" s="86">
        <v>364</v>
      </c>
      <c r="AY25" s="97">
        <v>10</v>
      </c>
      <c r="AZ25" s="98">
        <v>8</v>
      </c>
      <c r="BA25" s="99">
        <v>6</v>
      </c>
      <c r="BB25" s="97">
        <v>25</v>
      </c>
      <c r="BC25" s="98">
        <v>24</v>
      </c>
      <c r="BD25" s="99">
        <v>21.5</v>
      </c>
      <c r="BE25" s="100">
        <f t="shared" si="118"/>
        <v>20.222222222222221</v>
      </c>
      <c r="BF25" s="100">
        <f t="shared" si="119"/>
        <v>-1.7111111111111121</v>
      </c>
      <c r="BG25" s="100">
        <f t="shared" si="120"/>
        <v>-12.590277777777779</v>
      </c>
      <c r="BH25" s="101">
        <f t="shared" si="121"/>
        <v>5.6434108527131785</v>
      </c>
      <c r="BI25" s="100">
        <f t="shared" si="122"/>
        <v>-3.1299224806201549</v>
      </c>
      <c r="BJ25" s="102">
        <f t="shared" si="123"/>
        <v>-5.2940891472868215</v>
      </c>
      <c r="BK25" s="85">
        <v>96</v>
      </c>
      <c r="BL25" s="85">
        <v>96</v>
      </c>
      <c r="BM25" s="85">
        <v>96</v>
      </c>
      <c r="BN25" s="84">
        <v>4340</v>
      </c>
      <c r="BO25" s="85">
        <v>21943</v>
      </c>
      <c r="BP25" s="86">
        <v>2728</v>
      </c>
      <c r="BQ25" s="103">
        <f t="shared" si="124"/>
        <v>151.3573826979472</v>
      </c>
      <c r="BR25" s="103">
        <f t="shared" si="99"/>
        <v>52.543878089652267</v>
      </c>
      <c r="BS25" s="103">
        <f t="shared" si="125"/>
        <v>67.589084835303069</v>
      </c>
      <c r="BT25" s="104">
        <f t="shared" si="126"/>
        <v>1134.3487362637363</v>
      </c>
      <c r="BU25" s="103">
        <f t="shared" si="100"/>
        <v>482.60008884732292</v>
      </c>
      <c r="BV25" s="105">
        <f t="shared" si="127"/>
        <v>550.81611404151408</v>
      </c>
      <c r="BW25" s="100">
        <f t="shared" si="128"/>
        <v>7.4945054945054945</v>
      </c>
      <c r="BX25" s="100">
        <f t="shared" si="129"/>
        <v>0.89876081365443028</v>
      </c>
      <c r="BY25" s="100">
        <f t="shared" si="130"/>
        <v>0.52847374847374873</v>
      </c>
      <c r="BZ25" s="93">
        <f t="shared" si="132"/>
        <v>0.31574074074074077</v>
      </c>
      <c r="CA25" s="94">
        <f t="shared" si="133"/>
        <v>-0.18657407407407411</v>
      </c>
      <c r="CB25" s="136">
        <f t="shared" si="134"/>
        <v>-0.31220683251933246</v>
      </c>
      <c r="CC25" s="106"/>
      <c r="CD25" s="106"/>
    </row>
    <row r="26" spans="1:82" s="36" customFormat="1" ht="15" customHeight="1" x14ac:dyDescent="0.2">
      <c r="A26" s="83" t="s">
        <v>48</v>
      </c>
      <c r="B26" s="84">
        <v>10042.221</v>
      </c>
      <c r="C26" s="85">
        <v>41647.779000000002</v>
      </c>
      <c r="D26" s="86">
        <v>11636.7304</v>
      </c>
      <c r="E26" s="84">
        <v>10323.715</v>
      </c>
      <c r="F26" s="85">
        <v>42857.631999999998</v>
      </c>
      <c r="G26" s="86">
        <v>11996.99</v>
      </c>
      <c r="H26" s="87">
        <f t="shared" si="101"/>
        <v>0.96997083435094977</v>
      </c>
      <c r="I26" s="88">
        <f t="shared" si="3"/>
        <v>-2.762430757589085E-3</v>
      </c>
      <c r="J26" s="89">
        <f t="shared" si="102"/>
        <v>-1.7995845093363716E-3</v>
      </c>
      <c r="K26" s="84">
        <v>1484.298</v>
      </c>
      <c r="L26" s="85">
        <v>6031.7629999999999</v>
      </c>
      <c r="M26" s="85">
        <v>1572.857</v>
      </c>
      <c r="N26" s="90">
        <f t="shared" si="103"/>
        <v>0.1311043019957506</v>
      </c>
      <c r="O26" s="91">
        <f t="shared" si="104"/>
        <v>-1.2671267167094352E-2</v>
      </c>
      <c r="P26" s="92">
        <f t="shared" si="105"/>
        <v>-9.6352283637428926E-3</v>
      </c>
      <c r="Q26" s="84">
        <v>1096.5619999999999</v>
      </c>
      <c r="R26" s="85">
        <v>4513.8209999999999</v>
      </c>
      <c r="S26" s="86">
        <v>1098.193</v>
      </c>
      <c r="T26" s="93">
        <f t="shared" si="106"/>
        <v>9.1539044376964557E-2</v>
      </c>
      <c r="U26" s="94">
        <f t="shared" si="107"/>
        <v>-1.4678727035748781E-2</v>
      </c>
      <c r="V26" s="95">
        <f t="shared" si="108"/>
        <v>-1.3782243556069176E-2</v>
      </c>
      <c r="W26" s="84">
        <v>7210.92</v>
      </c>
      <c r="X26" s="85">
        <v>30365.897000000001</v>
      </c>
      <c r="Y26" s="86">
        <v>8929.902</v>
      </c>
      <c r="Z26" s="93">
        <f t="shared" si="109"/>
        <v>0.74434520658931946</v>
      </c>
      <c r="AA26" s="94">
        <f t="shared" si="110"/>
        <v>4.5864088115979196E-2</v>
      </c>
      <c r="AB26" s="95">
        <f t="shared" si="111"/>
        <v>3.5815696606126712E-2</v>
      </c>
      <c r="AC26" s="84">
        <v>25820</v>
      </c>
      <c r="AD26" s="85">
        <v>28400.885999999999</v>
      </c>
      <c r="AE26" s="85">
        <v>28849.723999999998</v>
      </c>
      <c r="AF26" s="85">
        <f t="shared" si="112"/>
        <v>3029.7239999999983</v>
      </c>
      <c r="AG26" s="86">
        <f t="shared" si="113"/>
        <v>448.83799999999974</v>
      </c>
      <c r="AH26" s="84">
        <v>7093</v>
      </c>
      <c r="AI26" s="85">
        <v>7535.7529999999997</v>
      </c>
      <c r="AJ26" s="85">
        <v>12599.718000000001</v>
      </c>
      <c r="AK26" s="85">
        <f t="shared" si="97"/>
        <v>5506.7180000000008</v>
      </c>
      <c r="AL26" s="86">
        <f t="shared" si="98"/>
        <v>5063.9650000000011</v>
      </c>
      <c r="AM26" s="93">
        <f t="shared" si="131"/>
        <v>2.4791950151221167</v>
      </c>
      <c r="AN26" s="94">
        <f t="shared" si="114"/>
        <v>-9.1949356227607915E-2</v>
      </c>
      <c r="AO26" s="95">
        <f t="shared" si="115"/>
        <v>1.797264629350525</v>
      </c>
      <c r="AP26" s="93">
        <f t="shared" si="22"/>
        <v>1.0827541385679951</v>
      </c>
      <c r="AQ26" s="94">
        <f t="shared" si="116"/>
        <v>0.37643628318520672</v>
      </c>
      <c r="AR26" s="95">
        <f t="shared" si="48"/>
        <v>0.90181404570013768</v>
      </c>
      <c r="AS26" s="94">
        <f t="shared" si="24"/>
        <v>1.0502399351837419</v>
      </c>
      <c r="AT26" s="94">
        <f t="shared" si="117"/>
        <v>0.3631810615127814</v>
      </c>
      <c r="AU26" s="94">
        <f t="shared" si="26"/>
        <v>0.87440770534892509</v>
      </c>
      <c r="AV26" s="84">
        <v>3073</v>
      </c>
      <c r="AW26" s="85">
        <v>12821</v>
      </c>
      <c r="AX26" s="86">
        <v>3429</v>
      </c>
      <c r="AY26" s="97">
        <v>48</v>
      </c>
      <c r="AZ26" s="98">
        <v>49</v>
      </c>
      <c r="BA26" s="99">
        <v>50.9</v>
      </c>
      <c r="BB26" s="97">
        <v>83</v>
      </c>
      <c r="BC26" s="98">
        <v>86</v>
      </c>
      <c r="BD26" s="99">
        <v>87</v>
      </c>
      <c r="BE26" s="100">
        <f t="shared" si="118"/>
        <v>22.45579567779961</v>
      </c>
      <c r="BF26" s="100">
        <f t="shared" si="119"/>
        <v>1.1155179000218354</v>
      </c>
      <c r="BG26" s="100">
        <f t="shared" si="120"/>
        <v>0.65137390909212556</v>
      </c>
      <c r="BH26" s="101">
        <f t="shared" si="121"/>
        <v>13.13793103448276</v>
      </c>
      <c r="BI26" s="100">
        <f t="shared" si="122"/>
        <v>0.79656557263537131</v>
      </c>
      <c r="BJ26" s="102">
        <f t="shared" si="123"/>
        <v>0.71448142207965759</v>
      </c>
      <c r="BK26" s="85">
        <v>102</v>
      </c>
      <c r="BL26" s="85">
        <v>102</v>
      </c>
      <c r="BM26" s="85">
        <v>102</v>
      </c>
      <c r="BN26" s="84">
        <v>10707</v>
      </c>
      <c r="BO26" s="85">
        <v>42012</v>
      </c>
      <c r="BP26" s="86">
        <v>10299</v>
      </c>
      <c r="BQ26" s="103">
        <f t="shared" si="124"/>
        <v>1164.8694047965821</v>
      </c>
      <c r="BR26" s="103">
        <f t="shared" si="99"/>
        <v>200.66701383739655</v>
      </c>
      <c r="BS26" s="103">
        <f t="shared" si="125"/>
        <v>144.74106051399622</v>
      </c>
      <c r="BT26" s="104">
        <f t="shared" si="126"/>
        <v>3498.684747739866</v>
      </c>
      <c r="BU26" s="103">
        <f>BT26-E26*1000/AV26</f>
        <v>139.19402206463019</v>
      </c>
      <c r="BV26" s="105">
        <f t="shared" si="127"/>
        <v>155.91647693415644</v>
      </c>
      <c r="BW26" s="100">
        <f t="shared" si="128"/>
        <v>3.0034995625546808</v>
      </c>
      <c r="BX26" s="100">
        <f t="shared" si="129"/>
        <v>-0.48071781460119301</v>
      </c>
      <c r="BY26" s="100">
        <f t="shared" si="130"/>
        <v>-0.27331191860903514</v>
      </c>
      <c r="BZ26" s="93">
        <f t="shared" si="132"/>
        <v>1.1218954248366013</v>
      </c>
      <c r="CA26" s="94">
        <f t="shared" si="133"/>
        <v>-4.4444444444444509E-2</v>
      </c>
      <c r="CB26" s="136">
        <f t="shared" si="134"/>
        <v>-9.6495008259713799E-3</v>
      </c>
      <c r="CC26" s="106"/>
      <c r="CD26" s="106"/>
    </row>
    <row r="27" spans="1:82" s="36" customFormat="1" ht="15" customHeight="1" x14ac:dyDescent="0.2">
      <c r="A27" s="83" t="s">
        <v>49</v>
      </c>
      <c r="B27" s="84">
        <v>5742.0749999999998</v>
      </c>
      <c r="C27" s="85">
        <v>31709.887999999999</v>
      </c>
      <c r="D27" s="86">
        <v>5168.4040000000005</v>
      </c>
      <c r="E27" s="84">
        <v>6773.1220000000003</v>
      </c>
      <c r="F27" s="85">
        <v>30998.256000000001</v>
      </c>
      <c r="G27" s="86">
        <v>6771.8010000000004</v>
      </c>
      <c r="H27" s="87">
        <f t="shared" si="101"/>
        <v>0.76322443615812108</v>
      </c>
      <c r="I27" s="88">
        <f t="shared" si="3"/>
        <v>-8.4549308357332764E-2</v>
      </c>
      <c r="J27" s="89">
        <f t="shared" si="102"/>
        <v>-0.25973272633514943</v>
      </c>
      <c r="K27" s="84">
        <v>3550.35</v>
      </c>
      <c r="L27" s="85">
        <v>16167.388000000001</v>
      </c>
      <c r="M27" s="85">
        <v>3666.0070000000001</v>
      </c>
      <c r="N27" s="90">
        <f t="shared" si="103"/>
        <v>0.54136366381705547</v>
      </c>
      <c r="O27" s="91">
        <f t="shared" si="104"/>
        <v>1.7181462462938502E-2</v>
      </c>
      <c r="P27" s="92">
        <f t="shared" si="105"/>
        <v>1.9805676812883366E-2</v>
      </c>
      <c r="Q27" s="84">
        <v>2300.2620000000002</v>
      </c>
      <c r="R27" s="85">
        <v>10390.585999999999</v>
      </c>
      <c r="S27" s="86">
        <v>2126.8620000000001</v>
      </c>
      <c r="T27" s="93">
        <f t="shared" si="106"/>
        <v>0.31407627010894146</v>
      </c>
      <c r="U27" s="94">
        <f t="shared" si="107"/>
        <v>-2.5539936420337084E-2</v>
      </c>
      <c r="V27" s="95">
        <f t="shared" si="108"/>
        <v>-2.1122781089293663E-2</v>
      </c>
      <c r="W27" s="84">
        <v>1.7689999999999999</v>
      </c>
      <c r="X27" s="85">
        <v>11.295999999999999</v>
      </c>
      <c r="Y27" s="86">
        <v>1.258</v>
      </c>
      <c r="Z27" s="93">
        <f t="shared" si="109"/>
        <v>1.8577037334676551E-4</v>
      </c>
      <c r="AA27" s="94">
        <f t="shared" si="110"/>
        <v>-7.5409035498963194E-5</v>
      </c>
      <c r="AB27" s="95">
        <f t="shared" si="111"/>
        <v>-1.7863722429356621E-4</v>
      </c>
      <c r="AC27" s="84">
        <v>8247</v>
      </c>
      <c r="AD27" s="85">
        <v>10601.712</v>
      </c>
      <c r="AE27" s="85">
        <v>10554.19909</v>
      </c>
      <c r="AF27" s="85">
        <f t="shared" si="112"/>
        <v>2307.1990900000001</v>
      </c>
      <c r="AG27" s="86">
        <f t="shared" si="113"/>
        <v>-47.512909999999465</v>
      </c>
      <c r="AH27" s="84">
        <v>0</v>
      </c>
      <c r="AI27" s="85">
        <v>0</v>
      </c>
      <c r="AJ27" s="85">
        <v>0</v>
      </c>
      <c r="AK27" s="85">
        <f t="shared" si="97"/>
        <v>0</v>
      </c>
      <c r="AL27" s="86">
        <f t="shared" si="98"/>
        <v>0</v>
      </c>
      <c r="AM27" s="93">
        <f t="shared" si="131"/>
        <v>2.0420615513028779</v>
      </c>
      <c r="AN27" s="94">
        <f t="shared" si="114"/>
        <v>0.60582116781781359</v>
      </c>
      <c r="AO27" s="95">
        <f t="shared" si="115"/>
        <v>1.7077269740252792</v>
      </c>
      <c r="AP27" s="93">
        <f t="shared" si="22"/>
        <v>0</v>
      </c>
      <c r="AQ27" s="94">
        <f t="shared" si="116"/>
        <v>0</v>
      </c>
      <c r="AR27" s="95">
        <f t="shared" si="48"/>
        <v>0</v>
      </c>
      <c r="AS27" s="94">
        <f t="shared" si="24"/>
        <v>0</v>
      </c>
      <c r="AT27" s="94">
        <f t="shared" si="117"/>
        <v>0</v>
      </c>
      <c r="AU27" s="94">
        <f t="shared" si="26"/>
        <v>0</v>
      </c>
      <c r="AV27" s="84">
        <v>15244</v>
      </c>
      <c r="AW27" s="85">
        <v>80282</v>
      </c>
      <c r="AX27" s="86">
        <v>13033</v>
      </c>
      <c r="AY27" s="97">
        <v>90</v>
      </c>
      <c r="AZ27" s="98">
        <v>89.699999999999989</v>
      </c>
      <c r="BA27" s="99">
        <v>88</v>
      </c>
      <c r="BB27" s="97">
        <v>328</v>
      </c>
      <c r="BC27" s="98">
        <v>326</v>
      </c>
      <c r="BD27" s="99">
        <v>315</v>
      </c>
      <c r="BE27" s="100">
        <f t="shared" si="118"/>
        <v>49.367424242424242</v>
      </c>
      <c r="BF27" s="100">
        <f t="shared" si="119"/>
        <v>-7.0918350168350131</v>
      </c>
      <c r="BG27" s="100">
        <f t="shared" si="120"/>
        <v>-25.216373602243173</v>
      </c>
      <c r="BH27" s="101">
        <f t="shared" si="121"/>
        <v>13.791534391534391</v>
      </c>
      <c r="BI27" s="100">
        <f t="shared" si="122"/>
        <v>-1.7003355271647962</v>
      </c>
      <c r="BJ27" s="102">
        <f t="shared" si="123"/>
        <v>-6.7304492485474086</v>
      </c>
      <c r="BK27" s="85">
        <v>2076</v>
      </c>
      <c r="BL27" s="85">
        <v>2076</v>
      </c>
      <c r="BM27" s="85">
        <v>2076</v>
      </c>
      <c r="BN27" s="84">
        <v>107538</v>
      </c>
      <c r="BO27" s="85">
        <v>590984</v>
      </c>
      <c r="BP27" s="86">
        <v>93097</v>
      </c>
      <c r="BQ27" s="103">
        <f t="shared" si="124"/>
        <v>72.739196751775026</v>
      </c>
      <c r="BR27" s="103">
        <f t="shared" si="99"/>
        <v>9.7556746479605607</v>
      </c>
      <c r="BS27" s="103">
        <f t="shared" si="125"/>
        <v>20.287258966657326</v>
      </c>
      <c r="BT27" s="104">
        <f t="shared" si="126"/>
        <v>519.58881301312056</v>
      </c>
      <c r="BU27" s="103">
        <f t="shared" si="100"/>
        <v>75.274853422461945</v>
      </c>
      <c r="BV27" s="105">
        <f t="shared" si="127"/>
        <v>133.47167592136896</v>
      </c>
      <c r="BW27" s="100">
        <f t="shared" si="128"/>
        <v>7.1431750172638688</v>
      </c>
      <c r="BX27" s="100">
        <f t="shared" si="129"/>
        <v>8.872736572883877E-2</v>
      </c>
      <c r="BY27" s="100">
        <f t="shared" si="130"/>
        <v>-0.2181762196260939</v>
      </c>
      <c r="BZ27" s="93">
        <f t="shared" si="132"/>
        <v>0.49827124812673945</v>
      </c>
      <c r="CA27" s="94">
        <f t="shared" si="133"/>
        <v>-7.7290730036394806E-2</v>
      </c>
      <c r="CB27" s="136">
        <f t="shared" si="134"/>
        <v>-0.28380120735612063</v>
      </c>
      <c r="CC27" s="106"/>
      <c r="CD27" s="106"/>
    </row>
    <row r="28" spans="1:82" s="36" customFormat="1" ht="15" customHeight="1" x14ac:dyDescent="0.2">
      <c r="A28" s="83" t="s">
        <v>50</v>
      </c>
      <c r="B28" s="84">
        <v>449.48599999999999</v>
      </c>
      <c r="C28" s="85">
        <v>2684.4609999999998</v>
      </c>
      <c r="D28" s="86">
        <v>416.28699999999998</v>
      </c>
      <c r="E28" s="84">
        <v>532.42999999999995</v>
      </c>
      <c r="F28" s="85">
        <v>2535.971</v>
      </c>
      <c r="G28" s="86">
        <v>585.61500000000001</v>
      </c>
      <c r="H28" s="87">
        <f t="shared" si="101"/>
        <v>0.71085440092893792</v>
      </c>
      <c r="I28" s="88">
        <f t="shared" si="3"/>
        <v>-0.13336174016003155</v>
      </c>
      <c r="J28" s="89">
        <f t="shared" si="102"/>
        <v>-0.34769910776654789</v>
      </c>
      <c r="K28" s="84">
        <v>338.39600000000002</v>
      </c>
      <c r="L28" s="85">
        <v>1563.98</v>
      </c>
      <c r="M28" s="85">
        <v>393.09</v>
      </c>
      <c r="N28" s="90">
        <f t="shared" si="103"/>
        <v>0.67124305217591762</v>
      </c>
      <c r="O28" s="91">
        <f t="shared" si="104"/>
        <v>3.5674057190661301E-2</v>
      </c>
      <c r="P28" s="92">
        <f t="shared" si="105"/>
        <v>5.4524643329759703E-2</v>
      </c>
      <c r="Q28" s="84">
        <v>132.29</v>
      </c>
      <c r="R28" s="85">
        <v>685.67899999999997</v>
      </c>
      <c r="S28" s="86">
        <v>128.62799999999999</v>
      </c>
      <c r="T28" s="93">
        <f t="shared" si="106"/>
        <v>0.21964601316564633</v>
      </c>
      <c r="U28" s="94">
        <f t="shared" si="107"/>
        <v>-2.8818573728405489E-2</v>
      </c>
      <c r="V28" s="95">
        <f t="shared" si="108"/>
        <v>-5.0735233307598021E-2</v>
      </c>
      <c r="W28" s="84">
        <v>0.77200000000000002</v>
      </c>
      <c r="X28" s="85">
        <v>5.859</v>
      </c>
      <c r="Y28" s="86">
        <v>0.83</v>
      </c>
      <c r="Z28" s="93">
        <f t="shared" si="109"/>
        <v>1.4173134226411548E-3</v>
      </c>
      <c r="AA28" s="94">
        <f t="shared" si="110"/>
        <v>-3.2642440101365551E-5</v>
      </c>
      <c r="AB28" s="95">
        <f t="shared" si="111"/>
        <v>-8.9304422734774497E-4</v>
      </c>
      <c r="AC28" s="84">
        <v>141</v>
      </c>
      <c r="AD28" s="85">
        <v>69.730999999999995</v>
      </c>
      <c r="AE28" s="85">
        <v>158.22899099999998</v>
      </c>
      <c r="AF28" s="85">
        <f t="shared" si="112"/>
        <v>17.228990999999979</v>
      </c>
      <c r="AG28" s="86">
        <f t="shared" si="113"/>
        <v>88.497990999999985</v>
      </c>
      <c r="AH28" s="84">
        <v>0</v>
      </c>
      <c r="AI28" s="85">
        <v>0</v>
      </c>
      <c r="AJ28" s="85">
        <v>0</v>
      </c>
      <c r="AK28" s="85">
        <f t="shared" si="97"/>
        <v>0</v>
      </c>
      <c r="AL28" s="86">
        <f t="shared" si="98"/>
        <v>0</v>
      </c>
      <c r="AM28" s="93">
        <f t="shared" si="131"/>
        <v>0.38009592180394774</v>
      </c>
      <c r="AN28" s="94">
        <f t="shared" si="114"/>
        <v>6.640428290974415E-2</v>
      </c>
      <c r="AO28" s="95">
        <f t="shared" si="115"/>
        <v>0.35412013001557757</v>
      </c>
      <c r="AP28" s="93">
        <f t="shared" si="22"/>
        <v>0</v>
      </c>
      <c r="AQ28" s="94">
        <f t="shared" si="116"/>
        <v>0</v>
      </c>
      <c r="AR28" s="95">
        <f t="shared" si="48"/>
        <v>0</v>
      </c>
      <c r="AS28" s="94">
        <f t="shared" si="24"/>
        <v>0</v>
      </c>
      <c r="AT28" s="94">
        <f t="shared" si="117"/>
        <v>0</v>
      </c>
      <c r="AU28" s="94">
        <f t="shared" si="26"/>
        <v>0</v>
      </c>
      <c r="AV28" s="84">
        <v>1116</v>
      </c>
      <c r="AW28" s="85">
        <v>5576</v>
      </c>
      <c r="AX28" s="86">
        <v>963</v>
      </c>
      <c r="AY28" s="97">
        <v>6</v>
      </c>
      <c r="AZ28" s="98">
        <v>6</v>
      </c>
      <c r="BA28" s="99">
        <v>6</v>
      </c>
      <c r="BB28" s="97">
        <v>22</v>
      </c>
      <c r="BC28" s="98">
        <v>23</v>
      </c>
      <c r="BD28" s="99">
        <v>22</v>
      </c>
      <c r="BE28" s="100">
        <f t="shared" si="118"/>
        <v>53.5</v>
      </c>
      <c r="BF28" s="100">
        <f t="shared" si="119"/>
        <v>-8.5</v>
      </c>
      <c r="BG28" s="100">
        <f t="shared" si="120"/>
        <v>-23.944444444444443</v>
      </c>
      <c r="BH28" s="101">
        <f t="shared" si="121"/>
        <v>14.590909090909092</v>
      </c>
      <c r="BI28" s="100">
        <f t="shared" si="122"/>
        <v>-2.3181818181818183</v>
      </c>
      <c r="BJ28" s="102">
        <f t="shared" si="123"/>
        <v>-5.6119894598155451</v>
      </c>
      <c r="BK28" s="85">
        <v>120</v>
      </c>
      <c r="BL28" s="85">
        <v>120</v>
      </c>
      <c r="BM28" s="85">
        <v>120</v>
      </c>
      <c r="BN28" s="84">
        <v>8774</v>
      </c>
      <c r="BO28" s="85">
        <v>40507</v>
      </c>
      <c r="BP28" s="86">
        <v>7998</v>
      </c>
      <c r="BQ28" s="103">
        <f t="shared" si="124"/>
        <v>73.220180045011247</v>
      </c>
      <c r="BR28" s="103">
        <f t="shared" si="99"/>
        <v>12.537481161947653</v>
      </c>
      <c r="BS28" s="103">
        <f t="shared" si="125"/>
        <v>10.614432890198501</v>
      </c>
      <c r="BT28" s="104">
        <f t="shared" si="126"/>
        <v>608.11526479750773</v>
      </c>
      <c r="BU28" s="103">
        <f t="shared" si="100"/>
        <v>131.02745117743603</v>
      </c>
      <c r="BV28" s="105">
        <f t="shared" si="127"/>
        <v>153.31415288932982</v>
      </c>
      <c r="BW28" s="100">
        <f t="shared" si="128"/>
        <v>8.3052959501557631</v>
      </c>
      <c r="BX28" s="100">
        <f t="shared" si="129"/>
        <v>0.44328878169698172</v>
      </c>
      <c r="BY28" s="100">
        <f t="shared" si="130"/>
        <v>1.0407694078315162</v>
      </c>
      <c r="BZ28" s="93">
        <f t="shared" si="132"/>
        <v>0.74055555555555563</v>
      </c>
      <c r="CA28" s="94">
        <f t="shared" si="133"/>
        <v>-7.1851851851851722E-2</v>
      </c>
      <c r="CB28" s="136">
        <f t="shared" si="134"/>
        <v>-0.18680250305250301</v>
      </c>
      <c r="CC28" s="106"/>
      <c r="CD28" s="106"/>
    </row>
    <row r="29" spans="1:82" s="36" customFormat="1" ht="15" customHeight="1" x14ac:dyDescent="0.2">
      <c r="A29" s="83" t="s">
        <v>51</v>
      </c>
      <c r="B29" s="84">
        <v>3810.93977</v>
      </c>
      <c r="C29" s="85">
        <v>14479.203002420001</v>
      </c>
      <c r="D29" s="86">
        <v>3688.703</v>
      </c>
      <c r="E29" s="84">
        <v>3596.8049999999998</v>
      </c>
      <c r="F29" s="85">
        <v>14446.779</v>
      </c>
      <c r="G29" s="86">
        <v>3474.4749999999999</v>
      </c>
      <c r="H29" s="87">
        <f t="shared" si="101"/>
        <v>1.0616576605098613</v>
      </c>
      <c r="I29" s="88">
        <f t="shared" si="3"/>
        <v>2.1229428924203209E-3</v>
      </c>
      <c r="J29" s="89">
        <f t="shared" si="102"/>
        <v>5.9413284623720752E-2</v>
      </c>
      <c r="K29" s="84">
        <v>1910.46</v>
      </c>
      <c r="L29" s="85">
        <v>8240.3220000000001</v>
      </c>
      <c r="M29" s="85">
        <v>1868.21</v>
      </c>
      <c r="N29" s="90">
        <f t="shared" si="103"/>
        <v>0.53769562307974583</v>
      </c>
      <c r="O29" s="91">
        <f t="shared" si="104"/>
        <v>6.5408899207338722E-3</v>
      </c>
      <c r="P29" s="92">
        <f t="shared" si="105"/>
        <v>-3.2696019237202445E-2</v>
      </c>
      <c r="Q29" s="84">
        <v>859.78200000000004</v>
      </c>
      <c r="R29" s="85">
        <v>3075.0790000000002</v>
      </c>
      <c r="S29" s="86">
        <v>820.553</v>
      </c>
      <c r="T29" s="93">
        <f t="shared" si="106"/>
        <v>0.23616603947358955</v>
      </c>
      <c r="U29" s="94">
        <f t="shared" si="107"/>
        <v>-2.8744422873066E-3</v>
      </c>
      <c r="V29" s="95">
        <f t="shared" si="108"/>
        <v>2.3310357248506719E-2</v>
      </c>
      <c r="W29" s="84">
        <v>614.44799999999998</v>
      </c>
      <c r="X29" s="85">
        <v>2156.5140000000001</v>
      </c>
      <c r="Y29" s="86">
        <v>536.43600000000004</v>
      </c>
      <c r="Z29" s="93">
        <f t="shared" si="109"/>
        <v>0.15439339756366072</v>
      </c>
      <c r="AA29" s="94">
        <f t="shared" si="110"/>
        <v>-1.6438215492927011E-2</v>
      </c>
      <c r="AB29" s="95">
        <f t="shared" si="111"/>
        <v>5.1204004478330178E-3</v>
      </c>
      <c r="AC29" s="84">
        <v>2467</v>
      </c>
      <c r="AD29" s="85">
        <v>1901.9549999999999</v>
      </c>
      <c r="AE29" s="85">
        <v>1734.2164900000002</v>
      </c>
      <c r="AF29" s="85">
        <f t="shared" si="112"/>
        <v>-732.78350999999975</v>
      </c>
      <c r="AG29" s="86">
        <f t="shared" si="113"/>
        <v>-167.73850999999968</v>
      </c>
      <c r="AH29" s="84">
        <v>702</v>
      </c>
      <c r="AI29" s="85">
        <v>189.072</v>
      </c>
      <c r="AJ29" s="85">
        <v>163.18899999999999</v>
      </c>
      <c r="AK29" s="85">
        <f t="shared" si="97"/>
        <v>-538.81100000000004</v>
      </c>
      <c r="AL29" s="86">
        <f t="shared" si="98"/>
        <v>-25.88300000000001</v>
      </c>
      <c r="AM29" s="93">
        <f t="shared" si="131"/>
        <v>0.47014261923499945</v>
      </c>
      <c r="AN29" s="94">
        <f t="shared" si="114"/>
        <v>-0.17720426864300032</v>
      </c>
      <c r="AO29" s="95">
        <f t="shared" si="115"/>
        <v>0.3387849057142957</v>
      </c>
      <c r="AP29" s="93">
        <f t="shared" si="22"/>
        <v>4.4240211261248191E-2</v>
      </c>
      <c r="AQ29" s="94">
        <f t="shared" si="116"/>
        <v>-0.13996632108182266</v>
      </c>
      <c r="AR29" s="95">
        <f t="shared" si="48"/>
        <v>3.1182033959058341E-2</v>
      </c>
      <c r="AS29" s="94">
        <f t="shared" si="24"/>
        <v>4.6967959188078771E-2</v>
      </c>
      <c r="AT29" s="94">
        <f t="shared" si="117"/>
        <v>-0.14820525704132484</v>
      </c>
      <c r="AU29" s="94">
        <f t="shared" si="26"/>
        <v>3.3880474427634935E-2</v>
      </c>
      <c r="AV29" s="84">
        <v>4166</v>
      </c>
      <c r="AW29" s="85">
        <v>14303</v>
      </c>
      <c r="AX29" s="109">
        <v>3328</v>
      </c>
      <c r="AY29" s="97">
        <v>115</v>
      </c>
      <c r="AZ29" s="98">
        <v>113.25</v>
      </c>
      <c r="BA29" s="99">
        <v>106.5</v>
      </c>
      <c r="BB29" s="97">
        <v>180</v>
      </c>
      <c r="BC29" s="98">
        <v>181</v>
      </c>
      <c r="BD29" s="99">
        <v>182</v>
      </c>
      <c r="BE29" s="100">
        <f t="shared" si="118"/>
        <v>10.416275430359937</v>
      </c>
      <c r="BF29" s="100">
        <f t="shared" si="119"/>
        <v>-1.659086888480644</v>
      </c>
      <c r="BG29" s="100">
        <f t="shared" si="120"/>
        <v>-0.10837504793292574</v>
      </c>
      <c r="BH29" s="101">
        <f t="shared" si="121"/>
        <v>6.0952380952380949</v>
      </c>
      <c r="BI29" s="100">
        <f t="shared" si="122"/>
        <v>-1.6195767195767203</v>
      </c>
      <c r="BJ29" s="102">
        <f t="shared" si="123"/>
        <v>-0.48993685872138926</v>
      </c>
      <c r="BK29" s="85">
        <v>300</v>
      </c>
      <c r="BL29" s="85">
        <v>290</v>
      </c>
      <c r="BM29" s="85">
        <v>309</v>
      </c>
      <c r="BN29" s="84">
        <v>18318</v>
      </c>
      <c r="BO29" s="85">
        <v>61278</v>
      </c>
      <c r="BP29" s="86">
        <v>14672</v>
      </c>
      <c r="BQ29" s="103">
        <f t="shared" si="124"/>
        <v>236.80991003271538</v>
      </c>
      <c r="BR29" s="103">
        <f t="shared" si="99"/>
        <v>40.456323396619723</v>
      </c>
      <c r="BS29" s="103">
        <f t="shared" si="125"/>
        <v>1.051905528651929</v>
      </c>
      <c r="BT29" s="104">
        <f t="shared" si="126"/>
        <v>1044.0129206730769</v>
      </c>
      <c r="BU29" s="103">
        <f t="shared" si="100"/>
        <v>180.64158125877066</v>
      </c>
      <c r="BV29" s="105">
        <f t="shared" si="127"/>
        <v>33.960554036706867</v>
      </c>
      <c r="BW29" s="100">
        <f t="shared" si="128"/>
        <v>4.4086538461538458</v>
      </c>
      <c r="BX29" s="100">
        <f t="shared" si="129"/>
        <v>1.1630322390043801E-2</v>
      </c>
      <c r="BY29" s="100">
        <f t="shared" si="130"/>
        <v>0.12437782014531606</v>
      </c>
      <c r="BZ29" s="93">
        <f t="shared" si="132"/>
        <v>0.52758000719165765</v>
      </c>
      <c r="CA29" s="94">
        <f t="shared" si="133"/>
        <v>-0.15086443725278686</v>
      </c>
      <c r="CB29" s="136">
        <f t="shared" si="134"/>
        <v>-5.2923971588183183E-2</v>
      </c>
      <c r="CC29" s="106"/>
      <c r="CD29" s="106"/>
    </row>
    <row r="30" spans="1:82" s="36" customFormat="1" ht="15" customHeight="1" x14ac:dyDescent="0.2">
      <c r="A30" s="83" t="s">
        <v>52</v>
      </c>
      <c r="B30" s="84">
        <v>7690.1128099999996</v>
      </c>
      <c r="C30" s="85">
        <v>32342.368140000002</v>
      </c>
      <c r="D30" s="86">
        <v>8487.5222300000005</v>
      </c>
      <c r="E30" s="84">
        <v>7119.9687300000005</v>
      </c>
      <c r="F30" s="85">
        <v>31437.587450000003</v>
      </c>
      <c r="G30" s="86">
        <v>7776.8605399999997</v>
      </c>
      <c r="H30" s="87">
        <f t="shared" si="101"/>
        <v>1.0913815653945109</v>
      </c>
      <c r="I30" s="88">
        <f t="shared" si="3"/>
        <v>1.1304797978707981E-2</v>
      </c>
      <c r="J30" s="89">
        <f t="shared" si="102"/>
        <v>6.2601345174399858E-2</v>
      </c>
      <c r="K30" s="84">
        <v>4463.57791</v>
      </c>
      <c r="L30" s="85">
        <v>19797.078020000001</v>
      </c>
      <c r="M30" s="85">
        <v>5131.90625</v>
      </c>
      <c r="N30" s="90">
        <f t="shared" si="103"/>
        <v>0.65989433957369126</v>
      </c>
      <c r="O30" s="91">
        <f t="shared" si="104"/>
        <v>3.2984576446122071E-2</v>
      </c>
      <c r="P30" s="92">
        <f t="shared" si="105"/>
        <v>3.016796341692296E-2</v>
      </c>
      <c r="Q30" s="84">
        <v>942.91715000000011</v>
      </c>
      <c r="R30" s="85">
        <v>3674.4982200000004</v>
      </c>
      <c r="S30" s="86">
        <v>923.87313000000017</v>
      </c>
      <c r="T30" s="93">
        <f t="shared" si="106"/>
        <v>0.11879769802326945</v>
      </c>
      <c r="U30" s="94">
        <f t="shared" si="107"/>
        <v>-1.3635067590857058E-2</v>
      </c>
      <c r="V30" s="95">
        <f t="shared" si="108"/>
        <v>1.9153759989055802E-3</v>
      </c>
      <c r="W30" s="84">
        <v>1290.3536799999999</v>
      </c>
      <c r="X30" s="85">
        <v>5241.3816500000003</v>
      </c>
      <c r="Y30" s="86">
        <v>1314.6008100000001</v>
      </c>
      <c r="Z30" s="93">
        <f t="shared" si="109"/>
        <v>0.16904003913126622</v>
      </c>
      <c r="AA30" s="94">
        <f t="shared" si="110"/>
        <v>-1.2190206243701845E-2</v>
      </c>
      <c r="AB30" s="95">
        <f t="shared" si="111"/>
        <v>2.3166333248833271E-3</v>
      </c>
      <c r="AC30" s="84">
        <v>18596</v>
      </c>
      <c r="AD30" s="85">
        <v>16935.771000000001</v>
      </c>
      <c r="AE30" s="85">
        <v>16403.082969999999</v>
      </c>
      <c r="AF30" s="85">
        <f t="shared" si="112"/>
        <v>-2192.9170300000005</v>
      </c>
      <c r="AG30" s="86">
        <f t="shared" si="113"/>
        <v>-532.68803000000116</v>
      </c>
      <c r="AH30" s="84">
        <v>10618</v>
      </c>
      <c r="AI30" s="85">
        <v>9466.3739999999998</v>
      </c>
      <c r="AJ30" s="85">
        <v>7898.3857800000005</v>
      </c>
      <c r="AK30" s="85">
        <f t="shared" si="97"/>
        <v>-2719.6142199999995</v>
      </c>
      <c r="AL30" s="86">
        <f t="shared" si="98"/>
        <v>-1567.9882199999993</v>
      </c>
      <c r="AM30" s="93">
        <f t="shared" si="131"/>
        <v>1.9326114884296448</v>
      </c>
      <c r="AN30" s="94">
        <f t="shared" si="114"/>
        <v>-0.4855584993783757</v>
      </c>
      <c r="AO30" s="95">
        <f t="shared" si="115"/>
        <v>1.4089710757458753</v>
      </c>
      <c r="AP30" s="93">
        <f t="shared" si="22"/>
        <v>0.93058793437763987</v>
      </c>
      <c r="AQ30" s="94">
        <f t="shared" si="116"/>
        <v>-0.45014603693584465</v>
      </c>
      <c r="AR30" s="95">
        <f t="shared" si="48"/>
        <v>0.63789526700637555</v>
      </c>
      <c r="AS30" s="94">
        <f t="shared" si="24"/>
        <v>1.0156265165583129</v>
      </c>
      <c r="AT30" s="94">
        <f t="shared" si="117"/>
        <v>-0.47567216783913935</v>
      </c>
      <c r="AU30" s="94">
        <f t="shared" si="26"/>
        <v>0.71451008976329189</v>
      </c>
      <c r="AV30" s="84">
        <v>8287</v>
      </c>
      <c r="AW30" s="85">
        <v>31129</v>
      </c>
      <c r="AX30" s="86">
        <v>7262</v>
      </c>
      <c r="AY30" s="97">
        <v>201.75666666666672</v>
      </c>
      <c r="AZ30" s="98">
        <v>205.17666666666668</v>
      </c>
      <c r="BA30" s="99">
        <v>200.70005643865937</v>
      </c>
      <c r="BB30" s="97">
        <v>413.98000000000008</v>
      </c>
      <c r="BC30" s="98">
        <v>408.10000000000008</v>
      </c>
      <c r="BD30" s="99">
        <v>405.28666666666675</v>
      </c>
      <c r="BE30" s="100">
        <f t="shared" si="118"/>
        <v>12.061116023684344</v>
      </c>
      <c r="BF30" s="100">
        <f t="shared" si="119"/>
        <v>-1.6302944212410591</v>
      </c>
      <c r="BG30" s="100">
        <f t="shared" si="120"/>
        <v>-0.58205327756823522</v>
      </c>
      <c r="BH30" s="101">
        <f t="shared" si="121"/>
        <v>5.9727271231885233</v>
      </c>
      <c r="BI30" s="100">
        <f t="shared" si="122"/>
        <v>-0.69989796336960186</v>
      </c>
      <c r="BJ30" s="102">
        <f t="shared" si="123"/>
        <v>-0.38376229933863382</v>
      </c>
      <c r="BK30" s="85">
        <v>549</v>
      </c>
      <c r="BL30" s="85">
        <v>542</v>
      </c>
      <c r="BM30" s="85">
        <v>571</v>
      </c>
      <c r="BN30" s="84">
        <v>33845</v>
      </c>
      <c r="BO30" s="85">
        <v>131829</v>
      </c>
      <c r="BP30" s="86">
        <v>31248</v>
      </c>
      <c r="BQ30" s="103">
        <f t="shared" si="124"/>
        <v>248.87546530977983</v>
      </c>
      <c r="BR30" s="103">
        <f t="shared" si="99"/>
        <v>38.505581131910105</v>
      </c>
      <c r="BS30" s="103">
        <f t="shared" si="125"/>
        <v>10.402993774685086</v>
      </c>
      <c r="BT30" s="104">
        <f t="shared" si="126"/>
        <v>1070.8978986505094</v>
      </c>
      <c r="BU30" s="103">
        <f t="shared" si="100"/>
        <v>211.72464777564517</v>
      </c>
      <c r="BV30" s="105">
        <f t="shared" si="127"/>
        <v>60.984716408869758</v>
      </c>
      <c r="BW30" s="100">
        <f t="shared" si="128"/>
        <v>4.3029468465987328</v>
      </c>
      <c r="BX30" s="100">
        <f t="shared" si="129"/>
        <v>0.21883920812884039</v>
      </c>
      <c r="BY30" s="100">
        <f t="shared" si="130"/>
        <v>6.802121455144583E-2</v>
      </c>
      <c r="BZ30" s="93">
        <f t="shared" si="132"/>
        <v>0.60805604203152364</v>
      </c>
      <c r="CA30" s="94">
        <f t="shared" si="133"/>
        <v>-7.6926754973131284E-2</v>
      </c>
      <c r="CB30" s="136">
        <f t="shared" si="134"/>
        <v>-6.0149829587632042E-2</v>
      </c>
      <c r="CC30" s="106"/>
      <c r="CD30" s="106"/>
    </row>
    <row r="31" spans="1:82" s="36" customFormat="1" ht="15" customHeight="1" x14ac:dyDescent="0.2">
      <c r="A31" s="83" t="s">
        <v>247</v>
      </c>
      <c r="B31" s="84">
        <v>7534.9755500000001</v>
      </c>
      <c r="C31" s="85">
        <v>31494.389059999994</v>
      </c>
      <c r="D31" s="86">
        <v>7514.6560999999992</v>
      </c>
      <c r="E31" s="84">
        <v>7893.8349100000005</v>
      </c>
      <c r="F31" s="85">
        <v>32615.279109999996</v>
      </c>
      <c r="G31" s="86">
        <v>8000.7907100000002</v>
      </c>
      <c r="H31" s="87">
        <f t="shared" si="101"/>
        <v>0.93923917927356948</v>
      </c>
      <c r="I31" s="88">
        <f t="shared" si="3"/>
        <v>-1.5300108146111269E-2</v>
      </c>
      <c r="J31" s="89">
        <f t="shared" si="102"/>
        <v>-2.6393797644407191E-2</v>
      </c>
      <c r="K31" s="84">
        <v>3933.8515699999994</v>
      </c>
      <c r="L31" s="85">
        <v>17950.371119999996</v>
      </c>
      <c r="M31" s="85">
        <v>4345.4664700000003</v>
      </c>
      <c r="N31" s="90">
        <f t="shared" si="103"/>
        <v>0.5431296264966291</v>
      </c>
      <c r="O31" s="91">
        <f t="shared" si="104"/>
        <v>4.4784827694648699E-2</v>
      </c>
      <c r="P31" s="92">
        <f t="shared" si="105"/>
        <v>-7.237306113686337E-3</v>
      </c>
      <c r="Q31" s="84">
        <v>1597.9912099999999</v>
      </c>
      <c r="R31" s="85">
        <v>5211.2025000000003</v>
      </c>
      <c r="S31" s="86">
        <v>1389.4991500000001</v>
      </c>
      <c r="T31" s="93">
        <f t="shared" si="106"/>
        <v>0.17367022840171256</v>
      </c>
      <c r="U31" s="94">
        <f t="shared" si="107"/>
        <v>-2.8765118703868053E-2</v>
      </c>
      <c r="V31" s="95">
        <f t="shared" si="108"/>
        <v>1.3892276404906811E-2</v>
      </c>
      <c r="W31" s="84">
        <v>2205.9305099999997</v>
      </c>
      <c r="X31" s="85">
        <v>7360.7373399999997</v>
      </c>
      <c r="Y31" s="86">
        <v>1841.2343799999999</v>
      </c>
      <c r="Z31" s="93">
        <f t="shared" si="109"/>
        <v>0.23013155158510576</v>
      </c>
      <c r="AA31" s="94">
        <f t="shared" si="110"/>
        <v>-4.9318238681663268E-2</v>
      </c>
      <c r="AB31" s="95">
        <f t="shared" si="111"/>
        <v>4.4478370544162593E-3</v>
      </c>
      <c r="AC31" s="84">
        <v>9665</v>
      </c>
      <c r="AD31" s="85">
        <v>9553.4519999999993</v>
      </c>
      <c r="AE31" s="85">
        <v>10341.389740000001</v>
      </c>
      <c r="AF31" s="85">
        <f t="shared" si="112"/>
        <v>676.38974000000053</v>
      </c>
      <c r="AG31" s="86">
        <f t="shared" si="113"/>
        <v>787.93774000000121</v>
      </c>
      <c r="AH31" s="84">
        <v>3709</v>
      </c>
      <c r="AI31" s="85">
        <v>2486.0529999999999</v>
      </c>
      <c r="AJ31" s="85">
        <v>3760.6301700000004</v>
      </c>
      <c r="AK31" s="85">
        <f t="shared" si="97"/>
        <v>51.630170000000362</v>
      </c>
      <c r="AL31" s="86">
        <f t="shared" si="98"/>
        <v>1274.5771700000005</v>
      </c>
      <c r="AM31" s="93">
        <f t="shared" si="131"/>
        <v>1.3761627414992419</v>
      </c>
      <c r="AN31" s="94">
        <f t="shared" si="114"/>
        <v>9.3477756542654999E-2</v>
      </c>
      <c r="AO31" s="95">
        <f t="shared" si="115"/>
        <v>1.0728245188780725</v>
      </c>
      <c r="AP31" s="93">
        <f t="shared" si="22"/>
        <v>0.50043942396778485</v>
      </c>
      <c r="AQ31" s="94">
        <f t="shared" si="116"/>
        <v>8.2015958038965109E-3</v>
      </c>
      <c r="AR31" s="95">
        <f t="shared" si="48"/>
        <v>0.42150304595886973</v>
      </c>
      <c r="AS31" s="94">
        <f t="shared" si="24"/>
        <v>0.47003231384364014</v>
      </c>
      <c r="AT31" s="94">
        <f t="shared" si="117"/>
        <v>1.7196810707093002E-4</v>
      </c>
      <c r="AU31" s="94">
        <f t="shared" si="26"/>
        <v>0.39380874415976874</v>
      </c>
      <c r="AV31" s="84">
        <v>5652</v>
      </c>
      <c r="AW31" s="85">
        <v>21431</v>
      </c>
      <c r="AX31" s="86">
        <v>4613</v>
      </c>
      <c r="AY31" s="97">
        <v>267</v>
      </c>
      <c r="AZ31" s="98">
        <v>270</v>
      </c>
      <c r="BA31" s="99">
        <v>269</v>
      </c>
      <c r="BB31" s="97">
        <v>367</v>
      </c>
      <c r="BC31" s="98">
        <v>365</v>
      </c>
      <c r="BD31" s="99">
        <v>360</v>
      </c>
      <c r="BE31" s="100">
        <f t="shared" si="118"/>
        <v>5.7162329615861216</v>
      </c>
      <c r="BF31" s="100">
        <f t="shared" si="119"/>
        <v>-1.3399468136947776</v>
      </c>
      <c r="BG31" s="100">
        <f t="shared" si="120"/>
        <v>-0.89827321125338422</v>
      </c>
      <c r="BH31" s="101">
        <f t="shared" si="121"/>
        <v>4.2712962962962964</v>
      </c>
      <c r="BI31" s="100">
        <f t="shared" si="122"/>
        <v>-0.86221869007972529</v>
      </c>
      <c r="BJ31" s="102">
        <f t="shared" si="123"/>
        <v>-0.62162607813292681</v>
      </c>
      <c r="BK31" s="85">
        <v>419</v>
      </c>
      <c r="BL31" s="85">
        <v>417</v>
      </c>
      <c r="BM31" s="85">
        <v>416</v>
      </c>
      <c r="BN31" s="84">
        <v>25726</v>
      </c>
      <c r="BO31" s="85">
        <v>100902</v>
      </c>
      <c r="BP31" s="86">
        <v>21688</v>
      </c>
      <c r="BQ31" s="103">
        <f t="shared" si="124"/>
        <v>368.90403495020286</v>
      </c>
      <c r="BR31" s="103">
        <f t="shared" si="99"/>
        <v>62.061350117737618</v>
      </c>
      <c r="BS31" s="103">
        <f t="shared" si="125"/>
        <v>45.666843318718861</v>
      </c>
      <c r="BT31" s="104">
        <f t="shared" si="126"/>
        <v>1734.4007608931281</v>
      </c>
      <c r="BU31" s="103">
        <f t="shared" si="100"/>
        <v>337.75622621513799</v>
      </c>
      <c r="BV31" s="105">
        <f t="shared" si="127"/>
        <v>212.52688146613013</v>
      </c>
      <c r="BW31" s="100">
        <f t="shared" si="128"/>
        <v>4.7014957728159548</v>
      </c>
      <c r="BX31" s="100">
        <f t="shared" si="129"/>
        <v>0.14983264471970603</v>
      </c>
      <c r="BY31" s="100">
        <f t="shared" si="130"/>
        <v>-6.7306281919305988E-3</v>
      </c>
      <c r="BZ31" s="93">
        <f t="shared" si="132"/>
        <v>0.57927350427350432</v>
      </c>
      <c r="CA31" s="94">
        <f t="shared" si="133"/>
        <v>-0.10293280704975205</v>
      </c>
      <c r="CB31" s="136">
        <f t="shared" si="134"/>
        <v>-8.5482602928646068E-2</v>
      </c>
      <c r="CC31" s="106"/>
      <c r="CD31" s="106"/>
    </row>
    <row r="32" spans="1:82" s="36" customFormat="1" ht="15" customHeight="1" x14ac:dyDescent="0.2">
      <c r="A32" s="83" t="s">
        <v>53</v>
      </c>
      <c r="B32" s="84">
        <v>5763.3288200000006</v>
      </c>
      <c r="C32" s="85">
        <v>22297.360989999997</v>
      </c>
      <c r="D32" s="86">
        <v>5813.7842300000002</v>
      </c>
      <c r="E32" s="84">
        <v>5369.7830599999998</v>
      </c>
      <c r="F32" s="85">
        <v>22427.876039999996</v>
      </c>
      <c r="G32" s="86">
        <v>5516.2441100000005</v>
      </c>
      <c r="H32" s="87">
        <f t="shared" si="101"/>
        <v>1.0539388964786041</v>
      </c>
      <c r="I32" s="88">
        <f t="shared" si="3"/>
        <v>-1.9350053112592525E-2</v>
      </c>
      <c r="J32" s="89">
        <f t="shared" si="102"/>
        <v>5.9758219260985457E-2</v>
      </c>
      <c r="K32" s="84">
        <v>2969.0120299999999</v>
      </c>
      <c r="L32" s="85">
        <v>13540.20282</v>
      </c>
      <c r="M32" s="85">
        <v>3271.4326400000004</v>
      </c>
      <c r="N32" s="90">
        <f t="shared" si="103"/>
        <v>0.59305436357855457</v>
      </c>
      <c r="O32" s="91">
        <f t="shared" si="104"/>
        <v>4.014338061605105E-2</v>
      </c>
      <c r="P32" s="92">
        <f t="shared" si="105"/>
        <v>-1.0667665018853523E-2</v>
      </c>
      <c r="Q32" s="84">
        <v>647.7385700000001</v>
      </c>
      <c r="R32" s="85">
        <v>2439.8630300000004</v>
      </c>
      <c r="S32" s="86">
        <v>710.76245000000006</v>
      </c>
      <c r="T32" s="93">
        <f t="shared" si="106"/>
        <v>0.12884898416868648</v>
      </c>
      <c r="U32" s="94">
        <f t="shared" si="107"/>
        <v>8.222403399518477E-3</v>
      </c>
      <c r="V32" s="95">
        <f t="shared" si="108"/>
        <v>2.006190929594695E-2</v>
      </c>
      <c r="W32" s="84">
        <v>1507.7571699999999</v>
      </c>
      <c r="X32" s="85">
        <v>5368.8316199999999</v>
      </c>
      <c r="Y32" s="86">
        <v>1290.1992499999999</v>
      </c>
      <c r="Z32" s="93">
        <f t="shared" si="109"/>
        <v>0.23389089102512539</v>
      </c>
      <c r="AA32" s="94">
        <f t="shared" si="110"/>
        <v>-4.6894599403979553E-2</v>
      </c>
      <c r="AB32" s="95">
        <f t="shared" si="111"/>
        <v>-5.4911891337232621E-3</v>
      </c>
      <c r="AC32" s="84">
        <v>5052</v>
      </c>
      <c r="AD32" s="85">
        <v>4736.9530000000004</v>
      </c>
      <c r="AE32" s="85">
        <v>5138.6484299999993</v>
      </c>
      <c r="AF32" s="85">
        <f t="shared" si="112"/>
        <v>86.64842999999928</v>
      </c>
      <c r="AG32" s="86">
        <f t="shared" si="113"/>
        <v>401.69542999999885</v>
      </c>
      <c r="AH32" s="84">
        <v>936</v>
      </c>
      <c r="AI32" s="85">
        <v>583.32299999999998</v>
      </c>
      <c r="AJ32" s="85">
        <v>708.82783999999992</v>
      </c>
      <c r="AK32" s="85">
        <f t="shared" si="97"/>
        <v>-227.17216000000008</v>
      </c>
      <c r="AL32" s="86">
        <f t="shared" si="98"/>
        <v>125.50483999999994</v>
      </c>
      <c r="AM32" s="93">
        <f t="shared" si="131"/>
        <v>0.88387326166729774</v>
      </c>
      <c r="AN32" s="94">
        <f t="shared" si="114"/>
        <v>7.2965196864368531E-3</v>
      </c>
      <c r="AO32" s="95">
        <f t="shared" si="115"/>
        <v>0.67142870367119922</v>
      </c>
      <c r="AP32" s="93">
        <f t="shared" si="22"/>
        <v>0.12192193792510252</v>
      </c>
      <c r="AQ32" s="94">
        <f t="shared" si="116"/>
        <v>-4.0484204294629442E-2</v>
      </c>
      <c r="AR32" s="95">
        <f t="shared" si="48"/>
        <v>9.5760859927504022E-2</v>
      </c>
      <c r="AS32" s="94">
        <f t="shared" si="24"/>
        <v>0.1284982727133154</v>
      </c>
      <c r="AT32" s="94">
        <f t="shared" si="117"/>
        <v>-4.5810445076859163E-2</v>
      </c>
      <c r="AU32" s="94">
        <f t="shared" si="26"/>
        <v>0.10248943447291999</v>
      </c>
      <c r="AV32" s="84">
        <v>5625</v>
      </c>
      <c r="AW32" s="85">
        <v>20852</v>
      </c>
      <c r="AX32" s="86">
        <v>5168</v>
      </c>
      <c r="AY32" s="97">
        <v>149.85000000000002</v>
      </c>
      <c r="AZ32" s="98">
        <v>150.91</v>
      </c>
      <c r="BA32" s="99">
        <v>146.25</v>
      </c>
      <c r="BB32" s="97">
        <v>297.85000000000002</v>
      </c>
      <c r="BC32" s="98">
        <v>305.14999999999998</v>
      </c>
      <c r="BD32" s="99">
        <v>301.41000000000003</v>
      </c>
      <c r="BE32" s="100">
        <f t="shared" si="118"/>
        <v>11.778917378917379</v>
      </c>
      <c r="BF32" s="100">
        <f t="shared" si="119"/>
        <v>-0.73359513359513073</v>
      </c>
      <c r="BG32" s="100">
        <f t="shared" si="120"/>
        <v>0.26432810937482643</v>
      </c>
      <c r="BH32" s="101">
        <f t="shared" si="121"/>
        <v>5.7153600300808414</v>
      </c>
      <c r="BI32" s="100">
        <f t="shared" si="122"/>
        <v>-0.57975496068632282</v>
      </c>
      <c r="BJ32" s="102">
        <f t="shared" si="123"/>
        <v>2.0892828158289412E-2</v>
      </c>
      <c r="BK32" s="85">
        <v>375.32</v>
      </c>
      <c r="BL32" s="85">
        <v>370</v>
      </c>
      <c r="BM32" s="85">
        <v>370</v>
      </c>
      <c r="BN32" s="84">
        <v>26493</v>
      </c>
      <c r="BO32" s="85">
        <v>100372</v>
      </c>
      <c r="BP32" s="86">
        <v>24651</v>
      </c>
      <c r="BQ32" s="103">
        <f t="shared" si="124"/>
        <v>223.77364447689752</v>
      </c>
      <c r="BR32" s="103">
        <f t="shared" si="99"/>
        <v>21.086781531968683</v>
      </c>
      <c r="BS32" s="103">
        <f t="shared" si="125"/>
        <v>0.32610890920935276</v>
      </c>
      <c r="BT32" s="104">
        <f t="shared" si="126"/>
        <v>1067.3846962074304</v>
      </c>
      <c r="BU32" s="103">
        <f t="shared" si="100"/>
        <v>112.75659665187482</v>
      </c>
      <c r="BV32" s="105">
        <f t="shared" si="127"/>
        <v>-8.1896391081265847</v>
      </c>
      <c r="BW32" s="100">
        <f>BP32/AX32</f>
        <v>4.7699303405572753</v>
      </c>
      <c r="BX32" s="100">
        <f>BW32-BN32/AV32</f>
        <v>6.0063673890608626E-2</v>
      </c>
      <c r="BY32" s="100">
        <f t="shared" si="130"/>
        <v>-4.3612724856114227E-2</v>
      </c>
      <c r="BZ32" s="93">
        <f t="shared" si="132"/>
        <v>0.74027027027027026</v>
      </c>
      <c r="CA32" s="94">
        <f t="shared" si="133"/>
        <v>-4.4038230919825283E-2</v>
      </c>
      <c r="CB32" s="136">
        <f t="shared" si="134"/>
        <v>-4.9925749925751051E-3</v>
      </c>
      <c r="CC32" s="106"/>
      <c r="CD32" s="106"/>
    </row>
    <row r="33" spans="1:82" s="36" customFormat="1" ht="15" customHeight="1" x14ac:dyDescent="0.2">
      <c r="A33" s="83" t="s">
        <v>54</v>
      </c>
      <c r="B33" s="84">
        <v>2686.2942899999998</v>
      </c>
      <c r="C33" s="85">
        <v>10840.749019999999</v>
      </c>
      <c r="D33" s="86">
        <v>2555.3938399999997</v>
      </c>
      <c r="E33" s="84">
        <v>2546.6750299999999</v>
      </c>
      <c r="F33" s="85">
        <v>10446.723729999998</v>
      </c>
      <c r="G33" s="86">
        <v>2554.4443999999999</v>
      </c>
      <c r="H33" s="87">
        <f t="shared" si="101"/>
        <v>1.0003716816071628</v>
      </c>
      <c r="I33" s="88">
        <f t="shared" si="3"/>
        <v>-5.445245510257668E-2</v>
      </c>
      <c r="J33" s="89">
        <f t="shared" si="102"/>
        <v>-3.7345912940539572E-2</v>
      </c>
      <c r="K33" s="84">
        <v>1487.3624199999999</v>
      </c>
      <c r="L33" s="85">
        <v>6227.9552699999986</v>
      </c>
      <c r="M33" s="85">
        <v>1591.1019800000001</v>
      </c>
      <c r="N33" s="90">
        <f t="shared" si="103"/>
        <v>0.62287594907135202</v>
      </c>
      <c r="O33" s="91">
        <f t="shared" si="104"/>
        <v>3.8835032001536485E-2</v>
      </c>
      <c r="P33" s="92">
        <f t="shared" si="105"/>
        <v>2.6712459831649493E-2</v>
      </c>
      <c r="Q33" s="84">
        <v>343.33803</v>
      </c>
      <c r="R33" s="85">
        <v>1048.1128999999999</v>
      </c>
      <c r="S33" s="86">
        <v>327.80162000000001</v>
      </c>
      <c r="T33" s="93">
        <f t="shared" si="106"/>
        <v>0.12832599527317956</v>
      </c>
      <c r="U33" s="94">
        <f t="shared" si="107"/>
        <v>-6.492160147302195E-3</v>
      </c>
      <c r="V33" s="95">
        <f t="shared" si="108"/>
        <v>2.7996654985360914E-2</v>
      </c>
      <c r="W33" s="84">
        <v>462.50153</v>
      </c>
      <c r="X33" s="85">
        <v>2029.9140400000001</v>
      </c>
      <c r="Y33" s="86">
        <v>414.87889000000001</v>
      </c>
      <c r="Z33" s="93">
        <f t="shared" si="109"/>
        <v>0.16241453131647729</v>
      </c>
      <c r="AA33" s="94">
        <f t="shared" si="110"/>
        <v>-1.9195420700054644E-2</v>
      </c>
      <c r="AB33" s="95">
        <f t="shared" si="111"/>
        <v>-3.1896536197509762E-2</v>
      </c>
      <c r="AC33" s="84">
        <v>5859</v>
      </c>
      <c r="AD33" s="85">
        <v>5451.4279999999999</v>
      </c>
      <c r="AE33" s="85">
        <v>5412.6570600000005</v>
      </c>
      <c r="AF33" s="85">
        <f t="shared" si="112"/>
        <v>-446.34293999999954</v>
      </c>
      <c r="AG33" s="86">
        <f t="shared" si="113"/>
        <v>-38.770939999999428</v>
      </c>
      <c r="AH33" s="84">
        <v>1446</v>
      </c>
      <c r="AI33" s="85">
        <v>0</v>
      </c>
      <c r="AJ33" s="85">
        <v>0</v>
      </c>
      <c r="AK33" s="85">
        <f t="shared" si="97"/>
        <v>-1446</v>
      </c>
      <c r="AL33" s="86">
        <f t="shared" si="98"/>
        <v>0</v>
      </c>
      <c r="AM33" s="93">
        <f t="shared" si="131"/>
        <v>2.1181302761534404</v>
      </c>
      <c r="AN33" s="94">
        <f t="shared" si="114"/>
        <v>-6.29412549184587E-2</v>
      </c>
      <c r="AO33" s="95">
        <f t="shared" si="115"/>
        <v>1.6152657609854653</v>
      </c>
      <c r="AP33" s="93">
        <f>IF(D33=0,"0",(AJ33/D33))</f>
        <v>0</v>
      </c>
      <c r="AQ33" s="94">
        <f t="shared" si="116"/>
        <v>-0.5382880071565056</v>
      </c>
      <c r="AR33" s="95">
        <f t="shared" si="48"/>
        <v>0</v>
      </c>
      <c r="AS33" s="94">
        <f t="shared" si="24"/>
        <v>0</v>
      </c>
      <c r="AT33" s="94">
        <f t="shared" si="117"/>
        <v>-0.56779918245006711</v>
      </c>
      <c r="AU33" s="94">
        <f t="shared" si="26"/>
        <v>0</v>
      </c>
      <c r="AV33" s="84">
        <v>3435</v>
      </c>
      <c r="AW33" s="85">
        <v>12096</v>
      </c>
      <c r="AX33" s="86">
        <v>2681</v>
      </c>
      <c r="AY33" s="97">
        <v>90.25</v>
      </c>
      <c r="AZ33" s="98">
        <v>86</v>
      </c>
      <c r="BA33" s="99">
        <v>83.5</v>
      </c>
      <c r="BB33" s="97">
        <v>196.86</v>
      </c>
      <c r="BC33" s="98">
        <v>196.75</v>
      </c>
      <c r="BD33" s="99">
        <v>191.25</v>
      </c>
      <c r="BE33" s="100">
        <f t="shared" si="118"/>
        <v>10.702594810379241</v>
      </c>
      <c r="BF33" s="100">
        <f t="shared" si="119"/>
        <v>-1.9843857990390426</v>
      </c>
      <c r="BG33" s="100">
        <f t="shared" si="120"/>
        <v>-1.0183354221788985</v>
      </c>
      <c r="BH33" s="101">
        <f t="shared" si="121"/>
        <v>4.6727668845315904</v>
      </c>
      <c r="BI33" s="100">
        <f t="shared" si="122"/>
        <v>-1.1435492792396174</v>
      </c>
      <c r="BJ33" s="102">
        <f t="shared" si="123"/>
        <v>-0.45048597442647864</v>
      </c>
      <c r="BK33" s="85">
        <v>270</v>
      </c>
      <c r="BL33" s="85">
        <v>270</v>
      </c>
      <c r="BM33" s="85">
        <v>270</v>
      </c>
      <c r="BN33" s="84">
        <v>15424</v>
      </c>
      <c r="BO33" s="85">
        <v>53899</v>
      </c>
      <c r="BP33" s="86">
        <v>12179</v>
      </c>
      <c r="BQ33" s="103">
        <f t="shared" si="124"/>
        <v>209.74171935298463</v>
      </c>
      <c r="BR33" s="103">
        <f t="shared" si="99"/>
        <v>44.630527055266811</v>
      </c>
      <c r="BS33" s="103">
        <f t="shared" si="125"/>
        <v>15.921356637535382</v>
      </c>
      <c r="BT33" s="104">
        <f t="shared" si="126"/>
        <v>952.7953748601268</v>
      </c>
      <c r="BU33" s="103">
        <f t="shared" si="100"/>
        <v>211.40526423421716</v>
      </c>
      <c r="BV33" s="105">
        <f t="shared" si="127"/>
        <v>89.144272842931173</v>
      </c>
      <c r="BW33" s="100">
        <f t="shared" si="128"/>
        <v>4.5427079447967174</v>
      </c>
      <c r="BX33" s="100">
        <f t="shared" si="129"/>
        <v>5.2460492103850065E-2</v>
      </c>
      <c r="BY33" s="100">
        <f t="shared" si="130"/>
        <v>8.6772098235870843E-2</v>
      </c>
      <c r="BZ33" s="93">
        <f t="shared" si="132"/>
        <v>0.50119341563786013</v>
      </c>
      <c r="CA33" s="94">
        <f t="shared" si="133"/>
        <v>-0.13353909465020575</v>
      </c>
      <c r="CB33" s="136">
        <f t="shared" si="134"/>
        <v>-4.7229457785013307E-2</v>
      </c>
      <c r="CC33" s="106"/>
      <c r="CD33" s="106"/>
    </row>
    <row r="34" spans="1:82" s="127" customFormat="1" ht="15" customHeight="1" x14ac:dyDescent="0.2">
      <c r="A34" s="83" t="s">
        <v>55</v>
      </c>
      <c r="B34" s="107">
        <v>2731</v>
      </c>
      <c r="C34" s="108">
        <v>11999.236999999999</v>
      </c>
      <c r="D34" s="109">
        <v>3302.6759999999999</v>
      </c>
      <c r="E34" s="107">
        <v>2939</v>
      </c>
      <c r="F34" s="108">
        <v>13166.77</v>
      </c>
      <c r="G34" s="109">
        <v>3951.4079999999999</v>
      </c>
      <c r="H34" s="110">
        <f t="shared" si="101"/>
        <v>0.8358225726120917</v>
      </c>
      <c r="I34" s="111">
        <f t="shared" si="3"/>
        <v>-9.3405055832957662E-2</v>
      </c>
      <c r="J34" s="112">
        <f t="shared" si="102"/>
        <v>-7.5504730895146532E-2</v>
      </c>
      <c r="K34" s="107">
        <v>1748</v>
      </c>
      <c r="L34" s="108">
        <v>8318.5419999999995</v>
      </c>
      <c r="M34" s="108">
        <v>2332.8200000000002</v>
      </c>
      <c r="N34" s="113">
        <f t="shared" si="103"/>
        <v>0.59037689856375253</v>
      </c>
      <c r="O34" s="114">
        <f t="shared" si="104"/>
        <v>-4.3832239268905004E-3</v>
      </c>
      <c r="P34" s="115">
        <f t="shared" si="105"/>
        <v>-4.1406143138958074E-2</v>
      </c>
      <c r="Q34" s="107">
        <v>402</v>
      </c>
      <c r="R34" s="108">
        <v>1511.99</v>
      </c>
      <c r="S34" s="109">
        <v>548.76800000000003</v>
      </c>
      <c r="T34" s="116">
        <f t="shared" si="106"/>
        <v>0.138879103347465</v>
      </c>
      <c r="U34" s="117">
        <f t="shared" si="107"/>
        <v>2.0978852460699637E-3</v>
      </c>
      <c r="V34" s="118">
        <f t="shared" si="108"/>
        <v>2.4045321030313579E-2</v>
      </c>
      <c r="W34" s="107">
        <v>409</v>
      </c>
      <c r="X34" s="108">
        <v>1688.694</v>
      </c>
      <c r="Y34" s="109">
        <v>563.84100000000001</v>
      </c>
      <c r="Z34" s="116">
        <f t="shared" si="109"/>
        <v>0.1426936929823496</v>
      </c>
      <c r="AA34" s="117">
        <f t="shared" si="110"/>
        <v>3.5307123767014115E-3</v>
      </c>
      <c r="AB34" s="118">
        <f t="shared" si="111"/>
        <v>1.4439459028236346E-2</v>
      </c>
      <c r="AC34" s="107">
        <v>14240</v>
      </c>
      <c r="AD34" s="108">
        <v>16404.257000000001</v>
      </c>
      <c r="AE34" s="108">
        <v>15434.6196</v>
      </c>
      <c r="AF34" s="108">
        <f>AE34-AC34</f>
        <v>1194.6196</v>
      </c>
      <c r="AG34" s="109">
        <f t="shared" si="113"/>
        <v>-969.63740000000143</v>
      </c>
      <c r="AH34" s="107">
        <v>8804</v>
      </c>
      <c r="AI34" s="108">
        <v>7999.8010000000004</v>
      </c>
      <c r="AJ34" s="108">
        <v>6367.509</v>
      </c>
      <c r="AK34" s="108">
        <f t="shared" si="97"/>
        <v>-2436.491</v>
      </c>
      <c r="AL34" s="109">
        <f t="shared" si="98"/>
        <v>-1632.2920000000004</v>
      </c>
      <c r="AM34" s="116">
        <f t="shared" si="131"/>
        <v>4.6733677781290082</v>
      </c>
      <c r="AN34" s="117">
        <f t="shared" si="114"/>
        <v>-0.54083947196253312</v>
      </c>
      <c r="AO34" s="118">
        <f t="shared" si="115"/>
        <v>3.3062594361569309</v>
      </c>
      <c r="AP34" s="116">
        <f t="shared" ref="AP34" si="146">IF(D34=0,"0",(AJ34/D34))</f>
        <v>1.9279847614479895</v>
      </c>
      <c r="AQ34" s="117">
        <f t="shared" si="116"/>
        <v>-1.295742810869843</v>
      </c>
      <c r="AR34" s="118">
        <f t="shared" si="48"/>
        <v>1.2612922875848596</v>
      </c>
      <c r="AS34" s="117">
        <f t="shared" si="24"/>
        <v>1.6114531832703685</v>
      </c>
      <c r="AT34" s="117">
        <f t="shared" si="117"/>
        <v>-1.384123543507447</v>
      </c>
      <c r="AU34" s="117">
        <f t="shared" si="26"/>
        <v>1.0038781287961123</v>
      </c>
      <c r="AV34" s="107">
        <v>3969</v>
      </c>
      <c r="AW34" s="108">
        <v>14683</v>
      </c>
      <c r="AX34" s="109">
        <v>4019</v>
      </c>
      <c r="AY34" s="119">
        <v>109</v>
      </c>
      <c r="AZ34" s="120">
        <v>108</v>
      </c>
      <c r="BA34" s="121">
        <v>109.5</v>
      </c>
      <c r="BB34" s="119">
        <v>253</v>
      </c>
      <c r="BC34" s="120">
        <v>254</v>
      </c>
      <c r="BD34" s="121">
        <v>256</v>
      </c>
      <c r="BE34" s="100">
        <f t="shared" si="118"/>
        <v>12.234398782343987</v>
      </c>
      <c r="BF34" s="100">
        <f t="shared" si="119"/>
        <v>9.6784103444903735E-2</v>
      </c>
      <c r="BG34" s="100">
        <f t="shared" si="120"/>
        <v>0.90492347370201287</v>
      </c>
      <c r="BH34" s="101">
        <f t="shared" si="121"/>
        <v>5.233072916666667</v>
      </c>
      <c r="BI34" s="100">
        <f t="shared" si="122"/>
        <v>3.823904808959E-3</v>
      </c>
      <c r="BJ34" s="102">
        <f t="shared" si="123"/>
        <v>0.41581569881889813</v>
      </c>
      <c r="BK34" s="108">
        <v>302</v>
      </c>
      <c r="BL34" s="108">
        <v>301</v>
      </c>
      <c r="BM34" s="108">
        <v>303</v>
      </c>
      <c r="BN34" s="107">
        <v>18739</v>
      </c>
      <c r="BO34" s="108">
        <v>67453</v>
      </c>
      <c r="BP34" s="109">
        <v>17415</v>
      </c>
      <c r="BQ34" s="123">
        <f t="shared" si="124"/>
        <v>226.89681309216192</v>
      </c>
      <c r="BR34" s="123">
        <f t="shared" si="99"/>
        <v>70.058134400662908</v>
      </c>
      <c r="BS34" s="123">
        <f t="shared" si="125"/>
        <v>31.697637369807097</v>
      </c>
      <c r="BT34" s="124">
        <f t="shared" si="126"/>
        <v>983.18188604130376</v>
      </c>
      <c r="BU34" s="123">
        <f t="shared" si="100"/>
        <v>242.69309793346804</v>
      </c>
      <c r="BV34" s="125">
        <f t="shared" si="127"/>
        <v>86.446205322104674</v>
      </c>
      <c r="BW34" s="122">
        <f t="shared" si="128"/>
        <v>4.3331674545906944</v>
      </c>
      <c r="BX34" s="122">
        <f t="shared" si="129"/>
        <v>-0.38817293341636017</v>
      </c>
      <c r="BY34" s="122">
        <f t="shared" si="130"/>
        <v>-0.26078473501633415</v>
      </c>
      <c r="BZ34" s="93">
        <f t="shared" si="132"/>
        <v>0.63861386138613863</v>
      </c>
      <c r="CA34" s="94">
        <f t="shared" si="133"/>
        <v>-5.0826903882441155E-2</v>
      </c>
      <c r="CB34" s="136">
        <f t="shared" si="134"/>
        <v>2.2964560520890909E-2</v>
      </c>
      <c r="CC34" s="106"/>
      <c r="CD34" s="126"/>
    </row>
    <row r="35" spans="1:82" s="36" customFormat="1" ht="15" customHeight="1" x14ac:dyDescent="0.2">
      <c r="A35" s="83" t="s">
        <v>56</v>
      </c>
      <c r="B35" s="84">
        <v>4247.8280000000004</v>
      </c>
      <c r="C35" s="85">
        <v>18429.294999999998</v>
      </c>
      <c r="D35" s="86">
        <v>4664.71</v>
      </c>
      <c r="E35" s="84">
        <v>4587.3419999999996</v>
      </c>
      <c r="F35" s="85">
        <v>19186.633000000002</v>
      </c>
      <c r="G35" s="86">
        <v>5060.7060000000001</v>
      </c>
      <c r="H35" s="87">
        <f t="shared" si="101"/>
        <v>0.9217508387169695</v>
      </c>
      <c r="I35" s="88">
        <f t="shared" si="3"/>
        <v>-4.2381108751909924E-3</v>
      </c>
      <c r="J35" s="89">
        <f t="shared" si="102"/>
        <v>-3.87769933419434E-2</v>
      </c>
      <c r="K35" s="84">
        <v>2320.2260000000001</v>
      </c>
      <c r="L35" s="85">
        <v>9950.268</v>
      </c>
      <c r="M35" s="85">
        <v>2609.576</v>
      </c>
      <c r="N35" s="90">
        <f t="shared" si="103"/>
        <v>0.51565453515774284</v>
      </c>
      <c r="O35" s="91">
        <f t="shared" si="104"/>
        <v>9.8657799264999513E-3</v>
      </c>
      <c r="P35" s="92">
        <f t="shared" si="105"/>
        <v>-2.9496409892653119E-3</v>
      </c>
      <c r="Q35" s="84">
        <v>491.86</v>
      </c>
      <c r="R35" s="85">
        <v>1775.8140000000001</v>
      </c>
      <c r="S35" s="86">
        <v>510.88</v>
      </c>
      <c r="T35" s="93">
        <f t="shared" si="106"/>
        <v>0.10095034171121578</v>
      </c>
      <c r="U35" s="94">
        <f t="shared" si="107"/>
        <v>-6.2707898285735003E-3</v>
      </c>
      <c r="V35" s="95">
        <f t="shared" si="108"/>
        <v>8.395592787837719E-3</v>
      </c>
      <c r="W35" s="84">
        <v>1437.9780000000001</v>
      </c>
      <c r="X35" s="85">
        <v>5872.3360000000002</v>
      </c>
      <c r="Y35" s="86">
        <v>1593.864</v>
      </c>
      <c r="Z35" s="93">
        <f t="shared" si="109"/>
        <v>0.3149489419065245</v>
      </c>
      <c r="AA35" s="94">
        <f t="shared" si="110"/>
        <v>1.4824508535355996E-3</v>
      </c>
      <c r="AB35" s="95">
        <f t="shared" si="111"/>
        <v>8.885027513624022E-3</v>
      </c>
      <c r="AC35" s="84">
        <v>2906</v>
      </c>
      <c r="AD35" s="85">
        <v>2902.27</v>
      </c>
      <c r="AE35" s="85">
        <v>3369.1529999999998</v>
      </c>
      <c r="AF35" s="85">
        <f t="shared" si="112"/>
        <v>463.15299999999979</v>
      </c>
      <c r="AG35" s="86">
        <f t="shared" si="113"/>
        <v>466.88299999999981</v>
      </c>
      <c r="AH35" s="84">
        <v>55</v>
      </c>
      <c r="AI35" s="85">
        <v>0</v>
      </c>
      <c r="AJ35" s="85">
        <v>218.90799999999999</v>
      </c>
      <c r="AK35" s="85">
        <f t="shared" si="97"/>
        <v>163.90799999999999</v>
      </c>
      <c r="AL35" s="86">
        <f t="shared" si="98"/>
        <v>218.90799999999999</v>
      </c>
      <c r="AM35" s="93">
        <f t="shared" si="131"/>
        <v>0.72226419220058691</v>
      </c>
      <c r="AN35" s="94">
        <f t="shared" si="114"/>
        <v>3.8149863654327598E-2</v>
      </c>
      <c r="AO35" s="95">
        <f t="shared" si="115"/>
        <v>0.56478285609955858</v>
      </c>
      <c r="AP35" s="93">
        <f t="shared" si="22"/>
        <v>4.6928533606590758E-2</v>
      </c>
      <c r="AQ35" s="94">
        <f t="shared" si="116"/>
        <v>3.3980740051861143E-2</v>
      </c>
      <c r="AR35" s="95">
        <f t="shared" si="48"/>
        <v>4.6928533606590758E-2</v>
      </c>
      <c r="AS35" s="94">
        <f t="shared" si="24"/>
        <v>4.3256415211632523E-2</v>
      </c>
      <c r="AT35" s="94">
        <f t="shared" si="117"/>
        <v>3.12669014583523E-2</v>
      </c>
      <c r="AU35" s="94">
        <f t="shared" si="26"/>
        <v>4.3256415211632523E-2</v>
      </c>
      <c r="AV35" s="84">
        <v>4283</v>
      </c>
      <c r="AW35" s="85">
        <v>16170</v>
      </c>
      <c r="AX35" s="86">
        <v>3571</v>
      </c>
      <c r="AY35" s="97">
        <v>121.31999999999998</v>
      </c>
      <c r="AZ35" s="98">
        <v>119.54000000000002</v>
      </c>
      <c r="BA35" s="99">
        <v>111.13000000000001</v>
      </c>
      <c r="BB35" s="97">
        <v>232.80999999999995</v>
      </c>
      <c r="BC35" s="98">
        <v>232.68999999999994</v>
      </c>
      <c r="BD35" s="99">
        <v>229.34</v>
      </c>
      <c r="BE35" s="100">
        <f t="shared" si="118"/>
        <v>10.711179099553076</v>
      </c>
      <c r="BF35" s="100">
        <f t="shared" si="119"/>
        <v>-1.0565975792028333</v>
      </c>
      <c r="BG35" s="100">
        <f t="shared" si="120"/>
        <v>-0.5611983473266271</v>
      </c>
      <c r="BH35" s="101">
        <f t="shared" si="121"/>
        <v>5.1902560972064764</v>
      </c>
      <c r="BI35" s="100">
        <f t="shared" si="122"/>
        <v>-0.94206926109714839</v>
      </c>
      <c r="BJ35" s="102">
        <f t="shared" si="123"/>
        <v>-0.60071042477556169</v>
      </c>
      <c r="BK35" s="85">
        <v>303</v>
      </c>
      <c r="BL35" s="85">
        <v>303</v>
      </c>
      <c r="BM35" s="85">
        <v>318</v>
      </c>
      <c r="BN35" s="107">
        <v>18303</v>
      </c>
      <c r="BO35" s="85">
        <v>68864</v>
      </c>
      <c r="BP35" s="86">
        <v>15432</v>
      </c>
      <c r="BQ35" s="103">
        <f t="shared" si="124"/>
        <v>327.93584758942455</v>
      </c>
      <c r="BR35" s="103">
        <f t="shared" si="99"/>
        <v>77.302508792506018</v>
      </c>
      <c r="BS35" s="103">
        <f>BQ35-F35*1000/BO35</f>
        <v>49.319545893327927</v>
      </c>
      <c r="BT35" s="104">
        <f t="shared" si="126"/>
        <v>1417.1677401288155</v>
      </c>
      <c r="BU35" s="103">
        <f t="shared" si="100"/>
        <v>346.10960330882949</v>
      </c>
      <c r="BV35" s="105">
        <f t="shared" si="127"/>
        <v>230.61034989999666</v>
      </c>
      <c r="BW35" s="100">
        <f t="shared" si="128"/>
        <v>4.3214785774292919</v>
      </c>
      <c r="BX35" s="100">
        <f t="shared" si="129"/>
        <v>4.807208665179985E-2</v>
      </c>
      <c r="BY35" s="100">
        <f t="shared" si="130"/>
        <v>6.2727804392804565E-2</v>
      </c>
      <c r="BZ35" s="93">
        <f t="shared" si="132"/>
        <v>0.53920335429769395</v>
      </c>
      <c r="CA35" s="94">
        <f t="shared" si="133"/>
        <v>-0.13197376341407729</v>
      </c>
      <c r="CB35" s="136">
        <f t="shared" si="134"/>
        <v>-8.5175567110930439E-2</v>
      </c>
      <c r="CC35" s="106"/>
      <c r="CD35" s="106"/>
    </row>
    <row r="36" spans="1:82" s="36" customFormat="1" ht="15" customHeight="1" x14ac:dyDescent="0.2">
      <c r="A36" s="83" t="s">
        <v>57</v>
      </c>
      <c r="B36" s="84">
        <v>4903.576</v>
      </c>
      <c r="C36" s="85">
        <v>20104.781999999999</v>
      </c>
      <c r="D36" s="86">
        <v>5052.2860000000001</v>
      </c>
      <c r="E36" s="84">
        <v>4884.768</v>
      </c>
      <c r="F36" s="85">
        <v>20045.633999999998</v>
      </c>
      <c r="G36" s="86">
        <v>5038.0919999999996</v>
      </c>
      <c r="H36" s="87">
        <f t="shared" si="101"/>
        <v>1.0028173364043373</v>
      </c>
      <c r="I36" s="88">
        <f t="shared" si="3"/>
        <v>-1.0329999883020857E-3</v>
      </c>
      <c r="J36" s="89">
        <f t="shared" si="102"/>
        <v>-1.3333105771451415E-4</v>
      </c>
      <c r="K36" s="84">
        <v>2408.5749999999998</v>
      </c>
      <c r="L36" s="85">
        <v>10831.921</v>
      </c>
      <c r="M36" s="85">
        <v>2891.1329999999998</v>
      </c>
      <c r="N36" s="90">
        <f t="shared" si="103"/>
        <v>0.57385474501061118</v>
      </c>
      <c r="O36" s="91">
        <f t="shared" si="104"/>
        <v>8.0776056319561806E-2</v>
      </c>
      <c r="P36" s="92">
        <f t="shared" si="105"/>
        <v>3.3491641503882397E-2</v>
      </c>
      <c r="Q36" s="84">
        <v>925.54499999999996</v>
      </c>
      <c r="R36" s="85">
        <v>3414.4879999999998</v>
      </c>
      <c r="S36" s="86">
        <v>882.92200000000003</v>
      </c>
      <c r="T36" s="93">
        <f t="shared" si="106"/>
        <v>0.17524928087855485</v>
      </c>
      <c r="U36" s="94">
        <f t="shared" si="107"/>
        <v>-1.4226452667030126E-2</v>
      </c>
      <c r="V36" s="95">
        <f t="shared" si="108"/>
        <v>4.91353594776342E-3</v>
      </c>
      <c r="W36" s="84">
        <v>1327.549</v>
      </c>
      <c r="X36" s="85">
        <v>5126.6790000000001</v>
      </c>
      <c r="Y36" s="86">
        <v>1103.5260000000001</v>
      </c>
      <c r="Z36" s="93">
        <f t="shared" si="109"/>
        <v>0.21903649238640346</v>
      </c>
      <c r="AA36" s="94">
        <f t="shared" si="110"/>
        <v>-5.2736701345622278E-2</v>
      </c>
      <c r="AB36" s="95">
        <f t="shared" si="111"/>
        <v>-3.6713911916099545E-2</v>
      </c>
      <c r="AC36" s="84">
        <v>2008</v>
      </c>
      <c r="AD36" s="85">
        <v>2111.4119999999998</v>
      </c>
      <c r="AE36" s="85">
        <v>2280.5720000000001</v>
      </c>
      <c r="AF36" s="85">
        <f t="shared" si="112"/>
        <v>272.57200000000012</v>
      </c>
      <c r="AG36" s="86">
        <f t="shared" si="113"/>
        <v>169.16000000000031</v>
      </c>
      <c r="AH36" s="84">
        <v>0</v>
      </c>
      <c r="AI36" s="85">
        <v>0</v>
      </c>
      <c r="AJ36" s="85">
        <v>0</v>
      </c>
      <c r="AK36" s="85">
        <f t="shared" si="97"/>
        <v>0</v>
      </c>
      <c r="AL36" s="86">
        <f t="shared" si="98"/>
        <v>0</v>
      </c>
      <c r="AM36" s="93">
        <f t="shared" si="131"/>
        <v>0.45139408180772034</v>
      </c>
      <c r="AN36" s="94">
        <f t="shared" si="114"/>
        <v>4.1897012729969707E-2</v>
      </c>
      <c r="AO36" s="95">
        <f t="shared" si="115"/>
        <v>0.34637369412085062</v>
      </c>
      <c r="AP36" s="93">
        <f t="shared" si="22"/>
        <v>0</v>
      </c>
      <c r="AQ36" s="94">
        <f t="shared" si="116"/>
        <v>0</v>
      </c>
      <c r="AR36" s="95">
        <f t="shared" si="48"/>
        <v>0</v>
      </c>
      <c r="AS36" s="94">
        <f t="shared" si="24"/>
        <v>0</v>
      </c>
      <c r="AT36" s="94">
        <f t="shared" si="117"/>
        <v>0</v>
      </c>
      <c r="AU36" s="94">
        <f t="shared" si="26"/>
        <v>0</v>
      </c>
      <c r="AV36" s="84">
        <v>4569</v>
      </c>
      <c r="AW36" s="85">
        <v>17548</v>
      </c>
      <c r="AX36" s="86">
        <v>4206</v>
      </c>
      <c r="AY36" s="97">
        <v>117</v>
      </c>
      <c r="AZ36" s="98">
        <v>123</v>
      </c>
      <c r="BA36" s="99">
        <v>125</v>
      </c>
      <c r="BB36" s="97">
        <v>214</v>
      </c>
      <c r="BC36" s="98">
        <v>201</v>
      </c>
      <c r="BD36" s="99">
        <v>198</v>
      </c>
      <c r="BE36" s="100">
        <f t="shared" si="118"/>
        <v>11.216000000000001</v>
      </c>
      <c r="BF36" s="100">
        <f t="shared" si="119"/>
        <v>-1.801094017094016</v>
      </c>
      <c r="BG36" s="100">
        <f t="shared" si="120"/>
        <v>-0.67288888888888643</v>
      </c>
      <c r="BH36" s="101">
        <f t="shared" si="121"/>
        <v>7.0808080808080804</v>
      </c>
      <c r="BI36" s="100">
        <f t="shared" si="122"/>
        <v>-3.6014349098461906E-2</v>
      </c>
      <c r="BJ36" s="102">
        <f t="shared" si="123"/>
        <v>-0.19448213478064247</v>
      </c>
      <c r="BK36" s="85">
        <v>332</v>
      </c>
      <c r="BL36" s="85">
        <v>330</v>
      </c>
      <c r="BM36" s="85">
        <v>329</v>
      </c>
      <c r="BN36" s="84">
        <v>21469</v>
      </c>
      <c r="BO36" s="85">
        <v>82218</v>
      </c>
      <c r="BP36" s="86">
        <v>19577</v>
      </c>
      <c r="BQ36" s="103">
        <f t="shared" si="124"/>
        <v>257.34749961689738</v>
      </c>
      <c r="BR36" s="103">
        <f t="shared" si="99"/>
        <v>29.820926418331993</v>
      </c>
      <c r="BS36" s="103">
        <f t="shared" si="125"/>
        <v>13.536728252962462</v>
      </c>
      <c r="BT36" s="104">
        <f t="shared" si="126"/>
        <v>1197.8345221112695</v>
      </c>
      <c r="BU36" s="103">
        <f t="shared" si="100"/>
        <v>128.72355691100688</v>
      </c>
      <c r="BV36" s="105">
        <f t="shared" si="127"/>
        <v>55.502974356539653</v>
      </c>
      <c r="BW36" s="100">
        <f t="shared" si="128"/>
        <v>4.654541131716595</v>
      </c>
      <c r="BX36" s="100">
        <f t="shared" si="129"/>
        <v>-4.4298877038055906E-2</v>
      </c>
      <c r="BY36" s="100">
        <f t="shared" si="130"/>
        <v>-3.0779132701002077E-2</v>
      </c>
      <c r="BZ36" s="93">
        <f t="shared" si="132"/>
        <v>0.66116176967240792</v>
      </c>
      <c r="CA36" s="94">
        <f t="shared" si="133"/>
        <v>-5.7345593112063331E-2</v>
      </c>
      <c r="CB36" s="136">
        <f t="shared" si="134"/>
        <v>-2.3303764793126569E-2</v>
      </c>
      <c r="CC36" s="106"/>
      <c r="CD36" s="106"/>
    </row>
    <row r="37" spans="1:82" s="36" customFormat="1" ht="15" customHeight="1" x14ac:dyDescent="0.2">
      <c r="A37" s="83" t="s">
        <v>58</v>
      </c>
      <c r="B37" s="84">
        <v>4735.5622000000003</v>
      </c>
      <c r="C37" s="85">
        <v>20253.763569999999</v>
      </c>
      <c r="D37" s="86">
        <v>5094.1516000000011</v>
      </c>
      <c r="E37" s="84">
        <v>4705.3332</v>
      </c>
      <c r="F37" s="85">
        <v>20294.461569999999</v>
      </c>
      <c r="G37" s="86">
        <v>5134.2832800000006</v>
      </c>
      <c r="H37" s="87">
        <f t="shared" si="101"/>
        <v>0.99218358672254647</v>
      </c>
      <c r="I37" s="88">
        <f t="shared" si="3"/>
        <v>-1.4240825474234886E-2</v>
      </c>
      <c r="J37" s="89">
        <f t="shared" si="102"/>
        <v>-5.8110385667412556E-3</v>
      </c>
      <c r="K37" s="84">
        <v>2415.6307299999999</v>
      </c>
      <c r="L37" s="85">
        <v>10429.525569999998</v>
      </c>
      <c r="M37" s="85">
        <v>2669.0022800000002</v>
      </c>
      <c r="N37" s="90">
        <f t="shared" si="103"/>
        <v>0.51983931046360177</v>
      </c>
      <c r="O37" s="91">
        <f t="shared" si="104"/>
        <v>6.4578712915576153E-3</v>
      </c>
      <c r="P37" s="92">
        <f t="shared" si="105"/>
        <v>5.9293683827881249E-3</v>
      </c>
      <c r="Q37" s="84">
        <v>630.95799999999997</v>
      </c>
      <c r="R37" s="85">
        <v>2687.62</v>
      </c>
      <c r="S37" s="86">
        <v>725.10699999999997</v>
      </c>
      <c r="T37" s="93">
        <f t="shared" si="106"/>
        <v>0.14122847541828659</v>
      </c>
      <c r="U37" s="94">
        <f t="shared" si="107"/>
        <v>7.1342522929189744E-3</v>
      </c>
      <c r="V37" s="95">
        <f t="shared" si="108"/>
        <v>8.7972704449584826E-3</v>
      </c>
      <c r="W37" s="84">
        <v>798.27700000000004</v>
      </c>
      <c r="X37" s="85">
        <v>2377.5770000000002</v>
      </c>
      <c r="Y37" s="86">
        <v>496.142</v>
      </c>
      <c r="Z37" s="93">
        <f t="shared" si="109"/>
        <v>9.6633156556176603E-2</v>
      </c>
      <c r="AA37" s="94">
        <f t="shared" si="110"/>
        <v>-7.3020503677704407E-2</v>
      </c>
      <c r="AB37" s="95">
        <f t="shared" si="111"/>
        <v>-2.0520826159709779E-2</v>
      </c>
      <c r="AC37" s="84">
        <v>8839</v>
      </c>
      <c r="AD37" s="85">
        <v>8245.6280000000006</v>
      </c>
      <c r="AE37" s="85">
        <v>7151.7409699999998</v>
      </c>
      <c r="AF37" s="85">
        <f t="shared" si="112"/>
        <v>-1687.2590300000002</v>
      </c>
      <c r="AG37" s="86">
        <f t="shared" si="113"/>
        <v>-1093.8870300000008</v>
      </c>
      <c r="AH37" s="84">
        <v>1366</v>
      </c>
      <c r="AI37" s="85">
        <v>1202.5550000000001</v>
      </c>
      <c r="AJ37" s="85">
        <v>1340.943</v>
      </c>
      <c r="AK37" s="85">
        <f t="shared" si="97"/>
        <v>-25.057000000000016</v>
      </c>
      <c r="AL37" s="86">
        <f>AJ37-AI37</f>
        <v>138.38799999999992</v>
      </c>
      <c r="AM37" s="93">
        <f t="shared" si="131"/>
        <v>1.403912080276527</v>
      </c>
      <c r="AN37" s="94">
        <f t="shared" si="114"/>
        <v>-0.46260336745637343</v>
      </c>
      <c r="AO37" s="95">
        <f t="shared" si="115"/>
        <v>0.99679623874406853</v>
      </c>
      <c r="AP37" s="93">
        <f t="shared" si="22"/>
        <v>0.26323185984492486</v>
      </c>
      <c r="AQ37" s="94">
        <f t="shared" si="116"/>
        <v>-2.5223859309181029E-2</v>
      </c>
      <c r="AR37" s="95">
        <f t="shared" si="48"/>
        <v>0.20385746279304895</v>
      </c>
      <c r="AS37" s="94">
        <f t="shared" si="24"/>
        <v>0.26117433084058422</v>
      </c>
      <c r="AT37" s="94">
        <f t="shared" si="117"/>
        <v>-2.9134546753886659E-2</v>
      </c>
      <c r="AU37" s="94">
        <f t="shared" si="26"/>
        <v>0.20191900170301991</v>
      </c>
      <c r="AV37" s="84">
        <v>4587</v>
      </c>
      <c r="AW37" s="85">
        <v>17881</v>
      </c>
      <c r="AX37" s="86">
        <v>4205</v>
      </c>
      <c r="AY37" s="97">
        <v>127.10000000000001</v>
      </c>
      <c r="AZ37" s="98">
        <v>127.28999999999999</v>
      </c>
      <c r="BA37" s="99">
        <v>127.85</v>
      </c>
      <c r="BB37" s="97">
        <v>244.79999999999998</v>
      </c>
      <c r="BC37" s="98">
        <v>243.37999999999997</v>
      </c>
      <c r="BD37" s="99">
        <v>238.57999999999998</v>
      </c>
      <c r="BE37" s="100">
        <f t="shared" si="118"/>
        <v>10.963368530830401</v>
      </c>
      <c r="BF37" s="100">
        <f t="shared" si="119"/>
        <v>-1.0665291875016205</v>
      </c>
      <c r="BG37" s="100">
        <f t="shared" si="120"/>
        <v>-0.74284038843531874</v>
      </c>
      <c r="BH37" s="101">
        <f t="shared" si="121"/>
        <v>5.8750384217732696</v>
      </c>
      <c r="BI37" s="100">
        <f t="shared" si="122"/>
        <v>-0.37087661090646939</v>
      </c>
      <c r="BJ37" s="102">
        <f t="shared" si="123"/>
        <v>-0.24741754557545903</v>
      </c>
      <c r="BK37" s="85">
        <v>340</v>
      </c>
      <c r="BL37" s="85">
        <v>340.29999999999995</v>
      </c>
      <c r="BM37" s="85">
        <v>339.99999999999994</v>
      </c>
      <c r="BN37" s="84">
        <v>22997</v>
      </c>
      <c r="BO37" s="85">
        <v>89481</v>
      </c>
      <c r="BP37" s="86">
        <v>20963</v>
      </c>
      <c r="BQ37" s="103">
        <f t="shared" si="124"/>
        <v>244.92120784238898</v>
      </c>
      <c r="BR37" s="103">
        <f t="shared" si="99"/>
        <v>40.314815704284001</v>
      </c>
      <c r="BS37" s="103">
        <f t="shared" si="125"/>
        <v>18.11929939255046</v>
      </c>
      <c r="BT37" s="104">
        <f t="shared" si="126"/>
        <v>1220.9948347205709</v>
      </c>
      <c r="BU37" s="103">
        <f t="shared" si="100"/>
        <v>195.19732000507065</v>
      </c>
      <c r="BV37" s="105">
        <f t="shared" si="127"/>
        <v>86.02131142769008</v>
      </c>
      <c r="BW37" s="100">
        <f t="shared" si="128"/>
        <v>4.9852556480380503</v>
      </c>
      <c r="BX37" s="100">
        <f t="shared" si="129"/>
        <v>-2.826081152157478E-2</v>
      </c>
      <c r="BY37" s="100">
        <f t="shared" si="130"/>
        <v>-1.8994673532331419E-2</v>
      </c>
      <c r="BZ37" s="93">
        <f t="shared" si="132"/>
        <v>0.68506535947712421</v>
      </c>
      <c r="CA37" s="94">
        <f t="shared" si="133"/>
        <v>-6.6470588235294059E-2</v>
      </c>
      <c r="CB37" s="136">
        <f t="shared" si="134"/>
        <v>-3.7317605779775831E-2</v>
      </c>
      <c r="CC37" s="106"/>
      <c r="CD37" s="106"/>
    </row>
    <row r="38" spans="1:82" s="36" customFormat="1" ht="15" customHeight="1" x14ac:dyDescent="0.2">
      <c r="A38" s="83" t="s">
        <v>59</v>
      </c>
      <c r="B38" s="84">
        <v>2439.2939999999999</v>
      </c>
      <c r="C38" s="85">
        <v>10419.130999999999</v>
      </c>
      <c r="D38" s="86">
        <v>2680.8139999999999</v>
      </c>
      <c r="E38" s="84">
        <v>2443.5369999999998</v>
      </c>
      <c r="F38" s="85">
        <v>10053.412</v>
      </c>
      <c r="G38" s="86">
        <v>2694.7719999999999</v>
      </c>
      <c r="H38" s="87">
        <f t="shared" si="101"/>
        <v>0.99482034101586325</v>
      </c>
      <c r="I38" s="88">
        <f t="shared" si="3"/>
        <v>-3.443241651393314E-3</v>
      </c>
      <c r="J38" s="89">
        <f t="shared" si="102"/>
        <v>-4.1557258947213849E-2</v>
      </c>
      <c r="K38" s="84">
        <v>1344.2380000000001</v>
      </c>
      <c r="L38" s="85">
        <v>6090.7969999999996</v>
      </c>
      <c r="M38" s="85">
        <v>1674.799</v>
      </c>
      <c r="N38" s="90">
        <f t="shared" si="103"/>
        <v>0.62149933278214264</v>
      </c>
      <c r="O38" s="91">
        <f t="shared" si="104"/>
        <v>7.1379567867594473E-2</v>
      </c>
      <c r="P38" s="92">
        <f t="shared" si="105"/>
        <v>1.5655565511886627E-2</v>
      </c>
      <c r="Q38" s="84">
        <v>347.40600000000001</v>
      </c>
      <c r="R38" s="85">
        <v>1250.748</v>
      </c>
      <c r="S38" s="86">
        <v>344.19499999999999</v>
      </c>
      <c r="T38" s="93">
        <f t="shared" si="106"/>
        <v>0.12772694684374039</v>
      </c>
      <c r="U38" s="94">
        <f t="shared" si="107"/>
        <v>-1.4446468169005494E-2</v>
      </c>
      <c r="V38" s="95">
        <f t="shared" si="108"/>
        <v>3.3166471365365102E-3</v>
      </c>
      <c r="W38" s="84">
        <v>378.07499999999999</v>
      </c>
      <c r="X38" s="85">
        <v>1363.174</v>
      </c>
      <c r="Y38" s="86">
        <v>350.358</v>
      </c>
      <c r="Z38" s="93">
        <f t="shared" si="109"/>
        <v>0.13001396778651403</v>
      </c>
      <c r="AA38" s="94">
        <f t="shared" si="110"/>
        <v>-2.4710515616029105E-2</v>
      </c>
      <c r="AB38" s="95">
        <f t="shared" si="111"/>
        <v>-5.5792019751549349E-3</v>
      </c>
      <c r="AC38" s="84">
        <v>1142</v>
      </c>
      <c r="AD38" s="85">
        <v>1149.537</v>
      </c>
      <c r="AE38" s="85">
        <v>1155.9929999999999</v>
      </c>
      <c r="AF38" s="85">
        <f t="shared" si="112"/>
        <v>13.992999999999938</v>
      </c>
      <c r="AG38" s="86">
        <f t="shared" si="113"/>
        <v>6.4559999999999036</v>
      </c>
      <c r="AH38" s="84">
        <v>0</v>
      </c>
      <c r="AI38" s="85">
        <v>0</v>
      </c>
      <c r="AJ38" s="85">
        <v>0</v>
      </c>
      <c r="AK38" s="85">
        <f t="shared" si="97"/>
        <v>0</v>
      </c>
      <c r="AL38" s="86">
        <f t="shared" si="98"/>
        <v>0</v>
      </c>
      <c r="AM38" s="93">
        <f t="shared" si="131"/>
        <v>0.43120969974045198</v>
      </c>
      <c r="AN38" s="94">
        <f t="shared" si="114"/>
        <v>-3.6958548941338765E-2</v>
      </c>
      <c r="AO38" s="95">
        <f t="shared" si="115"/>
        <v>0.32088024904058077</v>
      </c>
      <c r="AP38" s="93">
        <f t="shared" si="22"/>
        <v>0</v>
      </c>
      <c r="AQ38" s="94">
        <f t="shared" si="116"/>
        <v>0</v>
      </c>
      <c r="AR38" s="95">
        <f t="shared" si="48"/>
        <v>0</v>
      </c>
      <c r="AS38" s="94">
        <f t="shared" si="24"/>
        <v>0</v>
      </c>
      <c r="AT38" s="94">
        <f t="shared" si="117"/>
        <v>0</v>
      </c>
      <c r="AU38" s="94">
        <f t="shared" si="26"/>
        <v>0</v>
      </c>
      <c r="AV38" s="84">
        <v>3333</v>
      </c>
      <c r="AW38" s="85">
        <v>11847</v>
      </c>
      <c r="AX38" s="86">
        <v>2953</v>
      </c>
      <c r="AY38" s="97">
        <v>95</v>
      </c>
      <c r="AZ38" s="98">
        <v>92</v>
      </c>
      <c r="BA38" s="99">
        <v>89.5</v>
      </c>
      <c r="BB38" s="97">
        <v>179</v>
      </c>
      <c r="BC38" s="98">
        <v>162</v>
      </c>
      <c r="BD38" s="99">
        <v>158</v>
      </c>
      <c r="BE38" s="100">
        <f t="shared" si="118"/>
        <v>10.998137802607076</v>
      </c>
      <c r="BF38" s="100">
        <f t="shared" si="119"/>
        <v>-0.69659903949818691</v>
      </c>
      <c r="BG38" s="100">
        <f t="shared" si="120"/>
        <v>0.26715954173751122</v>
      </c>
      <c r="BH38" s="101">
        <f t="shared" si="121"/>
        <v>6.2299578059071727</v>
      </c>
      <c r="BI38" s="100">
        <f t="shared" si="122"/>
        <v>2.3253895292647542E-2</v>
      </c>
      <c r="BJ38" s="102">
        <f t="shared" si="123"/>
        <v>0.13582200343803663</v>
      </c>
      <c r="BK38" s="85">
        <v>310</v>
      </c>
      <c r="BL38" s="85">
        <v>305</v>
      </c>
      <c r="BM38" s="85">
        <v>300</v>
      </c>
      <c r="BN38" s="84">
        <v>17365</v>
      </c>
      <c r="BO38" s="85">
        <v>61733</v>
      </c>
      <c r="BP38" s="86">
        <v>14731</v>
      </c>
      <c r="BQ38" s="103">
        <f t="shared" si="124"/>
        <v>182.93204806191025</v>
      </c>
      <c r="BR38" s="103">
        <f t="shared" si="99"/>
        <v>42.215837293122462</v>
      </c>
      <c r="BS38" s="103">
        <f t="shared" si="125"/>
        <v>20.078922505076804</v>
      </c>
      <c r="BT38" s="104">
        <f t="shared" si="126"/>
        <v>912.55401286826952</v>
      </c>
      <c r="BU38" s="103">
        <f t="shared" si="100"/>
        <v>179.4195994269254</v>
      </c>
      <c r="BV38" s="105">
        <f t="shared" si="127"/>
        <v>63.949978091532785</v>
      </c>
      <c r="BW38" s="100">
        <f t="shared" si="128"/>
        <v>4.9884862851337619</v>
      </c>
      <c r="BX38" s="100">
        <f t="shared" si="129"/>
        <v>-0.22153471696644811</v>
      </c>
      <c r="BY38" s="100">
        <f t="shared" si="130"/>
        <v>-0.22236878366002522</v>
      </c>
      <c r="BZ38" s="93">
        <f t="shared" si="132"/>
        <v>0.54559259259259263</v>
      </c>
      <c r="CA38" s="94">
        <f t="shared" si="133"/>
        <v>-7.6808841099163638E-2</v>
      </c>
      <c r="CB38" s="136">
        <f t="shared" si="134"/>
        <v>-1.0460370837419908E-2</v>
      </c>
      <c r="CC38" s="106"/>
      <c r="CD38" s="106"/>
    </row>
    <row r="39" spans="1:82" s="36" customFormat="1" ht="15" customHeight="1" x14ac:dyDescent="0.2">
      <c r="A39" s="83" t="s">
        <v>60</v>
      </c>
      <c r="B39" s="84">
        <v>1664.38</v>
      </c>
      <c r="C39" s="85">
        <v>6866.8829999999998</v>
      </c>
      <c r="D39" s="86">
        <v>1697.4970000000001</v>
      </c>
      <c r="E39" s="84">
        <v>1757.578</v>
      </c>
      <c r="F39" s="85">
        <v>7716.11</v>
      </c>
      <c r="G39" s="86">
        <v>1961.8789999999999</v>
      </c>
      <c r="H39" s="87">
        <f t="shared" si="101"/>
        <v>0.86524041492874948</v>
      </c>
      <c r="I39" s="88">
        <f t="shared" si="3"/>
        <v>-8.1733204449736196E-2</v>
      </c>
      <c r="J39" s="89">
        <f t="shared" si="102"/>
        <v>-2.4700630494397635E-2</v>
      </c>
      <c r="K39" s="84">
        <v>1168.079</v>
      </c>
      <c r="L39" s="85">
        <v>5051.7529999999997</v>
      </c>
      <c r="M39" s="85">
        <v>1357.1510000000001</v>
      </c>
      <c r="N39" s="90">
        <f t="shared" si="103"/>
        <v>0.69176080685913865</v>
      </c>
      <c r="O39" s="91">
        <f t="shared" si="104"/>
        <v>2.7164982377949176E-2</v>
      </c>
      <c r="P39" s="92">
        <f t="shared" si="105"/>
        <v>3.7058761398407802E-2</v>
      </c>
      <c r="Q39" s="84">
        <v>267.964</v>
      </c>
      <c r="R39" s="85">
        <v>894.66600000000005</v>
      </c>
      <c r="S39" s="86">
        <v>250.863</v>
      </c>
      <c r="T39" s="93">
        <f t="shared" si="106"/>
        <v>0.12786874215993954</v>
      </c>
      <c r="U39" s="94">
        <f t="shared" si="107"/>
        <v>-2.4593339181542884E-2</v>
      </c>
      <c r="V39" s="95">
        <f t="shared" si="108"/>
        <v>1.1920939445877646E-2</v>
      </c>
      <c r="W39" s="84">
        <v>176.25899999999999</v>
      </c>
      <c r="X39" s="85">
        <v>777.54100000000005</v>
      </c>
      <c r="Y39" s="86">
        <v>211.21100000000001</v>
      </c>
      <c r="Z39" s="93">
        <f t="shared" si="109"/>
        <v>0.10765750589103611</v>
      </c>
      <c r="AA39" s="94">
        <f t="shared" si="110"/>
        <v>7.3723407376261318E-3</v>
      </c>
      <c r="AB39" s="95">
        <f t="shared" si="111"/>
        <v>6.8889839285446314E-3</v>
      </c>
      <c r="AC39" s="84">
        <v>6809</v>
      </c>
      <c r="AD39" s="85">
        <v>7774.8019999999997</v>
      </c>
      <c r="AE39" s="85">
        <v>8015.0720000000001</v>
      </c>
      <c r="AF39" s="85">
        <f t="shared" si="112"/>
        <v>1206.0720000000001</v>
      </c>
      <c r="AG39" s="86">
        <f t="shared" si="113"/>
        <v>240.27000000000044</v>
      </c>
      <c r="AH39" s="84">
        <v>3033</v>
      </c>
      <c r="AI39" s="85">
        <v>4435.1779999999999</v>
      </c>
      <c r="AJ39" s="85">
        <v>3746.3180000000002</v>
      </c>
      <c r="AK39" s="85">
        <f t="shared" si="97"/>
        <v>713.31800000000021</v>
      </c>
      <c r="AL39" s="86">
        <f t="shared" si="98"/>
        <v>-688.85999999999967</v>
      </c>
      <c r="AM39" s="93">
        <f t="shared" si="131"/>
        <v>4.7217002445365148</v>
      </c>
      <c r="AN39" s="94">
        <f t="shared" si="114"/>
        <v>0.63068737487934534</v>
      </c>
      <c r="AO39" s="95">
        <f t="shared" si="115"/>
        <v>3.589483196423128</v>
      </c>
      <c r="AP39" s="93">
        <f t="shared" si="22"/>
        <v>2.2069659033270752</v>
      </c>
      <c r="AQ39" s="94">
        <f t="shared" si="116"/>
        <v>0.3846657074583435</v>
      </c>
      <c r="AR39" s="95">
        <f t="shared" si="48"/>
        <v>1.5610865429244005</v>
      </c>
      <c r="AS39" s="94">
        <f t="shared" si="24"/>
        <v>1.9095560939283209</v>
      </c>
      <c r="AT39" s="94">
        <f t="shared" si="117"/>
        <v>0.18388588185238453</v>
      </c>
      <c r="AU39" s="94">
        <f t="shared" si="26"/>
        <v>1.334761540714331</v>
      </c>
      <c r="AV39" s="84">
        <v>2361</v>
      </c>
      <c r="AW39" s="85">
        <v>8484</v>
      </c>
      <c r="AX39" s="109">
        <v>2060</v>
      </c>
      <c r="AY39" s="97">
        <v>73.25</v>
      </c>
      <c r="AZ39" s="98">
        <v>78</v>
      </c>
      <c r="BA39" s="99">
        <v>76</v>
      </c>
      <c r="BB39" s="97">
        <v>138.75</v>
      </c>
      <c r="BC39" s="98">
        <v>135</v>
      </c>
      <c r="BD39" s="99">
        <v>143</v>
      </c>
      <c r="BE39" s="100">
        <f t="shared" si="118"/>
        <v>9.0350877192982448</v>
      </c>
      <c r="BF39" s="100">
        <f t="shared" si="119"/>
        <v>-1.7089395844560205</v>
      </c>
      <c r="BG39" s="100">
        <f t="shared" si="120"/>
        <v>-2.901484480431904E-2</v>
      </c>
      <c r="BH39" s="101">
        <f t="shared" si="121"/>
        <v>4.8018648018648014</v>
      </c>
      <c r="BI39" s="100">
        <f t="shared" si="122"/>
        <v>-0.87020727020727051</v>
      </c>
      <c r="BJ39" s="102">
        <f t="shared" si="123"/>
        <v>-0.43517223517223513</v>
      </c>
      <c r="BK39" s="85">
        <v>237</v>
      </c>
      <c r="BL39" s="85">
        <v>238</v>
      </c>
      <c r="BM39" s="85">
        <v>174</v>
      </c>
      <c r="BN39" s="84">
        <v>10946</v>
      </c>
      <c r="BO39" s="85">
        <v>38516</v>
      </c>
      <c r="BP39" s="86">
        <v>9269</v>
      </c>
      <c r="BQ39" s="103">
        <f t="shared" si="124"/>
        <v>211.66026540079835</v>
      </c>
      <c r="BR39" s="103">
        <f t="shared" si="99"/>
        <v>51.092204008508929</v>
      </c>
      <c r="BS39" s="103">
        <f t="shared" si="125"/>
        <v>11.325080023292912</v>
      </c>
      <c r="BT39" s="104">
        <f t="shared" si="126"/>
        <v>952.36844660194174</v>
      </c>
      <c r="BU39" s="103">
        <f t="shared" si="100"/>
        <v>207.94743855450417</v>
      </c>
      <c r="BV39" s="105">
        <f t="shared" si="127"/>
        <v>42.878819067759764</v>
      </c>
      <c r="BW39" s="100">
        <f t="shared" si="128"/>
        <v>4.4995145631067963</v>
      </c>
      <c r="BX39" s="100">
        <f t="shared" si="129"/>
        <v>-0.13665655082797734</v>
      </c>
      <c r="BY39" s="100">
        <f t="shared" si="130"/>
        <v>-4.0325135148743918E-2</v>
      </c>
      <c r="BZ39" s="93">
        <f t="shared" si="132"/>
        <v>0.59189016602809708</v>
      </c>
      <c r="CA39" s="94">
        <f t="shared" si="133"/>
        <v>7.8716232600999136E-2</v>
      </c>
      <c r="CB39" s="136">
        <f t="shared" si="134"/>
        <v>0.14729694412395083</v>
      </c>
      <c r="CC39" s="106"/>
      <c r="CD39" s="106"/>
    </row>
    <row r="40" spans="1:82" s="36" customFormat="1" ht="15" customHeight="1" x14ac:dyDescent="0.2">
      <c r="A40" s="83" t="s">
        <v>61</v>
      </c>
      <c r="B40" s="84">
        <v>3651.4670000000001</v>
      </c>
      <c r="C40" s="85">
        <v>15882.54399834873</v>
      </c>
      <c r="D40" s="86">
        <v>4124.7939999999999</v>
      </c>
      <c r="E40" s="84">
        <v>3596.1179999999999</v>
      </c>
      <c r="F40" s="85">
        <v>15875.482</v>
      </c>
      <c r="G40" s="86">
        <v>4109.3760000000002</v>
      </c>
      <c r="H40" s="87">
        <f t="shared" si="101"/>
        <v>1.0037519078322352</v>
      </c>
      <c r="I40" s="88">
        <f t="shared" si="3"/>
        <v>-1.163941136251867E-2</v>
      </c>
      <c r="J40" s="89">
        <f t="shared" si="102"/>
        <v>3.3070710487768107E-3</v>
      </c>
      <c r="K40" s="84">
        <v>2236.6550000000002</v>
      </c>
      <c r="L40" s="85">
        <v>10259.56</v>
      </c>
      <c r="M40" s="85">
        <v>2580.87</v>
      </c>
      <c r="N40" s="90">
        <f t="shared" si="103"/>
        <v>0.62804425781432505</v>
      </c>
      <c r="O40" s="91">
        <f t="shared" si="104"/>
        <v>6.0805180260310454E-3</v>
      </c>
      <c r="P40" s="92">
        <f t="shared" si="105"/>
        <v>-1.8207616616952027E-2</v>
      </c>
      <c r="Q40" s="84">
        <v>561.42600000000004</v>
      </c>
      <c r="R40" s="85">
        <v>2252.846</v>
      </c>
      <c r="S40" s="86">
        <v>653.83799999999997</v>
      </c>
      <c r="T40" s="93">
        <f t="shared" si="106"/>
        <v>0.15910882820165395</v>
      </c>
      <c r="U40" s="94">
        <f t="shared" si="107"/>
        <v>2.9888121176433469E-3</v>
      </c>
      <c r="V40" s="95">
        <f t="shared" si="108"/>
        <v>1.7201577763525516E-2</v>
      </c>
      <c r="W40" s="84">
        <v>719.80200000000002</v>
      </c>
      <c r="X40" s="85">
        <v>2971.8040000000001</v>
      </c>
      <c r="Y40" s="86">
        <v>784.37300000000005</v>
      </c>
      <c r="Z40" s="93">
        <f t="shared" si="109"/>
        <v>0.19087399157438989</v>
      </c>
      <c r="AA40" s="94">
        <f t="shared" si="110"/>
        <v>-9.2868485315243388E-3</v>
      </c>
      <c r="AB40" s="95">
        <f t="shared" si="111"/>
        <v>3.6794232456928422E-3</v>
      </c>
      <c r="AC40" s="84">
        <v>1409</v>
      </c>
      <c r="AD40" s="85">
        <v>2079.1</v>
      </c>
      <c r="AE40" s="85">
        <v>1679.8606200000002</v>
      </c>
      <c r="AF40" s="85">
        <f t="shared" si="112"/>
        <v>270.86062000000015</v>
      </c>
      <c r="AG40" s="86">
        <f t="shared" si="113"/>
        <v>-399.23937999999976</v>
      </c>
      <c r="AH40" s="84">
        <v>0</v>
      </c>
      <c r="AI40" s="85">
        <v>0</v>
      </c>
      <c r="AJ40" s="85">
        <v>46.59</v>
      </c>
      <c r="AK40" s="85">
        <f t="shared" si="97"/>
        <v>46.59</v>
      </c>
      <c r="AL40" s="86">
        <f t="shared" si="98"/>
        <v>46.59</v>
      </c>
      <c r="AM40" s="93">
        <f t="shared" si="131"/>
        <v>0.40725927646326099</v>
      </c>
      <c r="AN40" s="94">
        <f t="shared" si="114"/>
        <v>2.1386968155394592E-2</v>
      </c>
      <c r="AO40" s="95">
        <f t="shared" si="115"/>
        <v>0.276354554888672</v>
      </c>
      <c r="AP40" s="93">
        <f t="shared" si="22"/>
        <v>1.1295109525469636E-2</v>
      </c>
      <c r="AQ40" s="94">
        <f t="shared" si="116"/>
        <v>1.1295109525469636E-2</v>
      </c>
      <c r="AR40" s="95">
        <f t="shared" si="48"/>
        <v>1.1295109525469636E-2</v>
      </c>
      <c r="AS40" s="94">
        <f t="shared" si="24"/>
        <v>1.1337487735364202E-2</v>
      </c>
      <c r="AT40" s="94">
        <f t="shared" si="117"/>
        <v>1.1337487735364202E-2</v>
      </c>
      <c r="AU40" s="94">
        <f t="shared" si="26"/>
        <v>1.1337487735364202E-2</v>
      </c>
      <c r="AV40" s="84">
        <v>4949</v>
      </c>
      <c r="AW40" s="85">
        <v>18458</v>
      </c>
      <c r="AX40" s="86">
        <v>4358</v>
      </c>
      <c r="AY40" s="97">
        <v>104</v>
      </c>
      <c r="AZ40" s="98">
        <v>102</v>
      </c>
      <c r="BA40" s="99">
        <v>101</v>
      </c>
      <c r="BB40" s="97">
        <v>247</v>
      </c>
      <c r="BC40" s="98">
        <v>246</v>
      </c>
      <c r="BD40" s="99">
        <v>243</v>
      </c>
      <c r="BE40" s="100">
        <f t="shared" si="118"/>
        <v>14.382838283828383</v>
      </c>
      <c r="BF40" s="100">
        <f t="shared" si="119"/>
        <v>-1.4793412033511046</v>
      </c>
      <c r="BG40" s="100">
        <f t="shared" si="120"/>
        <v>-0.6972270756487422</v>
      </c>
      <c r="BH40" s="101">
        <f t="shared" si="121"/>
        <v>5.9780521262002742</v>
      </c>
      <c r="BI40" s="100">
        <f t="shared" si="122"/>
        <v>-0.70076028945424618</v>
      </c>
      <c r="BJ40" s="102">
        <f t="shared" si="123"/>
        <v>-0.27465790089999675</v>
      </c>
      <c r="BK40" s="85">
        <v>396</v>
      </c>
      <c r="BL40" s="85">
        <v>399</v>
      </c>
      <c r="BM40" s="85">
        <v>400</v>
      </c>
      <c r="BN40" s="84">
        <v>24652</v>
      </c>
      <c r="BO40" s="85">
        <v>93497</v>
      </c>
      <c r="BP40" s="86">
        <v>21794</v>
      </c>
      <c r="BQ40" s="103">
        <f t="shared" si="124"/>
        <v>188.5553822152886</v>
      </c>
      <c r="BR40" s="103">
        <f t="shared" si="99"/>
        <v>42.680077980338098</v>
      </c>
      <c r="BS40" s="103">
        <f t="shared" si="125"/>
        <v>18.758682855950866</v>
      </c>
      <c r="BT40" s="104">
        <f t="shared" si="126"/>
        <v>942.9499770536944</v>
      </c>
      <c r="BU40" s="103">
        <f t="shared" si="100"/>
        <v>216.31469719917834</v>
      </c>
      <c r="BV40" s="105">
        <f t="shared" si="127"/>
        <v>82.863185418631019</v>
      </c>
      <c r="BW40" s="100">
        <f t="shared" si="128"/>
        <v>5.0009178522257915</v>
      </c>
      <c r="BX40" s="100">
        <f t="shared" si="129"/>
        <v>1.9709527311667863E-2</v>
      </c>
      <c r="BY40" s="100">
        <f t="shared" si="130"/>
        <v>-6.4473847850056387E-2</v>
      </c>
      <c r="BZ40" s="93">
        <f t="shared" si="132"/>
        <v>0.60538888888888887</v>
      </c>
      <c r="CA40" s="94">
        <f t="shared" si="133"/>
        <v>-8.6305836139169534E-2</v>
      </c>
      <c r="CB40" s="136">
        <f t="shared" si="134"/>
        <v>-3.8370234193542463E-2</v>
      </c>
      <c r="CC40" s="106"/>
      <c r="CD40" s="106"/>
    </row>
    <row r="41" spans="1:82" s="36" customFormat="1" ht="15" customHeight="1" x14ac:dyDescent="0.2">
      <c r="A41" s="83" t="s">
        <v>62</v>
      </c>
      <c r="B41" s="84">
        <v>6243.2129999999997</v>
      </c>
      <c r="C41" s="85">
        <v>24877.21</v>
      </c>
      <c r="D41" s="86">
        <v>6193.9290000000001</v>
      </c>
      <c r="E41" s="84">
        <v>5965.8149999999996</v>
      </c>
      <c r="F41" s="85">
        <v>24146.713</v>
      </c>
      <c r="G41" s="86">
        <v>6115.8310000000001</v>
      </c>
      <c r="H41" s="87">
        <f t="shared" si="101"/>
        <v>1.0127698100225464</v>
      </c>
      <c r="I41" s="88">
        <f t="shared" si="3"/>
        <v>-3.3728111887536327E-2</v>
      </c>
      <c r="J41" s="89">
        <f t="shared" si="102"/>
        <v>-1.7482630547729139E-2</v>
      </c>
      <c r="K41" s="84">
        <v>3440.39</v>
      </c>
      <c r="L41" s="85">
        <v>14593.72</v>
      </c>
      <c r="M41" s="85">
        <v>3649.509</v>
      </c>
      <c r="N41" s="90">
        <f t="shared" si="103"/>
        <v>0.59673149895737798</v>
      </c>
      <c r="O41" s="91">
        <f t="shared" si="104"/>
        <v>2.0047508588920349E-2</v>
      </c>
      <c r="P41" s="92">
        <f t="shared" si="105"/>
        <v>-7.6455854101713516E-3</v>
      </c>
      <c r="Q41" s="84">
        <v>1176.8489999999999</v>
      </c>
      <c r="R41" s="85">
        <v>4791.1610000000001</v>
      </c>
      <c r="S41" s="86">
        <v>1289.6579999999999</v>
      </c>
      <c r="T41" s="93">
        <f t="shared" si="106"/>
        <v>0.21087207936255922</v>
      </c>
      <c r="U41" s="94">
        <f t="shared" si="107"/>
        <v>1.3606659633653789E-2</v>
      </c>
      <c r="V41" s="95">
        <f t="shared" si="108"/>
        <v>1.2453313214139755E-2</v>
      </c>
      <c r="W41" s="84">
        <v>1376.681</v>
      </c>
      <c r="X41" s="85">
        <v>3453.1909999999998</v>
      </c>
      <c r="Y41" s="86">
        <v>734.92600000000004</v>
      </c>
      <c r="Z41" s="93">
        <f t="shared" si="109"/>
        <v>0.12016780712220465</v>
      </c>
      <c r="AA41" s="94">
        <f t="shared" si="110"/>
        <v>-0.11059379041308603</v>
      </c>
      <c r="AB41" s="95">
        <f t="shared" si="111"/>
        <v>-2.2840932825133109E-2</v>
      </c>
      <c r="AC41" s="84">
        <v>6489</v>
      </c>
      <c r="AD41" s="85">
        <v>6583.9750000000004</v>
      </c>
      <c r="AE41" s="85">
        <v>6712.59</v>
      </c>
      <c r="AF41" s="85">
        <f t="shared" si="112"/>
        <v>223.59000000000015</v>
      </c>
      <c r="AG41" s="86">
        <f t="shared" si="113"/>
        <v>128.61499999999978</v>
      </c>
      <c r="AH41" s="84">
        <v>0</v>
      </c>
      <c r="AI41" s="85">
        <v>0</v>
      </c>
      <c r="AJ41" s="85">
        <v>0</v>
      </c>
      <c r="AK41" s="85">
        <f t="shared" si="97"/>
        <v>0</v>
      </c>
      <c r="AL41" s="86">
        <f t="shared" si="98"/>
        <v>0</v>
      </c>
      <c r="AM41" s="93">
        <f t="shared" si="131"/>
        <v>1.083736994724996</v>
      </c>
      <c r="AN41" s="94">
        <f t="shared" si="114"/>
        <v>4.4368323497536499E-2</v>
      </c>
      <c r="AO41" s="95">
        <f t="shared" si="115"/>
        <v>0.81907809607840332</v>
      </c>
      <c r="AP41" s="93">
        <f t="shared" si="22"/>
        <v>0</v>
      </c>
      <c r="AQ41" s="94">
        <f t="shared" si="116"/>
        <v>0</v>
      </c>
      <c r="AR41" s="95">
        <f t="shared" si="48"/>
        <v>0</v>
      </c>
      <c r="AS41" s="94">
        <f t="shared" si="24"/>
        <v>0</v>
      </c>
      <c r="AT41" s="94">
        <f t="shared" si="117"/>
        <v>0</v>
      </c>
      <c r="AU41" s="94">
        <f t="shared" si="26"/>
        <v>0</v>
      </c>
      <c r="AV41" s="84">
        <v>5753</v>
      </c>
      <c r="AW41" s="85">
        <v>20998</v>
      </c>
      <c r="AX41" s="109">
        <v>5069</v>
      </c>
      <c r="AY41" s="97">
        <v>155.5</v>
      </c>
      <c r="AZ41" s="98">
        <v>155.5</v>
      </c>
      <c r="BA41" s="99">
        <v>150.25</v>
      </c>
      <c r="BB41" s="97">
        <v>286</v>
      </c>
      <c r="BC41" s="98">
        <v>279.5</v>
      </c>
      <c r="BD41" s="99">
        <v>269</v>
      </c>
      <c r="BE41" s="100">
        <f t="shared" si="118"/>
        <v>11.245701608430394</v>
      </c>
      <c r="BF41" s="100">
        <f t="shared" si="119"/>
        <v>-1.0865599135417394</v>
      </c>
      <c r="BG41" s="100">
        <f t="shared" si="120"/>
        <v>-7.2458728129074501E-3</v>
      </c>
      <c r="BH41" s="101">
        <f t="shared" si="121"/>
        <v>6.281288723667906</v>
      </c>
      <c r="BI41" s="100">
        <f t="shared" si="122"/>
        <v>-0.42383948146029926</v>
      </c>
      <c r="BJ41" s="102">
        <f t="shared" si="123"/>
        <v>2.0704346804460094E-2</v>
      </c>
      <c r="BK41" s="85">
        <v>420</v>
      </c>
      <c r="BL41" s="85">
        <v>420</v>
      </c>
      <c r="BM41" s="85">
        <v>419</v>
      </c>
      <c r="BN41" s="84">
        <v>28998</v>
      </c>
      <c r="BO41" s="85">
        <v>103164</v>
      </c>
      <c r="BP41" s="86">
        <v>24720</v>
      </c>
      <c r="BQ41" s="103">
        <f t="shared" si="124"/>
        <v>247.40416666666667</v>
      </c>
      <c r="BR41" s="103">
        <f t="shared" si="99"/>
        <v>41.672219635836967</v>
      </c>
      <c r="BS41" s="103">
        <f t="shared" si="125"/>
        <v>13.342740200069784</v>
      </c>
      <c r="BT41" s="104">
        <f t="shared" si="126"/>
        <v>1206.5162753994871</v>
      </c>
      <c r="BU41" s="103">
        <f t="shared" si="100"/>
        <v>169.52427122775066</v>
      </c>
      <c r="BV41" s="105">
        <f t="shared" si="127"/>
        <v>56.563279876103934</v>
      </c>
      <c r="BW41" s="100">
        <f t="shared" si="128"/>
        <v>4.8767015190372858</v>
      </c>
      <c r="BX41" s="100">
        <f t="shared" si="129"/>
        <v>-0.16379908934095155</v>
      </c>
      <c r="BY41" s="100">
        <f t="shared" si="130"/>
        <v>-3.6337818042436076E-2</v>
      </c>
      <c r="BZ41" s="93">
        <f t="shared" si="132"/>
        <v>0.65552903739061263</v>
      </c>
      <c r="CA41" s="94">
        <f t="shared" si="133"/>
        <v>-0.11161381975224449</v>
      </c>
      <c r="CB41" s="136">
        <f t="shared" si="134"/>
        <v>-1.9274730270297913E-2</v>
      </c>
      <c r="CC41" s="106"/>
      <c r="CD41" s="106"/>
    </row>
    <row r="42" spans="1:82" s="36" customFormat="1" ht="15" customHeight="1" x14ac:dyDescent="0.2">
      <c r="A42" s="83" t="s">
        <v>63</v>
      </c>
      <c r="B42" s="84">
        <v>2966.248</v>
      </c>
      <c r="C42" s="85">
        <v>12044.78154</v>
      </c>
      <c r="D42" s="86">
        <v>2973.4276</v>
      </c>
      <c r="E42" s="84">
        <v>2776.3622500000001</v>
      </c>
      <c r="F42" s="85">
        <v>11896.67765</v>
      </c>
      <c r="G42" s="86">
        <v>2948.9590400000002</v>
      </c>
      <c r="H42" s="87">
        <f t="shared" si="101"/>
        <v>1.0082973549880163</v>
      </c>
      <c r="I42" s="88">
        <f t="shared" si="3"/>
        <v>-6.0096367769163495E-2</v>
      </c>
      <c r="J42" s="89">
        <f t="shared" si="102"/>
        <v>-4.1518257292574301E-3</v>
      </c>
      <c r="K42" s="84">
        <v>1890.6192500000002</v>
      </c>
      <c r="L42" s="85">
        <v>8427.2999999999993</v>
      </c>
      <c r="M42" s="85">
        <v>2100.0130399999994</v>
      </c>
      <c r="N42" s="90">
        <f t="shared" si="103"/>
        <v>0.71212011137326592</v>
      </c>
      <c r="O42" s="91">
        <f t="shared" si="104"/>
        <v>3.1150165898751525E-2</v>
      </c>
      <c r="P42" s="92">
        <f t="shared" si="105"/>
        <v>3.745870435503007E-3</v>
      </c>
      <c r="Q42" s="84">
        <v>350.17500000000001</v>
      </c>
      <c r="R42" s="85">
        <v>1264.1559999999999</v>
      </c>
      <c r="S42" s="86">
        <v>335.98899999999998</v>
      </c>
      <c r="T42" s="93">
        <f t="shared" si="106"/>
        <v>0.11393478018602793</v>
      </c>
      <c r="U42" s="94">
        <f t="shared" si="107"/>
        <v>-1.2192493011120603E-2</v>
      </c>
      <c r="V42" s="95">
        <f t="shared" si="108"/>
        <v>7.6735165634063685E-3</v>
      </c>
      <c r="W42" s="84">
        <v>380.334</v>
      </c>
      <c r="X42" s="85">
        <v>1444.874</v>
      </c>
      <c r="Y42" s="86">
        <v>358</v>
      </c>
      <c r="Z42" s="93">
        <f t="shared" si="109"/>
        <v>0.12139876991984262</v>
      </c>
      <c r="AA42" s="94">
        <f t="shared" si="110"/>
        <v>-1.5591278839104453E-2</v>
      </c>
      <c r="AB42" s="95">
        <f t="shared" si="111"/>
        <v>-5.3121314682005871E-5</v>
      </c>
      <c r="AC42" s="84">
        <v>4154</v>
      </c>
      <c r="AD42" s="85">
        <v>3739.0590000000002</v>
      </c>
      <c r="AE42" s="85">
        <v>3689.63</v>
      </c>
      <c r="AF42" s="85">
        <f t="shared" si="112"/>
        <v>-464.36999999999989</v>
      </c>
      <c r="AG42" s="86">
        <f t="shared" si="113"/>
        <v>-49.429000000000087</v>
      </c>
      <c r="AH42" s="84">
        <v>1087</v>
      </c>
      <c r="AI42" s="85">
        <v>644.44709999999998</v>
      </c>
      <c r="AJ42" s="85">
        <v>570.226</v>
      </c>
      <c r="AK42" s="85">
        <f t="shared" si="97"/>
        <v>-516.774</v>
      </c>
      <c r="AL42" s="86">
        <f t="shared" si="98"/>
        <v>-74.221099999999979</v>
      </c>
      <c r="AM42" s="93">
        <f t="shared" si="131"/>
        <v>1.2408676101614178</v>
      </c>
      <c r="AN42" s="94">
        <f t="shared" si="114"/>
        <v>-0.15955474157720961</v>
      </c>
      <c r="AO42" s="95">
        <f t="shared" si="115"/>
        <v>0.93043782049833346</v>
      </c>
      <c r="AP42" s="93">
        <f t="shared" si="22"/>
        <v>0.19177396483438844</v>
      </c>
      <c r="AQ42" s="94">
        <f t="shared" si="116"/>
        <v>-0.17468224516558459</v>
      </c>
      <c r="AR42" s="95">
        <f t="shared" si="48"/>
        <v>0.13826970675715974</v>
      </c>
      <c r="AS42" s="94">
        <f t="shared" si="24"/>
        <v>0.19336518149807871</v>
      </c>
      <c r="AT42" s="94">
        <f t="shared" si="117"/>
        <v>-0.19815433293127935</v>
      </c>
      <c r="AU42" s="94">
        <f t="shared" si="26"/>
        <v>0.13919483924290296</v>
      </c>
      <c r="AV42" s="84">
        <v>3380</v>
      </c>
      <c r="AW42" s="85">
        <v>12970</v>
      </c>
      <c r="AX42" s="86">
        <v>2994</v>
      </c>
      <c r="AY42" s="97">
        <v>113</v>
      </c>
      <c r="AZ42" s="98">
        <v>113</v>
      </c>
      <c r="BA42" s="99">
        <v>112.5</v>
      </c>
      <c r="BB42" s="97">
        <v>190.5</v>
      </c>
      <c r="BC42" s="98">
        <v>194</v>
      </c>
      <c r="BD42" s="99">
        <v>196</v>
      </c>
      <c r="BE42" s="100">
        <f t="shared" si="118"/>
        <v>8.8711111111111105</v>
      </c>
      <c r="BF42" s="100">
        <f t="shared" si="119"/>
        <v>-1.099390363815143</v>
      </c>
      <c r="BG42" s="100">
        <f t="shared" si="120"/>
        <v>-0.69378564405113252</v>
      </c>
      <c r="BH42" s="101">
        <f t="shared" si="121"/>
        <v>5.0918367346938771</v>
      </c>
      <c r="BI42" s="100">
        <f t="shared" si="122"/>
        <v>-0.82242398271644745</v>
      </c>
      <c r="BJ42" s="102">
        <f t="shared" si="123"/>
        <v>-0.47946910723052127</v>
      </c>
      <c r="BK42" s="85">
        <v>294</v>
      </c>
      <c r="BL42" s="85">
        <v>294</v>
      </c>
      <c r="BM42" s="85">
        <v>294</v>
      </c>
      <c r="BN42" s="84">
        <v>16762</v>
      </c>
      <c r="BO42" s="85">
        <v>64913</v>
      </c>
      <c r="BP42" s="86">
        <v>14672</v>
      </c>
      <c r="BQ42" s="103">
        <f t="shared" si="124"/>
        <v>200.99230098146128</v>
      </c>
      <c r="BR42" s="103">
        <f t="shared" si="99"/>
        <v>35.357994216158801</v>
      </c>
      <c r="BS42" s="103">
        <f t="shared" si="125"/>
        <v>17.721189647830101</v>
      </c>
      <c r="BT42" s="104">
        <f t="shared" si="126"/>
        <v>984.95625918503674</v>
      </c>
      <c r="BU42" s="103">
        <f t="shared" si="100"/>
        <v>163.54730948089468</v>
      </c>
      <c r="BV42" s="105">
        <f t="shared" si="127"/>
        <v>67.710488175013552</v>
      </c>
      <c r="BW42" s="100">
        <f t="shared" si="128"/>
        <v>4.9004676018704076</v>
      </c>
      <c r="BX42" s="100">
        <f t="shared" si="129"/>
        <v>-5.8703995762728667E-2</v>
      </c>
      <c r="BY42" s="100">
        <f t="shared" si="130"/>
        <v>-0.1043897612753133</v>
      </c>
      <c r="BZ42" s="93">
        <f t="shared" si="132"/>
        <v>0.55449735449735449</v>
      </c>
      <c r="CA42" s="94">
        <f t="shared" si="133"/>
        <v>-7.8987150415721796E-2</v>
      </c>
      <c r="CB42" s="136">
        <f t="shared" si="134"/>
        <v>-5.2075494422433199E-2</v>
      </c>
      <c r="CC42" s="106"/>
      <c r="CD42" s="106"/>
    </row>
    <row r="43" spans="1:82" s="36" customFormat="1" ht="15" customHeight="1" x14ac:dyDescent="0.2">
      <c r="A43" s="83" t="s">
        <v>64</v>
      </c>
      <c r="B43" s="84">
        <v>8212.0049999999992</v>
      </c>
      <c r="C43" s="85">
        <v>32299.201000000001</v>
      </c>
      <c r="D43" s="86">
        <v>7988.7110000000002</v>
      </c>
      <c r="E43" s="84">
        <v>6656.5739999999996</v>
      </c>
      <c r="F43" s="85">
        <v>29172.006000999998</v>
      </c>
      <c r="G43" s="86">
        <v>7209.7479999999996</v>
      </c>
      <c r="H43" s="87">
        <f t="shared" si="101"/>
        <v>1.1080430273013704</v>
      </c>
      <c r="I43" s="88">
        <f t="shared" si="3"/>
        <v>-0.12562537329028522</v>
      </c>
      <c r="J43" s="89">
        <f t="shared" si="102"/>
        <v>8.4453711551191191E-4</v>
      </c>
      <c r="K43" s="84">
        <v>3676.5610000000001</v>
      </c>
      <c r="L43" s="85">
        <v>15955.183000999998</v>
      </c>
      <c r="M43" s="85">
        <v>4253.5739999999996</v>
      </c>
      <c r="N43" s="90">
        <f t="shared" si="103"/>
        <v>0.58997540552041483</v>
      </c>
      <c r="O43" s="91">
        <f t="shared" si="104"/>
        <v>3.7655097806566729E-2</v>
      </c>
      <c r="P43" s="92">
        <f t="shared" si="105"/>
        <v>4.304068322352983E-2</v>
      </c>
      <c r="Q43" s="84">
        <v>1092.0450000000001</v>
      </c>
      <c r="R43" s="85">
        <v>5540.4</v>
      </c>
      <c r="S43" s="86">
        <v>1178.97</v>
      </c>
      <c r="T43" s="93">
        <f t="shared" si="106"/>
        <v>0.16352443941175199</v>
      </c>
      <c r="U43" s="94">
        <f t="shared" si="107"/>
        <v>-5.3067362387265726E-4</v>
      </c>
      <c r="V43" s="95">
        <f t="shared" si="108"/>
        <v>-2.6397364382271582E-2</v>
      </c>
      <c r="W43" s="84">
        <v>1246.4110000000001</v>
      </c>
      <c r="X43" s="85">
        <v>4799.9459999999999</v>
      </c>
      <c r="Y43" s="86">
        <v>1219.4169999999999</v>
      </c>
      <c r="Z43" s="93">
        <f t="shared" si="109"/>
        <v>0.169134482925062</v>
      </c>
      <c r="AA43" s="94">
        <f t="shared" si="110"/>
        <v>-1.8110637462693036E-2</v>
      </c>
      <c r="AB43" s="95">
        <f t="shared" si="111"/>
        <v>4.5950268507878866E-3</v>
      </c>
      <c r="AC43" s="84">
        <v>19367</v>
      </c>
      <c r="AD43" s="85">
        <v>17565.945</v>
      </c>
      <c r="AE43" s="85">
        <v>16095.831</v>
      </c>
      <c r="AF43" s="85">
        <f t="shared" si="112"/>
        <v>-3271.1689999999999</v>
      </c>
      <c r="AG43" s="86">
        <f t="shared" si="113"/>
        <v>-1470.1139999999996</v>
      </c>
      <c r="AH43" s="84">
        <v>9511</v>
      </c>
      <c r="AI43" s="85">
        <v>1726.944</v>
      </c>
      <c r="AJ43" s="85">
        <v>0</v>
      </c>
      <c r="AK43" s="85">
        <f t="shared" si="97"/>
        <v>-9511</v>
      </c>
      <c r="AL43" s="86">
        <f t="shared" si="98"/>
        <v>-1726.944</v>
      </c>
      <c r="AM43" s="93">
        <f t="shared" si="131"/>
        <v>2.0148220407522563</v>
      </c>
      <c r="AN43" s="94">
        <f t="shared" si="114"/>
        <v>-0.3435545067534993</v>
      </c>
      <c r="AO43" s="95">
        <f t="shared" si="115"/>
        <v>1.4709712811003381</v>
      </c>
      <c r="AP43" s="93">
        <f t="shared" si="22"/>
        <v>0</v>
      </c>
      <c r="AQ43" s="94">
        <f t="shared" si="116"/>
        <v>-1.1581824414378707</v>
      </c>
      <c r="AR43" s="95">
        <f t="shared" si="48"/>
        <v>-5.34670811206754E-2</v>
      </c>
      <c r="AS43" s="94">
        <f t="shared" si="24"/>
        <v>0</v>
      </c>
      <c r="AT43" s="94">
        <f t="shared" si="117"/>
        <v>-1.4288130801219967</v>
      </c>
      <c r="AU43" s="94">
        <f t="shared" si="26"/>
        <v>-5.919867149145662E-2</v>
      </c>
      <c r="AV43" s="84">
        <v>8203</v>
      </c>
      <c r="AW43" s="85">
        <v>30631</v>
      </c>
      <c r="AX43" s="109">
        <v>7090</v>
      </c>
      <c r="AY43" s="97">
        <v>191.88999999999996</v>
      </c>
      <c r="AZ43" s="98">
        <v>201.43</v>
      </c>
      <c r="BA43" s="99">
        <v>189.87</v>
      </c>
      <c r="BB43" s="97">
        <v>229.75000000000003</v>
      </c>
      <c r="BC43" s="98">
        <v>248.87999999999997</v>
      </c>
      <c r="BD43" s="99">
        <v>248.78</v>
      </c>
      <c r="BE43" s="100">
        <f t="shared" si="118"/>
        <v>12.447112936921753</v>
      </c>
      <c r="BF43" s="100">
        <f t="shared" si="119"/>
        <v>-1.802370273945586</v>
      </c>
      <c r="BG43" s="100">
        <f t="shared" si="120"/>
        <v>-0.22519671572846534</v>
      </c>
      <c r="BH43" s="101">
        <f t="shared" si="121"/>
        <v>9.4996918294611046</v>
      </c>
      <c r="BI43" s="100">
        <f t="shared" si="122"/>
        <v>-2.4016502089864815</v>
      </c>
      <c r="BJ43" s="102">
        <f t="shared" si="123"/>
        <v>-0.75658964487726621</v>
      </c>
      <c r="BK43" s="85">
        <v>598</v>
      </c>
      <c r="BL43" s="85">
        <v>589</v>
      </c>
      <c r="BM43" s="85">
        <v>589</v>
      </c>
      <c r="BN43" s="84">
        <v>31970</v>
      </c>
      <c r="BO43" s="85">
        <v>119297</v>
      </c>
      <c r="BP43" s="86">
        <v>27964</v>
      </c>
      <c r="BQ43" s="103">
        <f t="shared" si="124"/>
        <v>257.82248605349736</v>
      </c>
      <c r="BR43" s="103">
        <f t="shared" si="99"/>
        <v>49.609348737263389</v>
      </c>
      <c r="BS43" s="103">
        <f t="shared" si="125"/>
        <v>13.289882542931309</v>
      </c>
      <c r="BT43" s="104">
        <f t="shared" si="126"/>
        <v>1016.8897038081806</v>
      </c>
      <c r="BU43" s="103">
        <f t="shared" si="100"/>
        <v>205.40926982061501</v>
      </c>
      <c r="BV43" s="105">
        <f t="shared" si="127"/>
        <v>64.520992339407144</v>
      </c>
      <c r="BW43" s="100">
        <f t="shared" si="128"/>
        <v>3.9441466854724965</v>
      </c>
      <c r="BX43" s="100">
        <f t="shared" si="129"/>
        <v>4.6792059116285145E-2</v>
      </c>
      <c r="BY43" s="100">
        <f t="shared" si="130"/>
        <v>4.9497473889459798E-2</v>
      </c>
      <c r="BZ43" s="93">
        <f t="shared" si="132"/>
        <v>0.52752310884738729</v>
      </c>
      <c r="CA43" s="94">
        <f t="shared" si="133"/>
        <v>-6.6493985169706726E-2</v>
      </c>
      <c r="CB43" s="136">
        <f t="shared" si="134"/>
        <v>-2.8909846991341026E-2</v>
      </c>
      <c r="CC43" s="106"/>
      <c r="CD43" s="106"/>
    </row>
    <row r="44" spans="1:82" s="36" customFormat="1" ht="15" customHeight="1" x14ac:dyDescent="0.2">
      <c r="A44" s="83" t="s">
        <v>65</v>
      </c>
      <c r="B44" s="84">
        <v>2778.6495800000002</v>
      </c>
      <c r="C44" s="85">
        <v>12760.804480000001</v>
      </c>
      <c r="D44" s="86">
        <v>3252.8104499999999</v>
      </c>
      <c r="E44" s="84">
        <v>3077.4891400000001</v>
      </c>
      <c r="F44" s="85">
        <v>12955.8861</v>
      </c>
      <c r="G44" s="86">
        <v>3197.0837799999999</v>
      </c>
      <c r="H44" s="87">
        <f t="shared" si="101"/>
        <v>1.0174304690883014</v>
      </c>
      <c r="I44" s="88">
        <f t="shared" si="3"/>
        <v>0.1145354616342702</v>
      </c>
      <c r="J44" s="89">
        <f t="shared" si="102"/>
        <v>3.2487842894636354E-2</v>
      </c>
      <c r="K44" s="84">
        <v>2022.2015299999998</v>
      </c>
      <c r="L44" s="85">
        <v>8682.0482800000009</v>
      </c>
      <c r="M44" s="85">
        <v>2141.4578000000001</v>
      </c>
      <c r="N44" s="90">
        <f>IF(G44=0,"0",(M44/G44))</f>
        <v>0.66981597836012918</v>
      </c>
      <c r="O44" s="91">
        <f t="shared" si="104"/>
        <v>1.2721367134303829E-2</v>
      </c>
      <c r="P44" s="92">
        <f t="shared" si="105"/>
        <v>-3.0787214207617097E-4</v>
      </c>
      <c r="Q44" s="84">
        <v>433.07506000000006</v>
      </c>
      <c r="R44" s="85">
        <v>1475.30026</v>
      </c>
      <c r="S44" s="86">
        <v>419.09781999999996</v>
      </c>
      <c r="T44" s="93">
        <f t="shared" si="106"/>
        <v>0.13108753127514225</v>
      </c>
      <c r="U44" s="94">
        <f t="shared" si="107"/>
        <v>-9.6359742511843427E-3</v>
      </c>
      <c r="V44" s="95">
        <f t="shared" si="108"/>
        <v>1.72164885218411E-2</v>
      </c>
      <c r="W44" s="84">
        <v>454.66704999999996</v>
      </c>
      <c r="X44" s="85">
        <v>1870.2068700000002</v>
      </c>
      <c r="Y44" s="86">
        <v>482.57</v>
      </c>
      <c r="Z44" s="93">
        <f t="shared" si="109"/>
        <v>0.15094068007188727</v>
      </c>
      <c r="AA44" s="94">
        <f t="shared" si="110"/>
        <v>3.2010685520883764E-3</v>
      </c>
      <c r="AB44" s="95">
        <f t="shared" si="111"/>
        <v>6.5887727175921174E-3</v>
      </c>
      <c r="AC44" s="84">
        <v>3764</v>
      </c>
      <c r="AD44" s="85">
        <v>3466.136</v>
      </c>
      <c r="AE44" s="85">
        <v>3490.5805300000006</v>
      </c>
      <c r="AF44" s="85">
        <f t="shared" si="112"/>
        <v>-273.41946999999936</v>
      </c>
      <c r="AG44" s="86">
        <f t="shared" si="113"/>
        <v>24.444530000000668</v>
      </c>
      <c r="AH44" s="84">
        <v>1148</v>
      </c>
      <c r="AI44" s="85">
        <v>0</v>
      </c>
      <c r="AJ44" s="85">
        <v>20.77826</v>
      </c>
      <c r="AK44" s="85">
        <f t="shared" si="97"/>
        <v>-1127.22174</v>
      </c>
      <c r="AL44" s="86">
        <f t="shared" si="98"/>
        <v>20.77826</v>
      </c>
      <c r="AM44" s="93">
        <f t="shared" si="131"/>
        <v>1.0730968138644539</v>
      </c>
      <c r="AN44" s="94">
        <f t="shared" si="114"/>
        <v>-0.28151804188860563</v>
      </c>
      <c r="AO44" s="95">
        <f t="shared" si="115"/>
        <v>0.8014731865741469</v>
      </c>
      <c r="AP44" s="93">
        <f t="shared" si="22"/>
        <v>6.3877869059354503E-3</v>
      </c>
      <c r="AQ44" s="94">
        <f t="shared" si="116"/>
        <v>-0.40676254635775011</v>
      </c>
      <c r="AR44" s="95">
        <f t="shared" si="48"/>
        <v>6.3877869059354503E-3</v>
      </c>
      <c r="AS44" s="94">
        <f t="shared" si="24"/>
        <v>6.499129028142015E-3</v>
      </c>
      <c r="AT44" s="94">
        <f t="shared" si="117"/>
        <v>-0.3665322442036088</v>
      </c>
      <c r="AU44" s="94">
        <f t="shared" si="26"/>
        <v>6.499129028142015E-3</v>
      </c>
      <c r="AV44" s="84">
        <v>4182</v>
      </c>
      <c r="AW44" s="85">
        <v>15804</v>
      </c>
      <c r="AX44" s="109">
        <v>3494</v>
      </c>
      <c r="AY44" s="97">
        <v>97</v>
      </c>
      <c r="AZ44" s="98">
        <v>99</v>
      </c>
      <c r="BA44" s="99">
        <v>97</v>
      </c>
      <c r="BB44" s="97">
        <v>183</v>
      </c>
      <c r="BC44" s="98">
        <v>191</v>
      </c>
      <c r="BD44" s="99">
        <v>173</v>
      </c>
      <c r="BE44" s="100">
        <f t="shared" si="118"/>
        <v>12.006872852233677</v>
      </c>
      <c r="BF44" s="100">
        <f t="shared" si="119"/>
        <v>-2.3642611683848802</v>
      </c>
      <c r="BG44" s="100">
        <f t="shared" si="120"/>
        <v>-1.2961574507966258</v>
      </c>
      <c r="BH44" s="101">
        <f t="shared" si="121"/>
        <v>6.732177263969171</v>
      </c>
      <c r="BI44" s="100">
        <f t="shared" si="122"/>
        <v>-0.88530907482864318</v>
      </c>
      <c r="BJ44" s="102">
        <f t="shared" si="123"/>
        <v>-0.16311069414601231</v>
      </c>
      <c r="BK44" s="85">
        <v>337</v>
      </c>
      <c r="BL44" s="85">
        <v>339</v>
      </c>
      <c r="BM44" s="85">
        <v>339</v>
      </c>
      <c r="BN44" s="84">
        <v>19077</v>
      </c>
      <c r="BO44" s="85">
        <v>79940</v>
      </c>
      <c r="BP44" s="86">
        <v>16339</v>
      </c>
      <c r="BQ44" s="103">
        <f t="shared" si="124"/>
        <v>195.6719370830528</v>
      </c>
      <c r="BR44" s="103">
        <f t="shared" si="99"/>
        <v>34.352592322346169</v>
      </c>
      <c r="BS44" s="103">
        <f t="shared" si="125"/>
        <v>33.601808236417838</v>
      </c>
      <c r="BT44" s="104">
        <f t="shared" si="126"/>
        <v>915.02111619919856</v>
      </c>
      <c r="BU44" s="103">
        <f t="shared" si="100"/>
        <v>179.13179530010723</v>
      </c>
      <c r="BV44" s="105">
        <f t="shared" si="127"/>
        <v>95.235865629722525</v>
      </c>
      <c r="BW44" s="100">
        <f t="shared" si="128"/>
        <v>4.6763022323983972</v>
      </c>
      <c r="BX44" s="100">
        <f t="shared" si="129"/>
        <v>0.11460926252752213</v>
      </c>
      <c r="BY44" s="100">
        <f t="shared" si="130"/>
        <v>-0.38191087820651326</v>
      </c>
      <c r="BZ44" s="93">
        <f t="shared" si="132"/>
        <v>0.53552933464437891</v>
      </c>
      <c r="CA44" s="94">
        <f t="shared" si="133"/>
        <v>-9.3451872081634857E-2</v>
      </c>
      <c r="CB44" s="136">
        <f t="shared" si="134"/>
        <v>-0.11230365832135747</v>
      </c>
      <c r="CC44" s="106"/>
      <c r="CD44" s="106"/>
    </row>
    <row r="45" spans="1:82" s="36" customFormat="1" ht="15" customHeight="1" x14ac:dyDescent="0.2">
      <c r="A45" s="83" t="s">
        <v>66</v>
      </c>
      <c r="B45" s="84">
        <v>7378.3492800000004</v>
      </c>
      <c r="C45" s="85">
        <v>31822.789489999999</v>
      </c>
      <c r="D45" s="86">
        <v>8766.0400200000022</v>
      </c>
      <c r="E45" s="84">
        <v>7862.4537399999999</v>
      </c>
      <c r="F45" s="85">
        <v>30903.813880000002</v>
      </c>
      <c r="G45" s="86">
        <v>8679.509689999999</v>
      </c>
      <c r="H45" s="87">
        <f t="shared" si="101"/>
        <v>1.0099694951777862</v>
      </c>
      <c r="I45" s="88">
        <f t="shared" si="3"/>
        <v>7.1541171909838996E-2</v>
      </c>
      <c r="J45" s="89">
        <f t="shared" si="102"/>
        <v>-1.9767145534858255E-2</v>
      </c>
      <c r="K45" s="84">
        <v>4176.4452800000008</v>
      </c>
      <c r="L45" s="85">
        <v>17738.41546</v>
      </c>
      <c r="M45" s="85">
        <v>5178.1269299999985</v>
      </c>
      <c r="N45" s="90">
        <f t="shared" si="103"/>
        <v>0.59659210196699475</v>
      </c>
      <c r="O45" s="91">
        <f t="shared" si="104"/>
        <v>6.5403567431972953E-2</v>
      </c>
      <c r="P45" s="92">
        <f t="shared" si="105"/>
        <v>2.2604194556001822E-2</v>
      </c>
      <c r="Q45" s="84">
        <v>1016.1009099999999</v>
      </c>
      <c r="R45" s="85">
        <v>4015.9003700000003</v>
      </c>
      <c r="S45" s="86">
        <v>1154.4202400000001</v>
      </c>
      <c r="T45" s="93">
        <f t="shared" si="106"/>
        <v>0.13300523661262256</v>
      </c>
      <c r="U45" s="94">
        <f t="shared" si="107"/>
        <v>3.7706562130436494E-3</v>
      </c>
      <c r="V45" s="95">
        <f t="shared" si="108"/>
        <v>3.0568624218574592E-3</v>
      </c>
      <c r="W45" s="84">
        <v>1892.4110800000001</v>
      </c>
      <c r="X45" s="85">
        <v>6509.3311599999997</v>
      </c>
      <c r="Y45" s="86">
        <v>1640.066</v>
      </c>
      <c r="Z45" s="93">
        <f t="shared" si="109"/>
        <v>0.1889583696057836</v>
      </c>
      <c r="AA45" s="94">
        <f t="shared" si="110"/>
        <v>-5.1731260194187723E-2</v>
      </c>
      <c r="AB45" s="95">
        <f t="shared" si="111"/>
        <v>-2.1673599162726181E-2</v>
      </c>
      <c r="AC45" s="84">
        <v>4551</v>
      </c>
      <c r="AD45" s="85">
        <v>3395.9209999999998</v>
      </c>
      <c r="AE45" s="85">
        <v>3574.0472200000008</v>
      </c>
      <c r="AF45" s="85">
        <f t="shared" si="112"/>
        <v>-976.95277999999917</v>
      </c>
      <c r="AG45" s="86">
        <f t="shared" si="113"/>
        <v>178.12622000000101</v>
      </c>
      <c r="AH45" s="84">
        <v>909</v>
      </c>
      <c r="AI45" s="85">
        <v>0</v>
      </c>
      <c r="AJ45" s="85">
        <v>0</v>
      </c>
      <c r="AK45" s="85">
        <f t="shared" si="97"/>
        <v>-909</v>
      </c>
      <c r="AL45" s="86">
        <f t="shared" si="98"/>
        <v>0</v>
      </c>
      <c r="AM45" s="93">
        <f t="shared" si="131"/>
        <v>0.40771513840293877</v>
      </c>
      <c r="AN45" s="94">
        <f t="shared" si="114"/>
        <v>-0.20908949191404719</v>
      </c>
      <c r="AO45" s="95">
        <f t="shared" si="115"/>
        <v>0.3010016461408247</v>
      </c>
      <c r="AP45" s="93">
        <f t="shared" si="22"/>
        <v>0</v>
      </c>
      <c r="AQ45" s="94">
        <f t="shared" si="116"/>
        <v>-0.12319828805935844</v>
      </c>
      <c r="AR45" s="95">
        <f t="shared" si="48"/>
        <v>0</v>
      </c>
      <c r="AS45" s="94">
        <f t="shared" si="24"/>
        <v>0</v>
      </c>
      <c r="AT45" s="94">
        <f t="shared" si="117"/>
        <v>-0.1156127628930253</v>
      </c>
      <c r="AU45" s="94">
        <f t="shared" si="26"/>
        <v>0</v>
      </c>
      <c r="AV45" s="84">
        <v>7476</v>
      </c>
      <c r="AW45" s="85">
        <v>28070</v>
      </c>
      <c r="AX45" s="86">
        <v>7123</v>
      </c>
      <c r="AY45" s="97">
        <v>205.22000000000003</v>
      </c>
      <c r="AZ45" s="98">
        <v>194.53999999999996</v>
      </c>
      <c r="BA45" s="99">
        <v>192.13</v>
      </c>
      <c r="BB45" s="97">
        <v>412.36</v>
      </c>
      <c r="BC45" s="98">
        <v>401.78999999999991</v>
      </c>
      <c r="BD45" s="99">
        <v>392.28000000000003</v>
      </c>
      <c r="BE45" s="100">
        <f t="shared" si="118"/>
        <v>12.357952081056231</v>
      </c>
      <c r="BF45" s="100">
        <f t="shared" si="119"/>
        <v>0.21488610308137623</v>
      </c>
      <c r="BG45" s="100">
        <f t="shared" si="120"/>
        <v>0.33386106292799411</v>
      </c>
      <c r="BH45" s="101">
        <f t="shared" si="121"/>
        <v>6.0526494680670266</v>
      </c>
      <c r="BI45" s="100">
        <f t="shared" si="122"/>
        <v>9.3862999614877651E-3</v>
      </c>
      <c r="BJ45" s="102">
        <f t="shared" si="123"/>
        <v>0.23078564202191032</v>
      </c>
      <c r="BK45" s="85">
        <v>513</v>
      </c>
      <c r="BL45" s="85">
        <v>515</v>
      </c>
      <c r="BM45" s="85">
        <v>516</v>
      </c>
      <c r="BN45" s="84">
        <v>35483</v>
      </c>
      <c r="BO45" s="85">
        <v>128100</v>
      </c>
      <c r="BP45" s="86">
        <v>31931</v>
      </c>
      <c r="BQ45" s="103">
        <f t="shared" si="124"/>
        <v>271.82079139394318</v>
      </c>
      <c r="BR45" s="103">
        <f t="shared" si="99"/>
        <v>50.237110758145747</v>
      </c>
      <c r="BS45" s="103">
        <f t="shared" si="125"/>
        <v>30.573220121499759</v>
      </c>
      <c r="BT45" s="104">
        <f t="shared" si="126"/>
        <v>1218.518838972343</v>
      </c>
      <c r="BU45" s="103">
        <f t="shared" si="100"/>
        <v>166.8262573779075</v>
      </c>
      <c r="BV45" s="105">
        <f t="shared" si="127"/>
        <v>117.5635885270276</v>
      </c>
      <c r="BW45" s="100">
        <f t="shared" si="128"/>
        <v>4.4828021900884458</v>
      </c>
      <c r="BX45" s="100">
        <f t="shared" si="129"/>
        <v>-0.26345249155949446</v>
      </c>
      <c r="BY45" s="100">
        <f t="shared" si="130"/>
        <v>-8.0788832355444207E-2</v>
      </c>
      <c r="BZ45" s="93">
        <f t="shared" si="132"/>
        <v>0.68757536606373815</v>
      </c>
      <c r="CA45" s="94">
        <f t="shared" si="133"/>
        <v>-8.0953981997773705E-2</v>
      </c>
      <c r="CB45" s="136">
        <f t="shared" si="134"/>
        <v>4.2295856305790691E-3</v>
      </c>
      <c r="CC45" s="106"/>
      <c r="CD45" s="106"/>
    </row>
    <row r="46" spans="1:82" s="36" customFormat="1" ht="15" customHeight="1" x14ac:dyDescent="0.2">
      <c r="A46" s="83" t="s">
        <v>67</v>
      </c>
      <c r="B46" s="84">
        <v>2815.4043300000003</v>
      </c>
      <c r="C46" s="85">
        <v>12911.9195</v>
      </c>
      <c r="D46" s="86">
        <v>3351.1507499999998</v>
      </c>
      <c r="E46" s="84">
        <v>3390.4616900000001</v>
      </c>
      <c r="F46" s="85">
        <v>13269.478780000001</v>
      </c>
      <c r="G46" s="86">
        <v>3698.4244199999998</v>
      </c>
      <c r="H46" s="87">
        <f t="shared" si="101"/>
        <v>0.90610226665115956</v>
      </c>
      <c r="I46" s="88">
        <f t="shared" si="3"/>
        <v>7.5712606651786363E-2</v>
      </c>
      <c r="J46" s="89">
        <f t="shared" si="102"/>
        <v>-6.6951740523642167E-2</v>
      </c>
      <c r="K46" s="84">
        <v>2141.48621</v>
      </c>
      <c r="L46" s="85">
        <v>8720.8373100000008</v>
      </c>
      <c r="M46" s="85">
        <v>2398.4527599999997</v>
      </c>
      <c r="N46" s="90">
        <f t="shared" si="103"/>
        <v>0.64850663083173121</v>
      </c>
      <c r="O46" s="91">
        <f t="shared" si="104"/>
        <v>1.6885805763508732E-2</v>
      </c>
      <c r="P46" s="92">
        <f t="shared" si="105"/>
        <v>-8.7036073838198114E-3</v>
      </c>
      <c r="Q46" s="84">
        <v>451.10872999999998</v>
      </c>
      <c r="R46" s="85">
        <v>1475.2270899999999</v>
      </c>
      <c r="S46" s="86">
        <v>475.61111999999997</v>
      </c>
      <c r="T46" s="93">
        <f t="shared" si="106"/>
        <v>0.12859830727593996</v>
      </c>
      <c r="U46" s="94">
        <f t="shared" si="107"/>
        <v>-4.4539939285015984E-3</v>
      </c>
      <c r="V46" s="95">
        <f t="shared" si="108"/>
        <v>1.7423850881805716E-2</v>
      </c>
      <c r="W46" s="84">
        <v>620.26396999999997</v>
      </c>
      <c r="X46" s="85">
        <v>2316.7176699999995</v>
      </c>
      <c r="Y46" s="86">
        <v>639.28399999999999</v>
      </c>
      <c r="Z46" s="93">
        <f t="shared" si="109"/>
        <v>0.17285306590096547</v>
      </c>
      <c r="AA46" s="94">
        <f t="shared" si="110"/>
        <v>-1.0090741377387802E-2</v>
      </c>
      <c r="AB46" s="95">
        <f t="shared" si="111"/>
        <v>-1.7368866065737287E-3</v>
      </c>
      <c r="AC46" s="84">
        <v>3372</v>
      </c>
      <c r="AD46" s="85">
        <v>3324.3330000000001</v>
      </c>
      <c r="AE46" s="85">
        <v>3491.1403500000006</v>
      </c>
      <c r="AF46" s="85">
        <f t="shared" si="112"/>
        <v>119.14035000000058</v>
      </c>
      <c r="AG46" s="86">
        <f t="shared" si="113"/>
        <v>166.8073500000005</v>
      </c>
      <c r="AH46" s="84">
        <v>1379</v>
      </c>
      <c r="AI46" s="85">
        <v>913.57869999999991</v>
      </c>
      <c r="AJ46" s="85">
        <v>1196.1388699999998</v>
      </c>
      <c r="AK46" s="85">
        <f t="shared" si="97"/>
        <v>-182.86113000000023</v>
      </c>
      <c r="AL46" s="86">
        <f t="shared" si="98"/>
        <v>282.56016999999986</v>
      </c>
      <c r="AM46" s="93">
        <f t="shared" si="131"/>
        <v>1.041773590758339</v>
      </c>
      <c r="AN46" s="94">
        <f t="shared" si="114"/>
        <v>-0.1559229404535738</v>
      </c>
      <c r="AO46" s="95">
        <f t="shared" si="115"/>
        <v>0.78431125140592894</v>
      </c>
      <c r="AP46" s="93">
        <f t="shared" si="22"/>
        <v>0.3569337696909039</v>
      </c>
      <c r="AQ46" s="94">
        <f t="shared" si="116"/>
        <v>-0.13287154363686238</v>
      </c>
      <c r="AR46" s="95">
        <f t="shared" si="48"/>
        <v>0.28617909220085297</v>
      </c>
      <c r="AS46" s="94">
        <f t="shared" si="24"/>
        <v>0.32341849776127096</v>
      </c>
      <c r="AT46" s="94">
        <f t="shared" si="117"/>
        <v>-8.3310769838859322E-2</v>
      </c>
      <c r="AU46" s="94">
        <f t="shared" si="26"/>
        <v>0.25457037530321613</v>
      </c>
      <c r="AV46" s="84">
        <v>3563</v>
      </c>
      <c r="AW46" s="85">
        <v>13591</v>
      </c>
      <c r="AX46" s="86">
        <v>3329</v>
      </c>
      <c r="AY46" s="97">
        <v>96</v>
      </c>
      <c r="AZ46" s="98">
        <v>93.75</v>
      </c>
      <c r="BA46" s="99">
        <v>91</v>
      </c>
      <c r="BB46" s="97">
        <v>229</v>
      </c>
      <c r="BC46" s="98">
        <v>228</v>
      </c>
      <c r="BD46" s="99">
        <v>216</v>
      </c>
      <c r="BE46" s="100">
        <f t="shared" si="118"/>
        <v>12.194139194139195</v>
      </c>
      <c r="BF46" s="100">
        <f t="shared" si="119"/>
        <v>-0.17738858363858334</v>
      </c>
      <c r="BG46" s="100">
        <f t="shared" si="120"/>
        <v>0.11325030525030755</v>
      </c>
      <c r="BH46" s="101">
        <f t="shared" si="121"/>
        <v>5.1373456790123457</v>
      </c>
      <c r="BI46" s="100">
        <f t="shared" si="122"/>
        <v>-4.8971642676154836E-2</v>
      </c>
      <c r="BJ46" s="102">
        <f t="shared" si="123"/>
        <v>0.16987491877842764</v>
      </c>
      <c r="BK46" s="85">
        <v>304</v>
      </c>
      <c r="BL46" s="85">
        <v>304</v>
      </c>
      <c r="BM46" s="85">
        <v>304</v>
      </c>
      <c r="BN46" s="84">
        <v>18712</v>
      </c>
      <c r="BO46" s="85">
        <v>70585</v>
      </c>
      <c r="BP46" s="86">
        <v>17054</v>
      </c>
      <c r="BQ46" s="103">
        <f t="shared" si="124"/>
        <v>216.86551073062037</v>
      </c>
      <c r="BR46" s="103">
        <f t="shared" si="99"/>
        <v>35.673671803728553</v>
      </c>
      <c r="BS46" s="103">
        <f t="shared" si="125"/>
        <v>28.872611672746871</v>
      </c>
      <c r="BT46" s="104">
        <f t="shared" si="126"/>
        <v>1110.9715890657856</v>
      </c>
      <c r="BU46" s="103">
        <f t="shared" si="100"/>
        <v>159.39659888896824</v>
      </c>
      <c r="BV46" s="105">
        <f t="shared" si="127"/>
        <v>134.62851055794943</v>
      </c>
      <c r="BW46" s="100">
        <f t="shared" si="128"/>
        <v>5.1228597176329229</v>
      </c>
      <c r="BX46" s="100">
        <f t="shared" si="129"/>
        <v>-0.12889442213693414</v>
      </c>
      <c r="BY46" s="100">
        <f t="shared" si="130"/>
        <v>-7.0650693668674158E-2</v>
      </c>
      <c r="BZ46" s="93">
        <f t="shared" si="132"/>
        <v>0.62331871345029244</v>
      </c>
      <c r="CA46" s="94">
        <f t="shared" si="133"/>
        <v>-6.0599415204678375E-2</v>
      </c>
      <c r="CB46" s="136">
        <f t="shared" si="134"/>
        <v>-1.4559033802454824E-2</v>
      </c>
      <c r="CC46" s="106"/>
      <c r="CD46" s="106"/>
    </row>
    <row r="47" spans="1:82" s="36" customFormat="1" ht="15" customHeight="1" x14ac:dyDescent="0.2">
      <c r="A47" s="83" t="s">
        <v>68</v>
      </c>
      <c r="B47" s="84">
        <v>5363.8389999999999</v>
      </c>
      <c r="C47" s="85">
        <v>21994.605</v>
      </c>
      <c r="D47" s="86">
        <v>5854.8040000000001</v>
      </c>
      <c r="E47" s="84">
        <v>5338.0479999999998</v>
      </c>
      <c r="F47" s="85">
        <v>22084.499</v>
      </c>
      <c r="G47" s="86">
        <v>6177.23</v>
      </c>
      <c r="H47" s="87">
        <f t="shared" si="101"/>
        <v>0.94780411284669674</v>
      </c>
      <c r="I47" s="88">
        <f t="shared" si="3"/>
        <v>-5.7027428570690208E-2</v>
      </c>
      <c r="J47" s="89">
        <f t="shared" si="102"/>
        <v>-4.8125430313870288E-2</v>
      </c>
      <c r="K47" s="84">
        <v>3435.6120000000001</v>
      </c>
      <c r="L47" s="85">
        <v>14644.919</v>
      </c>
      <c r="M47" s="85">
        <v>4139.3130000000001</v>
      </c>
      <c r="N47" s="90">
        <f t="shared" si="103"/>
        <v>0.67009209629558886</v>
      </c>
      <c r="O47" s="91">
        <f t="shared" si="104"/>
        <v>2.6483796033020979E-2</v>
      </c>
      <c r="P47" s="92">
        <f t="shared" si="105"/>
        <v>6.9609562140321435E-3</v>
      </c>
      <c r="Q47" s="84">
        <v>789.58500000000004</v>
      </c>
      <c r="R47" s="85">
        <v>2880.877</v>
      </c>
      <c r="S47" s="86">
        <v>823.38099999999997</v>
      </c>
      <c r="T47" s="93">
        <f t="shared" si="106"/>
        <v>0.13329291608050858</v>
      </c>
      <c r="U47" s="94">
        <f t="shared" si="107"/>
        <v>-1.4623513295922652E-2</v>
      </c>
      <c r="V47" s="95">
        <f t="shared" si="108"/>
        <v>2.8449942145880591E-3</v>
      </c>
      <c r="W47" s="84">
        <v>880.40200000000004</v>
      </c>
      <c r="X47" s="85">
        <v>3532.8490000000002</v>
      </c>
      <c r="Y47" s="86">
        <v>978.15599999999995</v>
      </c>
      <c r="Z47" s="93">
        <f t="shared" si="109"/>
        <v>0.15834864494279799</v>
      </c>
      <c r="AA47" s="94">
        <f t="shared" si="110"/>
        <v>-6.5809323109097539E-3</v>
      </c>
      <c r="AB47" s="95">
        <f t="shared" si="111"/>
        <v>-1.620979000221956E-3</v>
      </c>
      <c r="AC47" s="84">
        <v>5035</v>
      </c>
      <c r="AD47" s="85">
        <v>4805.8990000000003</v>
      </c>
      <c r="AE47" s="85">
        <v>5012.4560000000001</v>
      </c>
      <c r="AF47" s="85">
        <f t="shared" si="112"/>
        <v>-22.543999999999869</v>
      </c>
      <c r="AG47" s="86">
        <f t="shared" si="113"/>
        <v>206.55699999999979</v>
      </c>
      <c r="AH47" s="84">
        <v>613</v>
      </c>
      <c r="AI47" s="85">
        <v>92.034999999999997</v>
      </c>
      <c r="AJ47" s="85">
        <v>0</v>
      </c>
      <c r="AK47" s="85">
        <f t="shared" si="97"/>
        <v>-613</v>
      </c>
      <c r="AL47" s="86">
        <f t="shared" si="98"/>
        <v>-92.034999999999997</v>
      </c>
      <c r="AM47" s="93">
        <f t="shared" si="131"/>
        <v>0.85612703687433434</v>
      </c>
      <c r="AN47" s="94">
        <f t="shared" si="114"/>
        <v>-8.2566313168424221E-2</v>
      </c>
      <c r="AO47" s="95">
        <f t="shared" si="115"/>
        <v>0.63762349930227968</v>
      </c>
      <c r="AP47" s="93">
        <f t="shared" si="22"/>
        <v>0</v>
      </c>
      <c r="AQ47" s="94">
        <f t="shared" si="116"/>
        <v>-0.11428381798931699</v>
      </c>
      <c r="AR47" s="95">
        <f t="shared" si="48"/>
        <v>-4.1844352285480913E-3</v>
      </c>
      <c r="AS47" s="94">
        <f t="shared" si="24"/>
        <v>0</v>
      </c>
      <c r="AT47" s="94">
        <f t="shared" si="117"/>
        <v>-0.11483598498926949</v>
      </c>
      <c r="AU47" s="94">
        <f t="shared" si="26"/>
        <v>-4.1674026655528842E-3</v>
      </c>
      <c r="AV47" s="84">
        <v>6688</v>
      </c>
      <c r="AW47" s="85">
        <v>25149</v>
      </c>
      <c r="AX47" s="86">
        <v>6178</v>
      </c>
      <c r="AY47" s="97">
        <v>170</v>
      </c>
      <c r="AZ47" s="98">
        <v>170</v>
      </c>
      <c r="BA47" s="99">
        <v>168</v>
      </c>
      <c r="BB47" s="97">
        <v>374</v>
      </c>
      <c r="BC47" s="98">
        <v>380</v>
      </c>
      <c r="BD47" s="99">
        <v>379</v>
      </c>
      <c r="BE47" s="100">
        <f t="shared" si="118"/>
        <v>12.257936507936508</v>
      </c>
      <c r="BF47" s="100">
        <f t="shared" si="119"/>
        <v>-0.8557889822595719</v>
      </c>
      <c r="BG47" s="100">
        <f t="shared" si="120"/>
        <v>-7.0004668534080494E-2</v>
      </c>
      <c r="BH47" s="101">
        <f t="shared" si="121"/>
        <v>5.433597185576077</v>
      </c>
      <c r="BI47" s="100">
        <f t="shared" si="122"/>
        <v>-0.52718712814941338</v>
      </c>
      <c r="BJ47" s="102">
        <f t="shared" si="123"/>
        <v>-8.1534393371291536E-2</v>
      </c>
      <c r="BK47" s="85">
        <v>578</v>
      </c>
      <c r="BL47" s="85">
        <v>540</v>
      </c>
      <c r="BM47" s="85">
        <v>573</v>
      </c>
      <c r="BN47" s="84">
        <v>35656</v>
      </c>
      <c r="BO47" s="85">
        <v>134454</v>
      </c>
      <c r="BP47" s="86">
        <v>33229</v>
      </c>
      <c r="BQ47" s="103">
        <f>G47*1000/BP47</f>
        <v>185.89876312859249</v>
      </c>
      <c r="BR47" s="103">
        <f>BQ47-E47*1000/BN47</f>
        <v>36.189092946855908</v>
      </c>
      <c r="BS47" s="103">
        <f t="shared" si="125"/>
        <v>21.645568727533401</v>
      </c>
      <c r="BT47" s="104">
        <f t="shared" si="126"/>
        <v>999.87536419553248</v>
      </c>
      <c r="BU47" s="103">
        <f t="shared" si="100"/>
        <v>201.72225414768559</v>
      </c>
      <c r="BV47" s="105">
        <f t="shared" si="127"/>
        <v>121.72915559876924</v>
      </c>
      <c r="BW47" s="100">
        <f t="shared" si="128"/>
        <v>5.3786014891550664</v>
      </c>
      <c r="BX47" s="100">
        <f t="shared" si="129"/>
        <v>4.7261776236406483E-2</v>
      </c>
      <c r="BY47" s="100">
        <f t="shared" si="130"/>
        <v>3.2305413764395219E-2</v>
      </c>
      <c r="BZ47" s="93">
        <f t="shared" si="132"/>
        <v>0.64434748885010662</v>
      </c>
      <c r="CA47" s="94">
        <f t="shared" si="133"/>
        <v>-4.1081192426325575E-2</v>
      </c>
      <c r="CB47" s="136">
        <f t="shared" si="134"/>
        <v>-3.9687920185302428E-2</v>
      </c>
      <c r="CC47" s="106"/>
      <c r="CD47" s="106"/>
    </row>
    <row r="48" spans="1:82" s="36" customFormat="1" ht="15" customHeight="1" x14ac:dyDescent="0.2">
      <c r="A48" s="83" t="s">
        <v>69</v>
      </c>
      <c r="B48" s="84">
        <v>3949.806</v>
      </c>
      <c r="C48" s="85">
        <v>15391.205</v>
      </c>
      <c r="D48" s="86">
        <v>3874.261</v>
      </c>
      <c r="E48" s="84">
        <v>3874.2910000000002</v>
      </c>
      <c r="F48" s="85">
        <v>15269.574000000001</v>
      </c>
      <c r="G48" s="86">
        <v>3950.2269999999999</v>
      </c>
      <c r="H48" s="87">
        <f t="shared" si="101"/>
        <v>0.98076920642788379</v>
      </c>
      <c r="I48" s="88">
        <f t="shared" si="3"/>
        <v>-3.8722101788251639E-2</v>
      </c>
      <c r="J48" s="89">
        <f t="shared" si="102"/>
        <v>-2.7196372703531257E-2</v>
      </c>
      <c r="K48" s="84">
        <v>2221.0569999999998</v>
      </c>
      <c r="L48" s="85">
        <v>9151.6569999999992</v>
      </c>
      <c r="M48" s="85">
        <v>2614.913</v>
      </c>
      <c r="N48" s="90">
        <f t="shared" si="103"/>
        <v>0.66196524908568544</v>
      </c>
      <c r="O48" s="91">
        <f t="shared" si="104"/>
        <v>8.868435717539791E-2</v>
      </c>
      <c r="P48" s="92">
        <f t="shared" si="105"/>
        <v>6.262587000412112E-2</v>
      </c>
      <c r="Q48" s="84">
        <v>499.34699999999998</v>
      </c>
      <c r="R48" s="85">
        <v>1606.8130000000001</v>
      </c>
      <c r="S48" s="86">
        <v>495.28800000000001</v>
      </c>
      <c r="T48" s="93">
        <f t="shared" si="106"/>
        <v>0.12538216158210655</v>
      </c>
      <c r="U48" s="94">
        <f t="shared" si="107"/>
        <v>-3.5051625760426364E-3</v>
      </c>
      <c r="V48" s="95">
        <f t="shared" si="108"/>
        <v>2.0152441355464998E-2</v>
      </c>
      <c r="W48" s="84">
        <v>1022.953</v>
      </c>
      <c r="X48" s="85">
        <v>3435.076</v>
      </c>
      <c r="Y48" s="86">
        <v>782.24900000000002</v>
      </c>
      <c r="Z48" s="93">
        <f t="shared" si="109"/>
        <v>0.19802634127102064</v>
      </c>
      <c r="AA48" s="94">
        <f t="shared" si="110"/>
        <v>-6.6009839800561187E-2</v>
      </c>
      <c r="AB48" s="95">
        <f t="shared" si="111"/>
        <v>-2.6935795852123717E-2</v>
      </c>
      <c r="AC48" s="84">
        <v>1475</v>
      </c>
      <c r="AD48" s="85">
        <v>1982.692</v>
      </c>
      <c r="AE48" s="85">
        <v>2072.1978799999997</v>
      </c>
      <c r="AF48" s="85">
        <f t="shared" si="112"/>
        <v>597.19787999999971</v>
      </c>
      <c r="AG48" s="86">
        <f t="shared" si="113"/>
        <v>89.505879999999706</v>
      </c>
      <c r="AH48" s="84">
        <v>0</v>
      </c>
      <c r="AI48" s="85">
        <v>0</v>
      </c>
      <c r="AJ48" s="85">
        <v>0</v>
      </c>
      <c r="AK48" s="85">
        <f t="shared" si="97"/>
        <v>0</v>
      </c>
      <c r="AL48" s="86">
        <f t="shared" si="98"/>
        <v>0</v>
      </c>
      <c r="AM48" s="93">
        <f t="shared" si="131"/>
        <v>0.5348627467276984</v>
      </c>
      <c r="AN48" s="94">
        <f t="shared" si="114"/>
        <v>0.16142668429830315</v>
      </c>
      <c r="AO48" s="95">
        <f t="shared" si="115"/>
        <v>0.40604294346992875</v>
      </c>
      <c r="AP48" s="93">
        <f t="shared" si="22"/>
        <v>0</v>
      </c>
      <c r="AQ48" s="94">
        <f t="shared" si="116"/>
        <v>0</v>
      </c>
      <c r="AR48" s="95">
        <f t="shared" si="48"/>
        <v>0</v>
      </c>
      <c r="AS48" s="94">
        <f t="shared" si="24"/>
        <v>0</v>
      </c>
      <c r="AT48" s="94">
        <f t="shared" si="117"/>
        <v>0</v>
      </c>
      <c r="AU48" s="94">
        <f t="shared" si="26"/>
        <v>0</v>
      </c>
      <c r="AV48" s="84">
        <v>4118</v>
      </c>
      <c r="AW48" s="85">
        <v>15002</v>
      </c>
      <c r="AX48" s="86">
        <v>3574</v>
      </c>
      <c r="AY48" s="97">
        <v>94.25</v>
      </c>
      <c r="AZ48" s="98">
        <v>93.15</v>
      </c>
      <c r="BA48" s="99">
        <v>92.4</v>
      </c>
      <c r="BB48" s="97">
        <v>196.75</v>
      </c>
      <c r="BC48" s="98">
        <v>197.49</v>
      </c>
      <c r="BD48" s="99">
        <v>195.5</v>
      </c>
      <c r="BE48" s="100">
        <f t="shared" si="118"/>
        <v>12.893217893217892</v>
      </c>
      <c r="BF48" s="100">
        <f t="shared" si="119"/>
        <v>-1.6708846708846714</v>
      </c>
      <c r="BG48" s="100">
        <f t="shared" si="120"/>
        <v>-0.5277876533915169</v>
      </c>
      <c r="BH48" s="101">
        <f t="shared" si="121"/>
        <v>6.0937766410912184</v>
      </c>
      <c r="BI48" s="100">
        <f t="shared" si="122"/>
        <v>-0.88292814501636308</v>
      </c>
      <c r="BJ48" s="102">
        <f t="shared" si="123"/>
        <v>-0.236501685237541</v>
      </c>
      <c r="BK48" s="85">
        <v>329</v>
      </c>
      <c r="BL48" s="85">
        <v>315</v>
      </c>
      <c r="BM48" s="85">
        <v>319</v>
      </c>
      <c r="BN48" s="84">
        <v>18422</v>
      </c>
      <c r="BO48" s="85">
        <v>67581</v>
      </c>
      <c r="BP48" s="86">
        <v>16140</v>
      </c>
      <c r="BQ48" s="103">
        <f t="shared" si="124"/>
        <v>244.74764560099132</v>
      </c>
      <c r="BR48" s="103">
        <f t="shared" si="99"/>
        <v>34.439807146968946</v>
      </c>
      <c r="BS48" s="103">
        <f t="shared" si="125"/>
        <v>18.802868222734105</v>
      </c>
      <c r="BT48" s="104">
        <f t="shared" si="126"/>
        <v>1105.2677672076106</v>
      </c>
      <c r="BU48" s="103">
        <f>BT48-E48*1000/AV48</f>
        <v>164.44916594486176</v>
      </c>
      <c r="BV48" s="105">
        <f t="shared" si="127"/>
        <v>87.431878659417066</v>
      </c>
      <c r="BW48" s="100">
        <f t="shared" si="128"/>
        <v>4.5159485170677112</v>
      </c>
      <c r="BX48" s="100">
        <f t="shared" si="129"/>
        <v>4.2417676854014985E-2</v>
      </c>
      <c r="BY48" s="100">
        <f t="shared" si="130"/>
        <v>1.1149156982389385E-2</v>
      </c>
      <c r="BZ48" s="93">
        <f t="shared" si="132"/>
        <v>0.56217345872518287</v>
      </c>
      <c r="CA48" s="94">
        <f t="shared" si="133"/>
        <v>-5.9981218748643483E-2</v>
      </c>
      <c r="CB48" s="136">
        <f t="shared" si="134"/>
        <v>-2.7229994963985149E-2</v>
      </c>
      <c r="CC48" s="106"/>
      <c r="CD48" s="106"/>
    </row>
    <row r="49" spans="1:82" s="36" customFormat="1" ht="16.5" customHeight="1" x14ac:dyDescent="0.2">
      <c r="A49" s="83" t="s">
        <v>70</v>
      </c>
      <c r="B49" s="84">
        <v>13980.92037</v>
      </c>
      <c r="C49" s="85">
        <v>57969.474739999998</v>
      </c>
      <c r="D49" s="86">
        <v>13909.116249999999</v>
      </c>
      <c r="E49" s="84">
        <v>12889.971800000001</v>
      </c>
      <c r="F49" s="85">
        <v>53899.015260000007</v>
      </c>
      <c r="G49" s="86">
        <v>13701.952380000001</v>
      </c>
      <c r="H49" s="87">
        <f t="shared" si="101"/>
        <v>1.0151192957218553</v>
      </c>
      <c r="I49" s="88">
        <f t="shared" si="3"/>
        <v>-6.9516154760666193E-2</v>
      </c>
      <c r="J49" s="89">
        <f t="shared" si="102"/>
        <v>-6.0400812769269452E-2</v>
      </c>
      <c r="K49" s="84">
        <v>6197.7406100000007</v>
      </c>
      <c r="L49" s="85">
        <v>25791.644900000007</v>
      </c>
      <c r="M49" s="85">
        <v>6634.4013900000018</v>
      </c>
      <c r="N49" s="90">
        <f t="shared" si="103"/>
        <v>0.48419387296104449</v>
      </c>
      <c r="O49" s="91">
        <f t="shared" si="104"/>
        <v>3.3750855995391404E-3</v>
      </c>
      <c r="P49" s="92">
        <f t="shared" si="105"/>
        <v>5.6759487357995186E-3</v>
      </c>
      <c r="Q49" s="84">
        <v>1090.9099700000002</v>
      </c>
      <c r="R49" s="85">
        <v>4818.0780600000007</v>
      </c>
      <c r="S49" s="86">
        <v>1455.6640500000003</v>
      </c>
      <c r="T49" s="93">
        <f t="shared" si="106"/>
        <v>0.10623771048312461</v>
      </c>
      <c r="U49" s="94">
        <f t="shared" si="107"/>
        <v>2.1605254576588018E-2</v>
      </c>
      <c r="V49" s="95">
        <f t="shared" si="108"/>
        <v>1.6846873994584274E-2</v>
      </c>
      <c r="W49" s="84">
        <v>4904.1799800000008</v>
      </c>
      <c r="X49" s="85">
        <v>20045.111339999999</v>
      </c>
      <c r="Y49" s="86">
        <v>4898.8984299999993</v>
      </c>
      <c r="Z49" s="93">
        <f t="shared" si="109"/>
        <v>0.35753287517993831</v>
      </c>
      <c r="AA49" s="94">
        <f t="shared" si="110"/>
        <v>-2.2931881151025901E-2</v>
      </c>
      <c r="AB49" s="95">
        <f t="shared" si="111"/>
        <v>-1.4368378364410683E-2</v>
      </c>
      <c r="AC49" s="84">
        <v>10143</v>
      </c>
      <c r="AD49" s="85">
        <v>8678.5869999999995</v>
      </c>
      <c r="AE49" s="85">
        <v>12558.117659999998</v>
      </c>
      <c r="AF49" s="85">
        <f t="shared" si="112"/>
        <v>2415.1176599999981</v>
      </c>
      <c r="AG49" s="86">
        <f t="shared" si="113"/>
        <v>3879.5306599999985</v>
      </c>
      <c r="AH49" s="84">
        <v>0</v>
      </c>
      <c r="AI49" s="85">
        <v>0</v>
      </c>
      <c r="AJ49" s="85">
        <v>0</v>
      </c>
      <c r="AK49" s="85">
        <f t="shared" si="97"/>
        <v>0</v>
      </c>
      <c r="AL49" s="86">
        <f t="shared" si="98"/>
        <v>0</v>
      </c>
      <c r="AM49" s="93">
        <f t="shared" si="131"/>
        <v>0.90286955937980595</v>
      </c>
      <c r="AN49" s="94">
        <f t="shared" si="114"/>
        <v>0.17738084107162777</v>
      </c>
      <c r="AO49" s="95">
        <f t="shared" si="115"/>
        <v>0.75315995723273632</v>
      </c>
      <c r="AP49" s="93">
        <f t="shared" si="22"/>
        <v>0</v>
      </c>
      <c r="AQ49" s="94">
        <f t="shared" si="116"/>
        <v>0</v>
      </c>
      <c r="AR49" s="95">
        <f t="shared" si="48"/>
        <v>0</v>
      </c>
      <c r="AS49" s="94">
        <f t="shared" si="24"/>
        <v>0</v>
      </c>
      <c r="AT49" s="94">
        <f t="shared" si="117"/>
        <v>0</v>
      </c>
      <c r="AU49" s="94">
        <f t="shared" si="26"/>
        <v>0</v>
      </c>
      <c r="AV49" s="84">
        <v>8098</v>
      </c>
      <c r="AW49" s="85">
        <v>30343</v>
      </c>
      <c r="AX49" s="109">
        <v>7217</v>
      </c>
      <c r="AY49" s="97">
        <v>327</v>
      </c>
      <c r="AZ49" s="98">
        <v>312</v>
      </c>
      <c r="BA49" s="99">
        <v>295.89</v>
      </c>
      <c r="BB49" s="97">
        <v>407</v>
      </c>
      <c r="BC49" s="98">
        <v>401</v>
      </c>
      <c r="BD49" s="99">
        <v>384.3</v>
      </c>
      <c r="BE49" s="100">
        <f t="shared" si="118"/>
        <v>8.1302736377257308</v>
      </c>
      <c r="BF49" s="100">
        <f t="shared" si="119"/>
        <v>-0.12456836023553208</v>
      </c>
      <c r="BG49" s="100">
        <f t="shared" si="120"/>
        <v>2.5839877041970993E-2</v>
      </c>
      <c r="BH49" s="101">
        <f t="shared" si="121"/>
        <v>6.2598664238008501</v>
      </c>
      <c r="BI49" s="100">
        <f t="shared" si="122"/>
        <v>-0.37240220846778271</v>
      </c>
      <c r="BJ49" s="102">
        <f t="shared" si="123"/>
        <v>-4.582767428726342E-2</v>
      </c>
      <c r="BK49" s="85">
        <v>516</v>
      </c>
      <c r="BL49" s="85">
        <v>513</v>
      </c>
      <c r="BM49" s="85">
        <v>519</v>
      </c>
      <c r="BN49" s="84">
        <v>35699</v>
      </c>
      <c r="BO49" s="85">
        <v>135598</v>
      </c>
      <c r="BP49" s="86">
        <v>32659</v>
      </c>
      <c r="BQ49" s="103">
        <f t="shared" si="124"/>
        <v>419.5459867111669</v>
      </c>
      <c r="BR49" s="103">
        <f t="shared" si="99"/>
        <v>58.472236746181864</v>
      </c>
      <c r="BS49" s="103">
        <f t="shared" si="125"/>
        <v>22.054760734382569</v>
      </c>
      <c r="BT49" s="104">
        <f>G49*1000/AX49</f>
        <v>1898.5662158791743</v>
      </c>
      <c r="BU49" s="103">
        <f>BT49-E49*1000/AV49</f>
        <v>306.81864857860614</v>
      </c>
      <c r="BV49" s="105">
        <f>BT49-F49*1000/AW49</f>
        <v>122.24168435625279</v>
      </c>
      <c r="BW49" s="100">
        <f t="shared" si="128"/>
        <v>4.5252875155881949</v>
      </c>
      <c r="BX49" s="100">
        <f t="shared" si="129"/>
        <v>0.11691507794927158</v>
      </c>
      <c r="BY49" s="100">
        <f t="shared" si="130"/>
        <v>5.644791502134261E-2</v>
      </c>
      <c r="BZ49" s="93">
        <f t="shared" si="132"/>
        <v>0.69918646970670095</v>
      </c>
      <c r="CA49" s="94">
        <f t="shared" si="133"/>
        <v>-6.9525847261429963E-2</v>
      </c>
      <c r="CB49" s="136">
        <f t="shared" si="134"/>
        <v>-2.6977230141209452E-2</v>
      </c>
      <c r="CC49" s="106"/>
      <c r="CD49" s="106"/>
    </row>
    <row r="50" spans="1:82" s="36" customFormat="1" ht="15" customHeight="1" x14ac:dyDescent="0.2">
      <c r="A50" s="83" t="s">
        <v>71</v>
      </c>
      <c r="B50" s="84">
        <v>6953.6853700000001</v>
      </c>
      <c r="C50" s="85">
        <v>28379.562549999995</v>
      </c>
      <c r="D50" s="86">
        <v>7526.8565200000003</v>
      </c>
      <c r="E50" s="84">
        <v>5948.5190000000002</v>
      </c>
      <c r="F50" s="85">
        <v>25547.571840000001</v>
      </c>
      <c r="G50" s="86">
        <v>6017.6522500000001</v>
      </c>
      <c r="H50" s="87">
        <f t="shared" si="101"/>
        <v>1.250796192152845</v>
      </c>
      <c r="I50" s="88">
        <f t="shared" si="3"/>
        <v>8.181860798441587E-2</v>
      </c>
      <c r="J50" s="89">
        <f t="shared" si="102"/>
        <v>0.13994453361808246</v>
      </c>
      <c r="K50" s="84">
        <v>3088.2648299999996</v>
      </c>
      <c r="L50" s="85">
        <v>14332.27534</v>
      </c>
      <c r="M50" s="85">
        <v>3538.0736799999991</v>
      </c>
      <c r="N50" s="90">
        <f t="shared" si="103"/>
        <v>0.58794917569389271</v>
      </c>
      <c r="O50" s="91">
        <f t="shared" si="104"/>
        <v>6.8783845634427521E-2</v>
      </c>
      <c r="P50" s="92">
        <f t="shared" si="105"/>
        <v>2.6945749232836103E-2</v>
      </c>
      <c r="Q50" s="84">
        <v>744.45635000000004</v>
      </c>
      <c r="R50" s="85">
        <v>2658.5335399999999</v>
      </c>
      <c r="S50" s="86">
        <v>789.55849999999998</v>
      </c>
      <c r="T50" s="93">
        <f t="shared" si="106"/>
        <v>0.13120706667621079</v>
      </c>
      <c r="U50" s="94">
        <f t="shared" si="107"/>
        <v>6.0572016425780584E-3</v>
      </c>
      <c r="V50" s="95">
        <f t="shared" si="108"/>
        <v>2.7144983725630081E-2</v>
      </c>
      <c r="W50" s="84">
        <v>1072.7197699999999</v>
      </c>
      <c r="X50" s="85">
        <v>4011.5217300000004</v>
      </c>
      <c r="Y50" s="86">
        <v>1137.74</v>
      </c>
      <c r="Z50" s="93">
        <f t="shared" si="109"/>
        <v>0.18906709007653275</v>
      </c>
      <c r="AA50" s="94">
        <f t="shared" si="110"/>
        <v>8.7331666243255779E-3</v>
      </c>
      <c r="AB50" s="95">
        <f t="shared" si="111"/>
        <v>3.2045446097078906E-2</v>
      </c>
      <c r="AC50" s="84">
        <v>22360</v>
      </c>
      <c r="AD50" s="85">
        <v>19308.893</v>
      </c>
      <c r="AE50" s="85">
        <v>18454.74394</v>
      </c>
      <c r="AF50" s="85">
        <f t="shared" si="112"/>
        <v>-3905.2560599999997</v>
      </c>
      <c r="AG50" s="86">
        <f t="shared" si="113"/>
        <v>-854.14905999999974</v>
      </c>
      <c r="AH50" s="84">
        <v>18315</v>
      </c>
      <c r="AI50" s="85">
        <v>14397.009</v>
      </c>
      <c r="AJ50" s="85">
        <v>13593.105079999998</v>
      </c>
      <c r="AK50" s="85">
        <f t="shared" si="97"/>
        <v>-4721.8949200000025</v>
      </c>
      <c r="AL50" s="86">
        <f t="shared" si="98"/>
        <v>-803.90392000000247</v>
      </c>
      <c r="AM50" s="93">
        <f t="shared" si="131"/>
        <v>2.4518527609717209</v>
      </c>
      <c r="AN50" s="94">
        <f t="shared" si="114"/>
        <v>-0.76370831351502977</v>
      </c>
      <c r="AO50" s="95">
        <f t="shared" si="115"/>
        <v>1.7714725413689347</v>
      </c>
      <c r="AP50" s="93">
        <f t="shared" si="22"/>
        <v>1.8059471498999686</v>
      </c>
      <c r="AQ50" s="94">
        <f t="shared" si="116"/>
        <v>-0.82790799675588289</v>
      </c>
      <c r="AR50" s="95">
        <f t="shared" si="48"/>
        <v>1.2986451442881872</v>
      </c>
      <c r="AS50" s="94">
        <f t="shared" si="24"/>
        <v>2.2588718183241641</v>
      </c>
      <c r="AT50" s="94">
        <f t="shared" si="117"/>
        <v>-0.82004580806317673</v>
      </c>
      <c r="AU50" s="94">
        <f t="shared" si="26"/>
        <v>1.6953345440123053</v>
      </c>
      <c r="AV50" s="84">
        <v>7016</v>
      </c>
      <c r="AW50" s="85">
        <v>28491</v>
      </c>
      <c r="AX50" s="109">
        <v>6458</v>
      </c>
      <c r="AY50" s="97">
        <v>231.25333333333336</v>
      </c>
      <c r="AZ50" s="98">
        <v>227.95908303333334</v>
      </c>
      <c r="BA50" s="99">
        <v>225.16226666666665</v>
      </c>
      <c r="BB50" s="97">
        <v>324.03333333333336</v>
      </c>
      <c r="BC50" s="98">
        <v>319.18833366666667</v>
      </c>
      <c r="BD50" s="99">
        <v>314.68013333333334</v>
      </c>
      <c r="BE50" s="100">
        <f t="shared" si="118"/>
        <v>9.5605125074242761</v>
      </c>
      <c r="BF50" s="100">
        <f t="shared" si="119"/>
        <v>-0.55249487264952357</v>
      </c>
      <c r="BG50" s="100">
        <f t="shared" si="120"/>
        <v>-0.85473380962124779</v>
      </c>
      <c r="BH50" s="101">
        <f t="shared" si="121"/>
        <v>6.8408089314821696</v>
      </c>
      <c r="BI50" s="100">
        <f t="shared" si="122"/>
        <v>-0.37655553719389268</v>
      </c>
      <c r="BJ50" s="102">
        <f t="shared" si="123"/>
        <v>-0.59758949845376375</v>
      </c>
      <c r="BK50" s="85">
        <v>571</v>
      </c>
      <c r="BL50" s="85">
        <v>545</v>
      </c>
      <c r="BM50" s="85">
        <v>534</v>
      </c>
      <c r="BN50" s="84">
        <v>35591</v>
      </c>
      <c r="BO50" s="85">
        <v>136217</v>
      </c>
      <c r="BP50" s="86">
        <v>33390</v>
      </c>
      <c r="BQ50" s="103">
        <f t="shared" si="124"/>
        <v>180.22318808026355</v>
      </c>
      <c r="BR50" s="103">
        <f t="shared" si="99"/>
        <v>13.087704390566728</v>
      </c>
      <c r="BS50" s="103">
        <f t="shared" si="125"/>
        <v>-7.3273514265527808</v>
      </c>
      <c r="BT50" s="104">
        <f t="shared" si="126"/>
        <v>931.81360328275002</v>
      </c>
      <c r="BU50" s="103">
        <f t="shared" si="100"/>
        <v>83.96311867613656</v>
      </c>
      <c r="BV50" s="105">
        <f t="shared" si="127"/>
        <v>35.124408800281913</v>
      </c>
      <c r="BW50" s="100">
        <f t="shared" si="128"/>
        <v>5.1703313719417778</v>
      </c>
      <c r="BX50" s="100">
        <f t="shared" si="129"/>
        <v>9.7497848566635348E-2</v>
      </c>
      <c r="BY50" s="100">
        <f t="shared" si="130"/>
        <v>0.38927770587179111</v>
      </c>
      <c r="BZ50" s="93">
        <f t="shared" si="132"/>
        <v>0.69475655430711614</v>
      </c>
      <c r="CA50" s="94">
        <f t="shared" si="133"/>
        <v>2.1899070994881864E-3</v>
      </c>
      <c r="CB50" s="136">
        <f t="shared" si="134"/>
        <v>8.1097149079831787E-3</v>
      </c>
      <c r="CC50" s="106"/>
      <c r="CD50" s="106"/>
    </row>
    <row r="51" spans="1:82" s="36" customFormat="1" ht="15" customHeight="1" x14ac:dyDescent="0.2">
      <c r="A51" s="83" t="s">
        <v>72</v>
      </c>
      <c r="B51" s="84">
        <v>3306.5096000000003</v>
      </c>
      <c r="C51" s="85">
        <v>14989.15933</v>
      </c>
      <c r="D51" s="86">
        <v>3720.39273</v>
      </c>
      <c r="E51" s="84">
        <v>3834.71002</v>
      </c>
      <c r="F51" s="85">
        <v>16326.675529999999</v>
      </c>
      <c r="G51" s="86">
        <v>3521.4343900000003</v>
      </c>
      <c r="H51" s="87">
        <f t="shared" si="101"/>
        <v>1.0564992324051221</v>
      </c>
      <c r="I51" s="88">
        <f t="shared" si="3"/>
        <v>0.19424117827460397</v>
      </c>
      <c r="J51" s="89">
        <f t="shared" si="102"/>
        <v>0.13842137249679809</v>
      </c>
      <c r="K51" s="84">
        <v>2399.9192499999999</v>
      </c>
      <c r="L51" s="85">
        <v>10729.801720000001</v>
      </c>
      <c r="M51" s="85">
        <v>2297.4786600000002</v>
      </c>
      <c r="N51" s="90">
        <f t="shared" si="103"/>
        <v>0.65242693901220183</v>
      </c>
      <c r="O51" s="91">
        <f t="shared" si="104"/>
        <v>2.6585809570033536E-2</v>
      </c>
      <c r="P51" s="92">
        <f t="shared" si="105"/>
        <v>-4.7675829395675828E-3</v>
      </c>
      <c r="Q51" s="84">
        <v>648.14483000000007</v>
      </c>
      <c r="R51" s="85">
        <v>2327.3571699999998</v>
      </c>
      <c r="S51" s="86">
        <v>590.22272999999996</v>
      </c>
      <c r="T51" s="93">
        <f t="shared" si="106"/>
        <v>0.1676086118986303</v>
      </c>
      <c r="U51" s="94">
        <f t="shared" si="107"/>
        <v>-1.4119467927932727E-3</v>
      </c>
      <c r="V51" s="95">
        <f t="shared" si="108"/>
        <v>2.5059250534553518E-2</v>
      </c>
      <c r="W51" s="84">
        <v>707.90485999999999</v>
      </c>
      <c r="X51" s="85">
        <v>2348.2289500000002</v>
      </c>
      <c r="Y51" s="86">
        <v>457.601</v>
      </c>
      <c r="Z51" s="93">
        <f t="shared" si="109"/>
        <v>0.12994733092272662</v>
      </c>
      <c r="AA51" s="94">
        <f t="shared" si="110"/>
        <v>-5.4657204050689689E-2</v>
      </c>
      <c r="AB51" s="95">
        <f t="shared" si="111"/>
        <v>-1.3880415619131697E-2</v>
      </c>
      <c r="AC51" s="84">
        <v>5646</v>
      </c>
      <c r="AD51" s="85">
        <v>6302.2280000000001</v>
      </c>
      <c r="AE51" s="85">
        <v>5581.9426300000005</v>
      </c>
      <c r="AF51" s="85">
        <f t="shared" si="112"/>
        <v>-64.057369999999537</v>
      </c>
      <c r="AG51" s="86">
        <f t="shared" si="113"/>
        <v>-720.2853699999996</v>
      </c>
      <c r="AH51" s="84">
        <v>2860</v>
      </c>
      <c r="AI51" s="85">
        <v>3294.1480000000001</v>
      </c>
      <c r="AJ51" s="85">
        <v>3337.4161500000005</v>
      </c>
      <c r="AK51" s="85">
        <f t="shared" si="97"/>
        <v>477.41615000000047</v>
      </c>
      <c r="AL51" s="86">
        <f t="shared" si="98"/>
        <v>43.268150000000333</v>
      </c>
      <c r="AM51" s="93">
        <f t="shared" si="131"/>
        <v>1.5003638150857264</v>
      </c>
      <c r="AN51" s="94">
        <f t="shared" si="114"/>
        <v>-0.20717697052094453</v>
      </c>
      <c r="AO51" s="95">
        <f t="shared" si="115"/>
        <v>1.0799114160384744</v>
      </c>
      <c r="AP51" s="93">
        <f t="shared" si="22"/>
        <v>0.89706017407468708</v>
      </c>
      <c r="AQ51" s="94">
        <f t="shared" si="116"/>
        <v>3.2099733615055692E-2</v>
      </c>
      <c r="AR51" s="95">
        <f t="shared" si="48"/>
        <v>0.67729147808071366</v>
      </c>
      <c r="AS51" s="94">
        <f t="shared" si="24"/>
        <v>0.94774338533111224</v>
      </c>
      <c r="AT51" s="94">
        <f t="shared" si="117"/>
        <v>0.20192427904051458</v>
      </c>
      <c r="AU51" s="94">
        <f t="shared" si="26"/>
        <v>0.74597861123812215</v>
      </c>
      <c r="AV51" s="107">
        <v>4453</v>
      </c>
      <c r="AW51" s="85">
        <v>18304</v>
      </c>
      <c r="AX51" s="86">
        <v>4004</v>
      </c>
      <c r="AY51" s="97">
        <v>112.25</v>
      </c>
      <c r="AZ51" s="98">
        <v>111.25</v>
      </c>
      <c r="BA51" s="99">
        <v>114.25</v>
      </c>
      <c r="BB51" s="97">
        <v>263</v>
      </c>
      <c r="BC51" s="98">
        <v>263</v>
      </c>
      <c r="BD51" s="99">
        <v>261</v>
      </c>
      <c r="BE51" s="100">
        <f t="shared" si="118"/>
        <v>11.681983953318744</v>
      </c>
      <c r="BF51" s="100">
        <f t="shared" si="119"/>
        <v>-1.5414755863991481</v>
      </c>
      <c r="BG51" s="100">
        <f t="shared" si="120"/>
        <v>-2.0288774699022305</v>
      </c>
      <c r="BH51" s="101">
        <f t="shared" si="121"/>
        <v>5.1136653895274584</v>
      </c>
      <c r="BI51" s="100">
        <f t="shared" si="122"/>
        <v>-0.53018758892628082</v>
      </c>
      <c r="BJ51" s="102">
        <f t="shared" si="123"/>
        <v>-0.68608112504795304</v>
      </c>
      <c r="BK51" s="85">
        <v>405</v>
      </c>
      <c r="BL51" s="85">
        <v>405</v>
      </c>
      <c r="BM51" s="85">
        <v>405</v>
      </c>
      <c r="BN51" s="84">
        <v>23728</v>
      </c>
      <c r="BO51" s="85">
        <v>94837</v>
      </c>
      <c r="BP51" s="86">
        <v>21750</v>
      </c>
      <c r="BQ51" s="103">
        <f t="shared" si="124"/>
        <v>161.90502942528735</v>
      </c>
      <c r="BR51" s="103">
        <f t="shared" si="99"/>
        <v>0.29385191348694661</v>
      </c>
      <c r="BS51" s="103">
        <f t="shared" si="125"/>
        <v>-10.250094946002321</v>
      </c>
      <c r="BT51" s="104">
        <f t="shared" si="126"/>
        <v>879.47911838161838</v>
      </c>
      <c r="BU51" s="103">
        <f t="shared" si="100"/>
        <v>18.327081552514414</v>
      </c>
      <c r="BV51" s="105">
        <f t="shared" si="127"/>
        <v>-12.493976570304653</v>
      </c>
      <c r="BW51" s="100">
        <f t="shared" si="128"/>
        <v>5.4320679320679321</v>
      </c>
      <c r="BX51" s="100">
        <f t="shared" si="129"/>
        <v>0.10352537648742466</v>
      </c>
      <c r="BY51" s="100">
        <f t="shared" si="130"/>
        <v>0.25085071178821217</v>
      </c>
      <c r="BZ51" s="93">
        <f t="shared" si="132"/>
        <v>0.5967078189300411</v>
      </c>
      <c r="CA51" s="94">
        <f t="shared" si="133"/>
        <v>-5.4266117969821726E-2</v>
      </c>
      <c r="CB51" s="136">
        <f t="shared" si="134"/>
        <v>-4.6603807714918899E-2</v>
      </c>
      <c r="CC51" s="106"/>
      <c r="CD51" s="106"/>
    </row>
    <row r="52" spans="1:82" s="127" customFormat="1" ht="15" customHeight="1" x14ac:dyDescent="0.2">
      <c r="A52" s="83" t="s">
        <v>73</v>
      </c>
      <c r="B52" s="107">
        <v>5809</v>
      </c>
      <c r="C52" s="108">
        <v>24595.7935</v>
      </c>
      <c r="D52" s="109">
        <v>6076.79756</v>
      </c>
      <c r="E52" s="107">
        <v>5636</v>
      </c>
      <c r="F52" s="108">
        <v>21357.920610000001</v>
      </c>
      <c r="G52" s="109">
        <v>4283.7815399999999</v>
      </c>
      <c r="H52" s="110">
        <f t="shared" si="101"/>
        <v>1.4185591639670776</v>
      </c>
      <c r="I52" s="111">
        <f t="shared" si="3"/>
        <v>0.3878636352232876</v>
      </c>
      <c r="J52" s="112">
        <f t="shared" si="102"/>
        <v>0.26695859623746476</v>
      </c>
      <c r="K52" s="107">
        <v>3167.8089399999999</v>
      </c>
      <c r="L52" s="108">
        <v>12960.61889</v>
      </c>
      <c r="M52" s="108">
        <v>2890.48054</v>
      </c>
      <c r="N52" s="113">
        <f t="shared" si="103"/>
        <v>0.67474975392886161</v>
      </c>
      <c r="O52" s="114">
        <f t="shared" si="104"/>
        <v>0.11268287316236059</v>
      </c>
      <c r="P52" s="115">
        <f t="shared" si="105"/>
        <v>6.7920131950975682E-2</v>
      </c>
      <c r="Q52" s="107">
        <v>687.25191999999993</v>
      </c>
      <c r="R52" s="108">
        <v>3134.8691200000003</v>
      </c>
      <c r="S52" s="109">
        <v>571.697</v>
      </c>
      <c r="T52" s="116">
        <f t="shared" si="106"/>
        <v>0.13345615192132324</v>
      </c>
      <c r="U52" s="117">
        <f t="shared" si="107"/>
        <v>1.1516492588463059E-2</v>
      </c>
      <c r="V52" s="118">
        <f t="shared" si="108"/>
        <v>-1.3321672439172871E-2</v>
      </c>
      <c r="W52" s="107">
        <v>1105.2614599999999</v>
      </c>
      <c r="X52" s="108">
        <v>3545.9536000000003</v>
      </c>
      <c r="Y52" s="109">
        <v>821.60400000000004</v>
      </c>
      <c r="Z52" s="116">
        <f t="shared" si="109"/>
        <v>0.19179409414981513</v>
      </c>
      <c r="AA52" s="117">
        <f t="shared" si="110"/>
        <v>-4.3133331035560551E-3</v>
      </c>
      <c r="AB52" s="118">
        <f t="shared" si="111"/>
        <v>2.5768867970270865E-2</v>
      </c>
      <c r="AC52" s="107">
        <v>8797</v>
      </c>
      <c r="AD52" s="108">
        <v>7401.9660000000003</v>
      </c>
      <c r="AE52" s="108">
        <v>5799.777</v>
      </c>
      <c r="AF52" s="108">
        <f t="shared" si="112"/>
        <v>-2997.223</v>
      </c>
      <c r="AG52" s="109">
        <f t="shared" si="113"/>
        <v>-1602.1890000000003</v>
      </c>
      <c r="AH52" s="107">
        <v>1489</v>
      </c>
      <c r="AI52" s="108">
        <v>1106.557</v>
      </c>
      <c r="AJ52" s="108">
        <v>1058.193</v>
      </c>
      <c r="AK52" s="108">
        <f t="shared" si="97"/>
        <v>-430.80700000000002</v>
      </c>
      <c r="AL52" s="109">
        <f t="shared" si="98"/>
        <v>-48.364000000000033</v>
      </c>
      <c r="AM52" s="116">
        <f t="shared" si="131"/>
        <v>0.95441339665098213</v>
      </c>
      <c r="AN52" s="117">
        <f t="shared" si="114"/>
        <v>-0.5599608502073411</v>
      </c>
      <c r="AO52" s="118">
        <f t="shared" si="115"/>
        <v>0.65346900955487153</v>
      </c>
      <c r="AP52" s="116">
        <f t="shared" si="22"/>
        <v>0.17413662205327768</v>
      </c>
      <c r="AQ52" s="117">
        <f t="shared" si="116"/>
        <v>-8.2189768031074195E-2</v>
      </c>
      <c r="AR52" s="118">
        <f t="shared" si="48"/>
        <v>0.12914693713012201</v>
      </c>
      <c r="AS52" s="117">
        <f t="shared" si="24"/>
        <v>0.24702310099594854</v>
      </c>
      <c r="AT52" s="117">
        <f t="shared" si="117"/>
        <v>-1.7171363163029474E-2</v>
      </c>
      <c r="AU52" s="117">
        <f t="shared" si="26"/>
        <v>0.19521295429646607</v>
      </c>
      <c r="AV52" s="107">
        <v>5992</v>
      </c>
      <c r="AW52" s="108">
        <v>22812</v>
      </c>
      <c r="AX52" s="109">
        <v>5469</v>
      </c>
      <c r="AY52" s="119">
        <v>151.34</v>
      </c>
      <c r="AZ52" s="120">
        <v>150.56</v>
      </c>
      <c r="BA52" s="121">
        <v>152.29</v>
      </c>
      <c r="BB52" s="119">
        <v>304.68</v>
      </c>
      <c r="BC52" s="120">
        <v>301.49999999999994</v>
      </c>
      <c r="BD52" s="121">
        <v>304.28000000000003</v>
      </c>
      <c r="BE52" s="100">
        <f t="shared" si="118"/>
        <v>11.97058244139471</v>
      </c>
      <c r="BF52" s="100">
        <f t="shared" si="119"/>
        <v>-1.227074049508774</v>
      </c>
      <c r="BG52" s="100">
        <f t="shared" si="120"/>
        <v>-0.65561309526841427</v>
      </c>
      <c r="BH52" s="101">
        <f t="shared" si="121"/>
        <v>5.9911923228605231</v>
      </c>
      <c r="BI52" s="100">
        <f t="shared" si="122"/>
        <v>-0.5643194709340591</v>
      </c>
      <c r="BJ52" s="102">
        <f t="shared" si="123"/>
        <v>-0.3139486389968571</v>
      </c>
      <c r="BK52" s="108">
        <v>373</v>
      </c>
      <c r="BL52" s="108">
        <v>373</v>
      </c>
      <c r="BM52" s="108">
        <v>372</v>
      </c>
      <c r="BN52" s="107">
        <v>25997</v>
      </c>
      <c r="BO52" s="108">
        <v>97619</v>
      </c>
      <c r="BP52" s="109">
        <v>23553</v>
      </c>
      <c r="BQ52" s="123">
        <f t="shared" si="124"/>
        <v>181.87838237167239</v>
      </c>
      <c r="BR52" s="123">
        <f t="shared" si="99"/>
        <v>-34.915863118191822</v>
      </c>
      <c r="BS52" s="123">
        <f t="shared" si="125"/>
        <v>-36.910179383723573</v>
      </c>
      <c r="BT52" s="124">
        <f t="shared" si="126"/>
        <v>783.28424574876578</v>
      </c>
      <c r="BU52" s="123">
        <f t="shared" si="100"/>
        <v>-157.30320418447855</v>
      </c>
      <c r="BV52" s="125">
        <f t="shared" si="127"/>
        <v>-152.97389075833576</v>
      </c>
      <c r="BW52" s="122">
        <f t="shared" si="128"/>
        <v>4.3066374108612182</v>
      </c>
      <c r="BX52" s="122">
        <f t="shared" si="129"/>
        <v>-3.1980746682172878E-2</v>
      </c>
      <c r="BY52" s="122">
        <f t="shared" si="130"/>
        <v>2.7354577264865121E-2</v>
      </c>
      <c r="BZ52" s="93">
        <f t="shared" si="132"/>
        <v>0.70349462365591398</v>
      </c>
      <c r="CA52" s="94">
        <f t="shared" si="133"/>
        <v>-7.0917053436728161E-2</v>
      </c>
      <c r="CB52" s="136">
        <f t="shared" si="134"/>
        <v>-1.5497510215576438E-2</v>
      </c>
      <c r="CC52" s="106"/>
      <c r="CD52" s="106"/>
    </row>
    <row r="53" spans="1:82" s="36" customFormat="1" ht="15" customHeight="1" x14ac:dyDescent="0.2">
      <c r="A53" s="83" t="s">
        <v>74</v>
      </c>
      <c r="B53" s="84">
        <v>5312.7716799999998</v>
      </c>
      <c r="C53" s="85">
        <v>20982.060219999996</v>
      </c>
      <c r="D53" s="86">
        <v>5601.1800700000003</v>
      </c>
      <c r="E53" s="84">
        <v>5084.4333799999995</v>
      </c>
      <c r="F53" s="85">
        <v>20598.654439999998</v>
      </c>
      <c r="G53" s="86">
        <v>5270.1664800000008</v>
      </c>
      <c r="H53" s="87">
        <f t="shared" si="101"/>
        <v>1.0628089437508623</v>
      </c>
      <c r="I53" s="88">
        <f t="shared" si="3"/>
        <v>1.7899652403239097E-2</v>
      </c>
      <c r="J53" s="89">
        <f t="shared" si="102"/>
        <v>4.4195796901062678E-2</v>
      </c>
      <c r="K53" s="84">
        <v>3114.6284599999999</v>
      </c>
      <c r="L53" s="85">
        <v>13372.56954</v>
      </c>
      <c r="M53" s="85">
        <v>3364.8467099999998</v>
      </c>
      <c r="N53" s="90">
        <f t="shared" si="103"/>
        <v>0.63847066743895331</v>
      </c>
      <c r="O53" s="91">
        <f t="shared" si="104"/>
        <v>2.5889436214324602E-2</v>
      </c>
      <c r="P53" s="92">
        <f t="shared" si="105"/>
        <v>-1.0725598217707799E-2</v>
      </c>
      <c r="Q53" s="84">
        <v>785.79353000000003</v>
      </c>
      <c r="R53" s="85">
        <v>2474.1881899999998</v>
      </c>
      <c r="S53" s="86">
        <v>697.13038000000006</v>
      </c>
      <c r="T53" s="93">
        <f t="shared" si="106"/>
        <v>0.13227862585471872</v>
      </c>
      <c r="U53" s="94">
        <f t="shared" si="107"/>
        <v>-2.2270263130822504E-2</v>
      </c>
      <c r="V53" s="95">
        <f t="shared" si="108"/>
        <v>1.2164557374816601E-2</v>
      </c>
      <c r="W53" s="84">
        <v>937.65425000000005</v>
      </c>
      <c r="X53" s="85">
        <v>3482.4284499999999</v>
      </c>
      <c r="Y53" s="86">
        <v>929.24300000000005</v>
      </c>
      <c r="Z53" s="93">
        <f t="shared" si="109"/>
        <v>0.17632137495588182</v>
      </c>
      <c r="AA53" s="94">
        <f t="shared" si="110"/>
        <v>-8.0952905644755546E-3</v>
      </c>
      <c r="AB53" s="95">
        <f t="shared" si="111"/>
        <v>7.2604073988184192E-3</v>
      </c>
      <c r="AC53" s="84">
        <v>6691</v>
      </c>
      <c r="AD53" s="85">
        <v>5659.5929999999998</v>
      </c>
      <c r="AE53" s="85">
        <v>5867.6156699999983</v>
      </c>
      <c r="AF53" s="85">
        <f t="shared" si="112"/>
        <v>-823.38433000000168</v>
      </c>
      <c r="AG53" s="86">
        <f t="shared" si="113"/>
        <v>208.02266999999847</v>
      </c>
      <c r="AH53" s="84">
        <v>2284</v>
      </c>
      <c r="AI53" s="85">
        <v>1772.0909999999999</v>
      </c>
      <c r="AJ53" s="85">
        <v>1222.3835800000002</v>
      </c>
      <c r="AK53" s="85">
        <f t="shared" si="97"/>
        <v>-1061.6164199999998</v>
      </c>
      <c r="AL53" s="86">
        <f t="shared" si="98"/>
        <v>-549.70741999999973</v>
      </c>
      <c r="AM53" s="93">
        <f t="shared" si="131"/>
        <v>1.0475677619127139</v>
      </c>
      <c r="AN53" s="94">
        <f t="shared" si="114"/>
        <v>-0.2118501846910068</v>
      </c>
      <c r="AO53" s="95">
        <f t="shared" si="115"/>
        <v>0.77783290553262863</v>
      </c>
      <c r="AP53" s="93">
        <f t="shared" si="22"/>
        <v>0.21823679380477409</v>
      </c>
      <c r="AQ53" s="94">
        <f t="shared" si="116"/>
        <v>-0.21167063259530042</v>
      </c>
      <c r="AR53" s="95">
        <f t="shared" si="48"/>
        <v>0.13377935819457354</v>
      </c>
      <c r="AS53" s="94">
        <f t="shared" si="24"/>
        <v>0.23194401631122666</v>
      </c>
      <c r="AT53" s="94">
        <f t="shared" si="117"/>
        <v>-0.21727024795355562</v>
      </c>
      <c r="AU53" s="94">
        <f t="shared" si="26"/>
        <v>0.14591456204945596</v>
      </c>
      <c r="AV53" s="84">
        <v>6034</v>
      </c>
      <c r="AW53" s="85">
        <v>21779</v>
      </c>
      <c r="AX53" s="86">
        <v>5285</v>
      </c>
      <c r="AY53" s="97">
        <v>154.5</v>
      </c>
      <c r="AZ53" s="98">
        <v>158.62</v>
      </c>
      <c r="BA53" s="99">
        <v>158.79</v>
      </c>
      <c r="BB53" s="97">
        <v>307.71000000000004</v>
      </c>
      <c r="BC53" s="98">
        <v>304.52999999999997</v>
      </c>
      <c r="BD53" s="99">
        <v>303.61</v>
      </c>
      <c r="BE53" s="100">
        <f t="shared" si="118"/>
        <v>11.094317442324245</v>
      </c>
      <c r="BF53" s="100">
        <f t="shared" si="119"/>
        <v>-1.9240212847523459</v>
      </c>
      <c r="BG53" s="100">
        <f t="shared" si="120"/>
        <v>-0.34759824716426024</v>
      </c>
      <c r="BH53" s="101">
        <f t="shared" si="121"/>
        <v>5.8024000087831977</v>
      </c>
      <c r="BI53" s="100">
        <f t="shared" si="122"/>
        <v>-0.73405747824463052</v>
      </c>
      <c r="BJ53" s="102">
        <f t="shared" si="123"/>
        <v>-0.15733028598797993</v>
      </c>
      <c r="BK53" s="85">
        <v>465</v>
      </c>
      <c r="BL53" s="85">
        <v>465</v>
      </c>
      <c r="BM53" s="85">
        <v>417</v>
      </c>
      <c r="BN53" s="84">
        <v>32091</v>
      </c>
      <c r="BO53" s="85">
        <v>114365</v>
      </c>
      <c r="BP53" s="86">
        <v>27334</v>
      </c>
      <c r="BQ53" s="103">
        <f t="shared" si="124"/>
        <v>192.80626618862956</v>
      </c>
      <c r="BR53" s="103">
        <f t="shared" si="99"/>
        <v>34.368281083771507</v>
      </c>
      <c r="BS53" s="103">
        <f t="shared" si="125"/>
        <v>12.692993421611703</v>
      </c>
      <c r="BT53" s="104">
        <f t="shared" si="126"/>
        <v>997.19327909176923</v>
      </c>
      <c r="BU53" s="103">
        <f t="shared" si="100"/>
        <v>154.5626228106953</v>
      </c>
      <c r="BV53" s="105">
        <f t="shared" si="127"/>
        <v>51.389778471906197</v>
      </c>
      <c r="BW53" s="100">
        <f t="shared" si="128"/>
        <v>5.1719962157048247</v>
      </c>
      <c r="BX53" s="100">
        <f t="shared" si="129"/>
        <v>-0.14636639616126779</v>
      </c>
      <c r="BY53" s="100">
        <f t="shared" si="130"/>
        <v>-7.9163158003793477E-2</v>
      </c>
      <c r="BZ53" s="93">
        <f t="shared" si="132"/>
        <v>0.72832400746069814</v>
      </c>
      <c r="CA53" s="94">
        <f t="shared" si="133"/>
        <v>-3.848602838159576E-2</v>
      </c>
      <c r="CB53" s="136">
        <f t="shared" si="134"/>
        <v>5.2647533397127355E-2</v>
      </c>
      <c r="CC53" s="106"/>
      <c r="CD53" s="106"/>
    </row>
    <row r="54" spans="1:82" s="36" customFormat="1" ht="15" customHeight="1" x14ac:dyDescent="0.2">
      <c r="A54" s="83" t="s">
        <v>75</v>
      </c>
      <c r="B54" s="84">
        <v>3310.0970000000002</v>
      </c>
      <c r="C54" s="85">
        <v>12755.147999999999</v>
      </c>
      <c r="D54" s="86">
        <v>3509.893</v>
      </c>
      <c r="E54" s="84">
        <v>3152.4920000000002</v>
      </c>
      <c r="F54" s="85">
        <v>12822.463</v>
      </c>
      <c r="G54" s="86">
        <v>3597.5309999999999</v>
      </c>
      <c r="H54" s="87">
        <f t="shared" si="101"/>
        <v>0.97563940380221881</v>
      </c>
      <c r="I54" s="88">
        <f t="shared" si="3"/>
        <v>-7.4354378894136874E-2</v>
      </c>
      <c r="J54" s="89">
        <f t="shared" si="102"/>
        <v>-1.9110824761513379E-2</v>
      </c>
      <c r="K54" s="84">
        <v>2016.296</v>
      </c>
      <c r="L54" s="85">
        <v>8432.9500000000007</v>
      </c>
      <c r="M54" s="85">
        <v>2341.2370000000001</v>
      </c>
      <c r="N54" s="90">
        <f t="shared" si="103"/>
        <v>0.65078994454808037</v>
      </c>
      <c r="O54" s="91">
        <f t="shared" si="104"/>
        <v>1.120196145407093E-2</v>
      </c>
      <c r="P54" s="92">
        <f t="shared" si="105"/>
        <v>-6.8801146285381032E-3</v>
      </c>
      <c r="Q54" s="84">
        <v>365.99400000000003</v>
      </c>
      <c r="R54" s="85">
        <v>1348.778</v>
      </c>
      <c r="S54" s="86">
        <v>456.54199999999997</v>
      </c>
      <c r="T54" s="93">
        <f t="shared" si="106"/>
        <v>0.12690425739208361</v>
      </c>
      <c r="U54" s="94">
        <f t="shared" si="107"/>
        <v>1.0807531373429158E-2</v>
      </c>
      <c r="V54" s="95">
        <f t="shared" si="108"/>
        <v>2.1715574063459461E-2</v>
      </c>
      <c r="W54" s="84">
        <v>593.45299999999997</v>
      </c>
      <c r="X54" s="85">
        <v>2316.54</v>
      </c>
      <c r="Y54" s="86">
        <v>649.87900000000002</v>
      </c>
      <c r="Z54" s="93">
        <f t="shared" si="109"/>
        <v>0.18064583738124843</v>
      </c>
      <c r="AA54" s="94">
        <f t="shared" si="110"/>
        <v>-7.6030146380429708E-3</v>
      </c>
      <c r="AB54" s="95">
        <f t="shared" si="111"/>
        <v>-1.6801302130886597E-5</v>
      </c>
      <c r="AC54" s="84">
        <v>3509</v>
      </c>
      <c r="AD54" s="85">
        <v>3684.9569999999999</v>
      </c>
      <c r="AE54" s="85">
        <v>3637.4119100000003</v>
      </c>
      <c r="AF54" s="85">
        <f t="shared" si="112"/>
        <v>128.41191000000026</v>
      </c>
      <c r="AG54" s="86">
        <f t="shared" si="113"/>
        <v>-47.545089999999618</v>
      </c>
      <c r="AH54" s="84">
        <v>0</v>
      </c>
      <c r="AI54" s="85">
        <v>0</v>
      </c>
      <c r="AJ54" s="85">
        <v>0</v>
      </c>
      <c r="AK54" s="85">
        <f t="shared" si="97"/>
        <v>0</v>
      </c>
      <c r="AL54" s="86">
        <f t="shared" si="98"/>
        <v>0</v>
      </c>
      <c r="AM54" s="93">
        <f t="shared" si="131"/>
        <v>1.0363312813239607</v>
      </c>
      <c r="AN54" s="94">
        <f t="shared" si="114"/>
        <v>-2.3758498522369997E-2</v>
      </c>
      <c r="AO54" s="95">
        <f t="shared" si="115"/>
        <v>0.7474316934869556</v>
      </c>
      <c r="AP54" s="93">
        <f t="shared" si="22"/>
        <v>0</v>
      </c>
      <c r="AQ54" s="94">
        <f t="shared" si="116"/>
        <v>0</v>
      </c>
      <c r="AR54" s="95">
        <f t="shared" si="48"/>
        <v>0</v>
      </c>
      <c r="AS54" s="94">
        <f t="shared" si="24"/>
        <v>0</v>
      </c>
      <c r="AT54" s="94">
        <f t="shared" si="117"/>
        <v>0</v>
      </c>
      <c r="AU54" s="94">
        <f t="shared" si="26"/>
        <v>0</v>
      </c>
      <c r="AV54" s="107">
        <v>3802</v>
      </c>
      <c r="AW54" s="108">
        <v>13856</v>
      </c>
      <c r="AX54" s="109">
        <v>3375</v>
      </c>
      <c r="AY54" s="97">
        <v>108</v>
      </c>
      <c r="AZ54" s="98">
        <v>106.72</v>
      </c>
      <c r="BA54" s="99">
        <v>106.91</v>
      </c>
      <c r="BB54" s="97">
        <v>226</v>
      </c>
      <c r="BC54" s="98">
        <v>221.9</v>
      </c>
      <c r="BD54" s="99">
        <v>219.1</v>
      </c>
      <c r="BE54" s="100">
        <f t="shared" si="118"/>
        <v>10.522869703488917</v>
      </c>
      <c r="BF54" s="100">
        <f t="shared" si="119"/>
        <v>-1.2116981977456511</v>
      </c>
      <c r="BG54" s="100">
        <f t="shared" si="120"/>
        <v>-0.29672050140863426</v>
      </c>
      <c r="BH54" s="101">
        <f t="shared" si="121"/>
        <v>5.1346417161113651</v>
      </c>
      <c r="BI54" s="100">
        <f t="shared" si="122"/>
        <v>-0.47302790040780884</v>
      </c>
      <c r="BJ54" s="102">
        <f t="shared" si="123"/>
        <v>-6.8903424342292574E-2</v>
      </c>
      <c r="BK54" s="85">
        <v>269</v>
      </c>
      <c r="BL54" s="85">
        <v>269</v>
      </c>
      <c r="BM54" s="85">
        <v>242</v>
      </c>
      <c r="BN54" s="84">
        <v>17312</v>
      </c>
      <c r="BO54" s="85">
        <v>62583</v>
      </c>
      <c r="BP54" s="86">
        <v>15865</v>
      </c>
      <c r="BQ54" s="103">
        <f t="shared" si="124"/>
        <v>226.75896627797039</v>
      </c>
      <c r="BR54" s="103">
        <f t="shared" si="99"/>
        <v>44.660306388876108</v>
      </c>
      <c r="BS54" s="103">
        <f t="shared" si="125"/>
        <v>21.871648635799204</v>
      </c>
      <c r="BT54" s="104">
        <f t="shared" si="126"/>
        <v>1065.9351111111112</v>
      </c>
      <c r="BU54" s="103">
        <f t="shared" si="100"/>
        <v>236.76835677128997</v>
      </c>
      <c r="BV54" s="105">
        <f t="shared" si="127"/>
        <v>140.52640730048756</v>
      </c>
      <c r="BW54" s="100">
        <f t="shared" si="128"/>
        <v>4.7007407407407404</v>
      </c>
      <c r="BX54" s="100">
        <f t="shared" si="129"/>
        <v>0.14734778966236028</v>
      </c>
      <c r="BY54" s="100">
        <f t="shared" si="130"/>
        <v>0.18406926268069412</v>
      </c>
      <c r="BZ54" s="93">
        <f t="shared" si="132"/>
        <v>0.72842056932966015</v>
      </c>
      <c r="CA54" s="94">
        <f t="shared" si="133"/>
        <v>1.334415462499261E-2</v>
      </c>
      <c r="CB54" s="136">
        <f t="shared" si="134"/>
        <v>8.9270685755984736E-2</v>
      </c>
      <c r="CC54" s="106"/>
      <c r="CD54" s="106"/>
    </row>
    <row r="55" spans="1:82" s="36" customFormat="1" ht="14.25" customHeight="1" x14ac:dyDescent="0.2">
      <c r="A55" s="83" t="s">
        <v>76</v>
      </c>
      <c r="B55" s="84">
        <v>42.738</v>
      </c>
      <c r="C55" s="85">
        <v>1673.931</v>
      </c>
      <c r="D55" s="86">
        <v>303.45499999999998</v>
      </c>
      <c r="E55" s="84">
        <v>413.00299999999999</v>
      </c>
      <c r="F55" s="85">
        <v>1570.3020800000002</v>
      </c>
      <c r="G55" s="86">
        <v>418.661</v>
      </c>
      <c r="H55" s="87">
        <f t="shared" si="101"/>
        <v>0.72482270858761622</v>
      </c>
      <c r="I55" s="88">
        <f t="shared" si="3"/>
        <v>0.6213416200725207</v>
      </c>
      <c r="J55" s="89">
        <f>H55-IF(F55=0,"0",(C55/F55))</f>
        <v>-0.34117027538652445</v>
      </c>
      <c r="K55" s="84">
        <v>215.31399999999999</v>
      </c>
      <c r="L55" s="85">
        <v>848.97507999999993</v>
      </c>
      <c r="M55" s="85">
        <v>215.465</v>
      </c>
      <c r="N55" s="90">
        <f t="shared" si="103"/>
        <v>0.51465266647717367</v>
      </c>
      <c r="O55" s="91">
        <f t="shared" si="104"/>
        <v>-6.6849509251212247E-3</v>
      </c>
      <c r="P55" s="92">
        <f t="shared" si="105"/>
        <v>-2.5991768000044768E-2</v>
      </c>
      <c r="Q55" s="84">
        <v>141.16399999999999</v>
      </c>
      <c r="R55" s="85">
        <v>487.85500000000002</v>
      </c>
      <c r="S55" s="86">
        <v>138.69900000000001</v>
      </c>
      <c r="T55" s="93">
        <f t="shared" si="106"/>
        <v>0.33129190442864276</v>
      </c>
      <c r="U55" s="94">
        <f t="shared" si="107"/>
        <v>-1.0507065554626105E-2</v>
      </c>
      <c r="V55" s="95">
        <f t="shared" si="108"/>
        <v>2.0616012055119315E-2</v>
      </c>
      <c r="W55" s="84">
        <v>2.577</v>
      </c>
      <c r="X55" s="85">
        <v>17.094000000000001</v>
      </c>
      <c r="Y55" s="86">
        <v>3.4780000000000002</v>
      </c>
      <c r="Z55" s="93">
        <f t="shared" si="109"/>
        <v>8.307437282192515E-3</v>
      </c>
      <c r="AA55" s="94">
        <f t="shared" si="110"/>
        <v>2.0677731635299389E-3</v>
      </c>
      <c r="AB55" s="95">
        <f t="shared" si="111"/>
        <v>-2.5783662951675817E-3</v>
      </c>
      <c r="AC55" s="84">
        <v>443</v>
      </c>
      <c r="AD55" s="85">
        <v>158.62090000000001</v>
      </c>
      <c r="AE55" s="85">
        <v>386.42700000000002</v>
      </c>
      <c r="AF55" s="85">
        <f t="shared" si="112"/>
        <v>-56.572999999999979</v>
      </c>
      <c r="AG55" s="86">
        <f t="shared" si="113"/>
        <v>227.80610000000001</v>
      </c>
      <c r="AH55" s="84">
        <v>0</v>
      </c>
      <c r="AI55" s="85">
        <v>0</v>
      </c>
      <c r="AJ55" s="85">
        <v>0</v>
      </c>
      <c r="AK55" s="85">
        <f t="shared" si="97"/>
        <v>0</v>
      </c>
      <c r="AL55" s="86">
        <f t="shared" si="98"/>
        <v>0</v>
      </c>
      <c r="AM55" s="93">
        <f t="shared" si="131"/>
        <v>1.2734243957094133</v>
      </c>
      <c r="AN55" s="94">
        <f t="shared" si="114"/>
        <v>-9.0920583128871506</v>
      </c>
      <c r="AO55" s="95">
        <f t="shared" si="115"/>
        <v>1.1786648745583026</v>
      </c>
      <c r="AP55" s="93">
        <f t="shared" si="22"/>
        <v>0</v>
      </c>
      <c r="AQ55" s="94">
        <f t="shared" si="116"/>
        <v>0</v>
      </c>
      <c r="AR55" s="95">
        <f t="shared" si="48"/>
        <v>0</v>
      </c>
      <c r="AS55" s="94">
        <f t="shared" si="24"/>
        <v>0</v>
      </c>
      <c r="AT55" s="94">
        <f t="shared" si="117"/>
        <v>0</v>
      </c>
      <c r="AU55" s="94">
        <f t="shared" si="26"/>
        <v>0</v>
      </c>
      <c r="AV55" s="84">
        <v>805</v>
      </c>
      <c r="AW55" s="85">
        <v>4184</v>
      </c>
      <c r="AX55" s="86">
        <v>706</v>
      </c>
      <c r="AY55" s="97">
        <v>7</v>
      </c>
      <c r="AZ55" s="98">
        <v>8</v>
      </c>
      <c r="BA55" s="99">
        <v>8</v>
      </c>
      <c r="BB55" s="97">
        <v>16</v>
      </c>
      <c r="BC55" s="98">
        <v>17</v>
      </c>
      <c r="BD55" s="99">
        <v>17</v>
      </c>
      <c r="BE55" s="100">
        <f t="shared" si="118"/>
        <v>29.416666666666668</v>
      </c>
      <c r="BF55" s="100">
        <f t="shared" si="119"/>
        <v>-8.9166666666666679</v>
      </c>
      <c r="BG55" s="100">
        <f t="shared" si="120"/>
        <v>-14.166666666666668</v>
      </c>
      <c r="BH55" s="101">
        <f t="shared" si="121"/>
        <v>13.843137254901961</v>
      </c>
      <c r="BI55" s="100">
        <f t="shared" si="122"/>
        <v>-2.9276960784313708</v>
      </c>
      <c r="BJ55" s="102">
        <f t="shared" si="123"/>
        <v>-6.6666666666666679</v>
      </c>
      <c r="BK55" s="85">
        <v>112</v>
      </c>
      <c r="BL55" s="85">
        <v>136</v>
      </c>
      <c r="BM55" s="85">
        <v>136</v>
      </c>
      <c r="BN55" s="84">
        <v>10040</v>
      </c>
      <c r="BO55" s="85">
        <v>42875</v>
      </c>
      <c r="BP55" s="86">
        <v>7198</v>
      </c>
      <c r="BQ55" s="103">
        <f t="shared" si="124"/>
        <v>58.163517643789945</v>
      </c>
      <c r="BR55" s="103">
        <f t="shared" si="99"/>
        <v>17.027760671678394</v>
      </c>
      <c r="BS55" s="103">
        <f t="shared" si="125"/>
        <v>21.538396244373033</v>
      </c>
      <c r="BT55" s="104">
        <f t="shared" si="126"/>
        <v>593.00424929178473</v>
      </c>
      <c r="BU55" s="103">
        <f>BT55-E55*1000/AV55</f>
        <v>79.957044322840602</v>
      </c>
      <c r="BV55" s="105">
        <f t="shared" si="127"/>
        <v>217.6930447028746</v>
      </c>
      <c r="BW55" s="100">
        <f t="shared" si="128"/>
        <v>10.195467422096318</v>
      </c>
      <c r="BX55" s="100">
        <f t="shared" si="129"/>
        <v>-2.2765822673446756</v>
      </c>
      <c r="BY55" s="100">
        <f t="shared" si="130"/>
        <v>-5.1903514806168616E-2</v>
      </c>
      <c r="BZ55" s="93">
        <f t="shared" si="132"/>
        <v>0.58807189542483662</v>
      </c>
      <c r="CA55" s="94">
        <f t="shared" si="133"/>
        <v>-0.40795985060690931</v>
      </c>
      <c r="CB55" s="136">
        <f t="shared" si="134"/>
        <v>-0.27801973353443943</v>
      </c>
      <c r="CC55" s="106"/>
      <c r="CD55" s="106"/>
    </row>
    <row r="56" spans="1:82" s="36" customFormat="1" ht="15" customHeight="1" x14ac:dyDescent="0.2">
      <c r="A56" s="83" t="s">
        <v>77</v>
      </c>
      <c r="B56" s="84">
        <v>403.72300000000001</v>
      </c>
      <c r="C56" s="85">
        <v>2599.252</v>
      </c>
      <c r="D56" s="86">
        <v>746.38699999999994</v>
      </c>
      <c r="E56" s="84">
        <v>727.077</v>
      </c>
      <c r="F56" s="85">
        <v>2644.5680000000002</v>
      </c>
      <c r="G56" s="86">
        <v>708.13699999999994</v>
      </c>
      <c r="H56" s="87">
        <f t="shared" si="101"/>
        <v>1.0540149716792089</v>
      </c>
      <c r="I56" s="88">
        <f t="shared" si="3"/>
        <v>0.49874641002755438</v>
      </c>
      <c r="J56" s="89">
        <f t="shared" si="102"/>
        <v>7.1150473583489804E-2</v>
      </c>
      <c r="K56" s="84">
        <v>377.26100000000002</v>
      </c>
      <c r="L56" s="85">
        <v>1591.53</v>
      </c>
      <c r="M56" s="85">
        <v>383.709</v>
      </c>
      <c r="N56" s="90">
        <f t="shared" si="103"/>
        <v>0.54185701354398941</v>
      </c>
      <c r="O56" s="91">
        <f>N56-IF(E56=0,"0",(K56/E56))</f>
        <v>2.298349670877109E-2</v>
      </c>
      <c r="P56" s="92">
        <f>N56-IF(F56=0,"0",(L56/F56))</f>
        <v>-5.9953943860017511E-2</v>
      </c>
      <c r="Q56" s="84">
        <v>141.78</v>
      </c>
      <c r="R56" s="85">
        <v>384.64800000000002</v>
      </c>
      <c r="S56" s="86">
        <v>106.554</v>
      </c>
      <c r="T56" s="93">
        <f t="shared" si="106"/>
        <v>0.15047088345899171</v>
      </c>
      <c r="U56" s="94">
        <f t="shared" si="107"/>
        <v>-4.452909591045609E-2</v>
      </c>
      <c r="V56" s="95">
        <f t="shared" si="108"/>
        <v>5.0225531456853378E-3</v>
      </c>
      <c r="W56" s="84">
        <v>172.08</v>
      </c>
      <c r="X56" s="85">
        <v>508.44900000000001</v>
      </c>
      <c r="Y56" s="86">
        <v>170.60400000000001</v>
      </c>
      <c r="Z56" s="93">
        <f t="shared" si="109"/>
        <v>0.24091948309437303</v>
      </c>
      <c r="AA56" s="94">
        <f t="shared" si="110"/>
        <v>4.2457882862577678E-3</v>
      </c>
      <c r="AB56" s="95">
        <f>Z56-X56/F56</f>
        <v>4.86578358234388E-2</v>
      </c>
      <c r="AC56" s="84">
        <v>289</v>
      </c>
      <c r="AD56" s="85">
        <v>195.38239999999999</v>
      </c>
      <c r="AE56" s="85">
        <v>310.02600000000001</v>
      </c>
      <c r="AF56" s="85">
        <f t="shared" si="112"/>
        <v>21.02600000000001</v>
      </c>
      <c r="AG56" s="86">
        <f t="shared" si="113"/>
        <v>114.64360000000002</v>
      </c>
      <c r="AH56" s="84">
        <v>0</v>
      </c>
      <c r="AI56" s="85">
        <v>0</v>
      </c>
      <c r="AJ56" s="85">
        <v>0</v>
      </c>
      <c r="AK56" s="85">
        <f t="shared" si="97"/>
        <v>0</v>
      </c>
      <c r="AL56" s="86">
        <f t="shared" si="98"/>
        <v>0</v>
      </c>
      <c r="AM56" s="93">
        <f t="shared" si="131"/>
        <v>0.4153689707886124</v>
      </c>
      <c r="AN56" s="94">
        <f t="shared" si="114"/>
        <v>-0.30046837313283864</v>
      </c>
      <c r="AO56" s="95">
        <f t="shared" si="115"/>
        <v>0.34020026840808137</v>
      </c>
      <c r="AP56" s="93">
        <f t="shared" si="22"/>
        <v>0</v>
      </c>
      <c r="AQ56" s="94">
        <f t="shared" si="116"/>
        <v>0</v>
      </c>
      <c r="AR56" s="95">
        <f t="shared" si="48"/>
        <v>0</v>
      </c>
      <c r="AS56" s="94">
        <f t="shared" si="24"/>
        <v>0</v>
      </c>
      <c r="AT56" s="94">
        <f t="shared" si="117"/>
        <v>0</v>
      </c>
      <c r="AU56" s="94">
        <f t="shared" si="26"/>
        <v>0</v>
      </c>
      <c r="AV56" s="84">
        <v>579</v>
      </c>
      <c r="AW56" s="85">
        <v>1962</v>
      </c>
      <c r="AX56" s="86">
        <v>507</v>
      </c>
      <c r="AY56" s="97">
        <v>16</v>
      </c>
      <c r="AZ56" s="98">
        <v>15</v>
      </c>
      <c r="BA56" s="99">
        <v>15</v>
      </c>
      <c r="BB56" s="97">
        <v>32</v>
      </c>
      <c r="BC56" s="98">
        <v>31</v>
      </c>
      <c r="BD56" s="99">
        <v>31</v>
      </c>
      <c r="BE56" s="100">
        <f t="shared" si="118"/>
        <v>11.266666666666666</v>
      </c>
      <c r="BF56" s="100">
        <f t="shared" si="119"/>
        <v>-0.79583333333333428</v>
      </c>
      <c r="BG56" s="100">
        <f t="shared" si="120"/>
        <v>0.36666666666666536</v>
      </c>
      <c r="BH56" s="101">
        <f t="shared" si="121"/>
        <v>5.4516129032258069</v>
      </c>
      <c r="BI56" s="100">
        <f t="shared" si="122"/>
        <v>-0.57963709677419306</v>
      </c>
      <c r="BJ56" s="102">
        <f t="shared" si="123"/>
        <v>0.17741935483870996</v>
      </c>
      <c r="BK56" s="85">
        <v>100</v>
      </c>
      <c r="BL56" s="85">
        <v>100</v>
      </c>
      <c r="BM56" s="85">
        <v>100</v>
      </c>
      <c r="BN56" s="84">
        <v>7436</v>
      </c>
      <c r="BO56" s="85">
        <v>29864</v>
      </c>
      <c r="BP56" s="86">
        <v>6899</v>
      </c>
      <c r="BQ56" s="103">
        <f t="shared" si="124"/>
        <v>102.64342658356283</v>
      </c>
      <c r="BR56" s="103">
        <f t="shared" si="99"/>
        <v>4.8654545555908015</v>
      </c>
      <c r="BS56" s="103">
        <f t="shared" si="125"/>
        <v>14.089716430870624</v>
      </c>
      <c r="BT56" s="104">
        <f t="shared" si="126"/>
        <v>1396.7199211045365</v>
      </c>
      <c r="BU56" s="103">
        <f t="shared" si="100"/>
        <v>140.97380711489927</v>
      </c>
      <c r="BV56" s="105">
        <f t="shared" si="127"/>
        <v>48.825935375688459</v>
      </c>
      <c r="BW56" s="100">
        <f t="shared" si="128"/>
        <v>13.607495069033531</v>
      </c>
      <c r="BX56" s="100">
        <f t="shared" si="129"/>
        <v>0.76466259925805602</v>
      </c>
      <c r="BY56" s="100">
        <f t="shared" si="130"/>
        <v>-1.613707785196846</v>
      </c>
      <c r="BZ56" s="93">
        <f t="shared" si="132"/>
        <v>0.76655555555555555</v>
      </c>
      <c r="CA56" s="94">
        <f t="shared" si="133"/>
        <v>-5.9666666666666646E-2</v>
      </c>
      <c r="CB56" s="136">
        <f t="shared" si="134"/>
        <v>-5.388400488400491E-2</v>
      </c>
      <c r="CC56" s="106"/>
      <c r="CD56" s="106"/>
    </row>
    <row r="57" spans="1:82" s="36" customFormat="1" ht="15" customHeight="1" x14ac:dyDescent="0.2">
      <c r="A57" s="83" t="s">
        <v>78</v>
      </c>
      <c r="B57" s="84">
        <v>347.72699999999998</v>
      </c>
      <c r="C57" s="85">
        <v>1315.3219999999999</v>
      </c>
      <c r="D57" s="86">
        <v>404.20499999999998</v>
      </c>
      <c r="E57" s="84">
        <v>327.221</v>
      </c>
      <c r="F57" s="85">
        <v>1313.8969999999999</v>
      </c>
      <c r="G57" s="86">
        <v>398.947</v>
      </c>
      <c r="H57" s="87">
        <f t="shared" si="101"/>
        <v>1.0131796955485315</v>
      </c>
      <c r="I57" s="88">
        <f t="shared" si="3"/>
        <v>-4.9487431561280992E-2</v>
      </c>
      <c r="J57" s="89">
        <f t="shared" si="102"/>
        <v>1.209513564771747E-2</v>
      </c>
      <c r="K57" s="84">
        <v>157.92500000000001</v>
      </c>
      <c r="L57" s="85">
        <v>678.38599999999997</v>
      </c>
      <c r="M57" s="85">
        <v>203.09299999999999</v>
      </c>
      <c r="N57" s="90">
        <f t="shared" si="103"/>
        <v>0.50907263370823685</v>
      </c>
      <c r="O57" s="91">
        <f t="shared" si="104"/>
        <v>2.6447741051591922E-2</v>
      </c>
      <c r="P57" s="92">
        <f t="shared" si="105"/>
        <v>-7.2433332206777168E-3</v>
      </c>
      <c r="Q57" s="84">
        <v>76.634</v>
      </c>
      <c r="R57" s="85">
        <v>279.24900000000002</v>
      </c>
      <c r="S57" s="86">
        <v>84.99</v>
      </c>
      <c r="T57" s="93">
        <f t="shared" si="106"/>
        <v>0.21303581678769359</v>
      </c>
      <c r="U57" s="94">
        <f t="shared" si="107"/>
        <v>-2.1160643708423715E-2</v>
      </c>
      <c r="V57" s="95">
        <f t="shared" si="108"/>
        <v>5.0089205615067023E-4</v>
      </c>
      <c r="W57" s="84">
        <v>39.222000000000001</v>
      </c>
      <c r="X57" s="85">
        <v>138.916</v>
      </c>
      <c r="Y57" s="86">
        <v>40.454000000000001</v>
      </c>
      <c r="Z57" s="93">
        <f t="shared" si="109"/>
        <v>0.10140194060865228</v>
      </c>
      <c r="AA57" s="94">
        <f t="shared" si="110"/>
        <v>-1.8462004553791461E-2</v>
      </c>
      <c r="AB57" s="95">
        <f t="shared" si="111"/>
        <v>-4.3262861853810425E-3</v>
      </c>
      <c r="AC57" s="84">
        <v>465</v>
      </c>
      <c r="AD57" s="85">
        <v>458.3449</v>
      </c>
      <c r="AE57" s="85">
        <v>469.4968300000001</v>
      </c>
      <c r="AF57" s="85">
        <f t="shared" si="112"/>
        <v>4.4968300000001022</v>
      </c>
      <c r="AG57" s="86">
        <f t="shared" si="113"/>
        <v>11.151930000000107</v>
      </c>
      <c r="AH57" s="84">
        <v>173</v>
      </c>
      <c r="AI57" s="85">
        <v>181.46600000000001</v>
      </c>
      <c r="AJ57" s="85">
        <v>177.88693000000001</v>
      </c>
      <c r="AK57" s="85">
        <f t="shared" si="97"/>
        <v>4.8869300000000067</v>
      </c>
      <c r="AL57" s="86">
        <f>AJ57-AI57</f>
        <v>-3.5790700000000015</v>
      </c>
      <c r="AM57" s="93">
        <f t="shared" si="131"/>
        <v>1.1615314753652235</v>
      </c>
      <c r="AN57" s="94">
        <f t="shared" si="114"/>
        <v>-0.17572447542375769</v>
      </c>
      <c r="AO57" s="95">
        <f t="shared" si="115"/>
        <v>0.8130655483906879</v>
      </c>
      <c r="AP57" s="93">
        <f t="shared" si="22"/>
        <v>0.440090869731943</v>
      </c>
      <c r="AQ57" s="94">
        <f t="shared" si="116"/>
        <v>-5.7425860346538127E-2</v>
      </c>
      <c r="AR57" s="95">
        <f t="shared" si="48"/>
        <v>0.30212769417493113</v>
      </c>
      <c r="AS57" s="94">
        <f t="shared" si="24"/>
        <v>0.4458911334086984</v>
      </c>
      <c r="AT57" s="94">
        <f t="shared" si="117"/>
        <v>-8.2803540832869171E-2</v>
      </c>
      <c r="AU57" s="94">
        <f t="shared" si="26"/>
        <v>0.30777832852368836</v>
      </c>
      <c r="AV57" s="84">
        <v>584</v>
      </c>
      <c r="AW57" s="85">
        <v>1745</v>
      </c>
      <c r="AX57" s="109">
        <v>475</v>
      </c>
      <c r="AY57" s="97">
        <v>12</v>
      </c>
      <c r="AZ57" s="98">
        <v>12</v>
      </c>
      <c r="BA57" s="99">
        <v>10</v>
      </c>
      <c r="BB57" s="97">
        <v>20</v>
      </c>
      <c r="BC57" s="98">
        <v>17</v>
      </c>
      <c r="BD57" s="99">
        <v>17</v>
      </c>
      <c r="BE57" s="100">
        <f t="shared" si="118"/>
        <v>15.833333333333334</v>
      </c>
      <c r="BF57" s="100">
        <f t="shared" si="119"/>
        <v>-0.38888888888888751</v>
      </c>
      <c r="BG57" s="100">
        <f t="shared" si="120"/>
        <v>3.7152777777777786</v>
      </c>
      <c r="BH57" s="101">
        <f t="shared" si="121"/>
        <v>9.3137254901960791</v>
      </c>
      <c r="BI57" s="100">
        <f t="shared" si="122"/>
        <v>-0.41960784313725341</v>
      </c>
      <c r="BJ57" s="102">
        <f t="shared" si="123"/>
        <v>0.75980392156862919</v>
      </c>
      <c r="BK57" s="85">
        <v>65</v>
      </c>
      <c r="BL57" s="85">
        <v>65</v>
      </c>
      <c r="BM57" s="85">
        <v>65</v>
      </c>
      <c r="BN57" s="84">
        <v>4545</v>
      </c>
      <c r="BO57" s="85">
        <v>14641</v>
      </c>
      <c r="BP57" s="86">
        <v>3594</v>
      </c>
      <c r="BQ57" s="103">
        <f t="shared" si="124"/>
        <v>111.00361713967725</v>
      </c>
      <c r="BR57" s="103">
        <f t="shared" si="99"/>
        <v>39.007797557719044</v>
      </c>
      <c r="BS57" s="103">
        <f t="shared" si="125"/>
        <v>21.262684143297221</v>
      </c>
      <c r="BT57" s="104">
        <f t="shared" si="126"/>
        <v>839.88842105263154</v>
      </c>
      <c r="BU57" s="103">
        <f t="shared" si="100"/>
        <v>279.57848954578219</v>
      </c>
      <c r="BV57" s="105">
        <f t="shared" si="127"/>
        <v>86.938850852058522</v>
      </c>
      <c r="BW57" s="100">
        <f t="shared" si="128"/>
        <v>7.5663157894736841</v>
      </c>
      <c r="BX57" s="100">
        <f t="shared" si="129"/>
        <v>-0.21621845710165832</v>
      </c>
      <c r="BY57" s="100">
        <f t="shared" si="130"/>
        <v>-0.82394209018247722</v>
      </c>
      <c r="BZ57" s="93">
        <f t="shared" si="132"/>
        <v>0.61435897435897435</v>
      </c>
      <c r="CA57" s="94">
        <f t="shared" si="133"/>
        <v>-0.16256410256410259</v>
      </c>
      <c r="CB57" s="136">
        <f t="shared" si="134"/>
        <v>-4.4491406029867342E-3</v>
      </c>
      <c r="CC57" s="106"/>
      <c r="CD57" s="106"/>
    </row>
    <row r="58" spans="1:82" s="36" customFormat="1" ht="15" customHeight="1" x14ac:dyDescent="0.2">
      <c r="A58" s="83" t="s">
        <v>79</v>
      </c>
      <c r="B58" s="84">
        <v>415.83300000000003</v>
      </c>
      <c r="C58" s="85">
        <v>1782.232</v>
      </c>
      <c r="D58" s="86">
        <v>510.32</v>
      </c>
      <c r="E58" s="84">
        <v>394.16300000000001</v>
      </c>
      <c r="F58" s="85">
        <v>1886.134</v>
      </c>
      <c r="G58" s="86">
        <v>489.88499999999999</v>
      </c>
      <c r="H58" s="87">
        <f t="shared" si="101"/>
        <v>1.0417138716229319</v>
      </c>
      <c r="I58" s="88">
        <f t="shared" si="3"/>
        <v>-1.326338397944582E-2</v>
      </c>
      <c r="J58" s="89">
        <f t="shared" si="102"/>
        <v>9.6801155983428089E-2</v>
      </c>
      <c r="K58" s="84">
        <v>245.267</v>
      </c>
      <c r="L58" s="85">
        <v>1159.393</v>
      </c>
      <c r="M58" s="85">
        <v>329.19600000000003</v>
      </c>
      <c r="N58" s="90">
        <f t="shared" si="103"/>
        <v>0.67198628249487136</v>
      </c>
      <c r="O58" s="91">
        <f t="shared" si="104"/>
        <v>4.9738633679533573E-2</v>
      </c>
      <c r="P58" s="92">
        <f t="shared" si="105"/>
        <v>5.7293476999609627E-2</v>
      </c>
      <c r="Q58" s="84">
        <v>85.503</v>
      </c>
      <c r="R58" s="85">
        <v>301.62</v>
      </c>
      <c r="S58" s="86">
        <v>90.683000000000007</v>
      </c>
      <c r="T58" s="93">
        <f t="shared" si="106"/>
        <v>0.18511079130816419</v>
      </c>
      <c r="U58" s="94">
        <f t="shared" si="107"/>
        <v>-3.1812156812283443E-2</v>
      </c>
      <c r="V58" s="95">
        <f t="shared" si="108"/>
        <v>2.5196384378433856E-2</v>
      </c>
      <c r="W58" s="84">
        <v>47.725000000000001</v>
      </c>
      <c r="X58" s="85">
        <v>152.79599999999999</v>
      </c>
      <c r="Y58" s="86">
        <v>45.311999999999998</v>
      </c>
      <c r="Z58" s="93">
        <f t="shared" si="109"/>
        <v>9.2495177439603171E-2</v>
      </c>
      <c r="AA58" s="94">
        <f t="shared" si="110"/>
        <v>-2.8584172981415551E-2</v>
      </c>
      <c r="AB58" s="95">
        <f t="shared" si="111"/>
        <v>1.1485026517134247E-2</v>
      </c>
      <c r="AC58" s="84">
        <v>90</v>
      </c>
      <c r="AD58" s="85">
        <v>88.681440000000009</v>
      </c>
      <c r="AE58" s="85">
        <v>111.98660999999998</v>
      </c>
      <c r="AF58" s="85">
        <f t="shared" si="112"/>
        <v>21.986609999999985</v>
      </c>
      <c r="AG58" s="86">
        <f t="shared" si="113"/>
        <v>23.305169999999976</v>
      </c>
      <c r="AH58" s="84">
        <v>0</v>
      </c>
      <c r="AI58" s="85">
        <v>0</v>
      </c>
      <c r="AJ58" s="85">
        <v>0</v>
      </c>
      <c r="AK58" s="85">
        <f t="shared" si="97"/>
        <v>0</v>
      </c>
      <c r="AL58" s="86">
        <f t="shared" si="98"/>
        <v>0</v>
      </c>
      <c r="AM58" s="93">
        <f t="shared" si="131"/>
        <v>0.21944389794638655</v>
      </c>
      <c r="AN58" s="94">
        <f t="shared" si="114"/>
        <v>3.0108587215054161E-3</v>
      </c>
      <c r="AO58" s="95">
        <f t="shared" si="115"/>
        <v>0.16968525821822544</v>
      </c>
      <c r="AP58" s="93">
        <f t="shared" si="22"/>
        <v>0</v>
      </c>
      <c r="AQ58" s="94">
        <f t="shared" si="116"/>
        <v>0</v>
      </c>
      <c r="AR58" s="95">
        <f t="shared" si="48"/>
        <v>0</v>
      </c>
      <c r="AS58" s="94">
        <f t="shared" si="24"/>
        <v>0</v>
      </c>
      <c r="AT58" s="94">
        <f t="shared" si="117"/>
        <v>0</v>
      </c>
      <c r="AU58" s="94">
        <f t="shared" si="26"/>
        <v>0</v>
      </c>
      <c r="AV58" s="84">
        <v>678</v>
      </c>
      <c r="AW58" s="85">
        <v>2437</v>
      </c>
      <c r="AX58" s="86">
        <v>607</v>
      </c>
      <c r="AY58" s="97">
        <v>9.92</v>
      </c>
      <c r="AZ58" s="98">
        <v>10.780000000000001</v>
      </c>
      <c r="BA58" s="99">
        <v>14.66</v>
      </c>
      <c r="BB58" s="97">
        <v>27.82</v>
      </c>
      <c r="BC58" s="98">
        <v>28.310000000000002</v>
      </c>
      <c r="BD58" s="99">
        <v>30.5</v>
      </c>
      <c r="BE58" s="100">
        <f t="shared" si="118"/>
        <v>13.801728058208276</v>
      </c>
      <c r="BF58" s="100">
        <f t="shared" si="119"/>
        <v>-8.9805300063078519</v>
      </c>
      <c r="BG58" s="100">
        <f t="shared" si="120"/>
        <v>-5.0371711378337771</v>
      </c>
      <c r="BH58" s="101">
        <f t="shared" si="121"/>
        <v>6.6338797814207657</v>
      </c>
      <c r="BI58" s="100">
        <f t="shared" si="122"/>
        <v>-1.4897722674649279</v>
      </c>
      <c r="BJ58" s="102">
        <f t="shared" si="123"/>
        <v>-0.53967491067860962</v>
      </c>
      <c r="BK58" s="85">
        <v>85</v>
      </c>
      <c r="BL58" s="85">
        <v>85</v>
      </c>
      <c r="BM58" s="85">
        <v>85</v>
      </c>
      <c r="BN58" s="84">
        <v>5751</v>
      </c>
      <c r="BO58" s="85">
        <v>21192</v>
      </c>
      <c r="BP58" s="86">
        <v>4899</v>
      </c>
      <c r="BQ58" s="103">
        <f>G58*1000/BP58</f>
        <v>99.99693815064299</v>
      </c>
      <c r="BR58" s="103">
        <f t="shared" si="99"/>
        <v>31.458770875386506</v>
      </c>
      <c r="BS58" s="103">
        <f t="shared" si="125"/>
        <v>10.994767520216413</v>
      </c>
      <c r="BT58" s="104">
        <f t="shared" si="126"/>
        <v>807.05930807248762</v>
      </c>
      <c r="BU58" s="103">
        <f t="shared" si="100"/>
        <v>225.69795114033423</v>
      </c>
      <c r="BV58" s="105">
        <f t="shared" si="127"/>
        <v>33.101983493086777</v>
      </c>
      <c r="BW58" s="100">
        <f t="shared" si="128"/>
        <v>8.0708401976935757</v>
      </c>
      <c r="BX58" s="100">
        <f t="shared" si="129"/>
        <v>-0.41146068726217599</v>
      </c>
      <c r="BY58" s="100">
        <f t="shared" si="130"/>
        <v>-0.62509743053785627</v>
      </c>
      <c r="BZ58" s="93">
        <f t="shared" si="132"/>
        <v>0.64039215686274509</v>
      </c>
      <c r="CA58" s="94">
        <f t="shared" si="133"/>
        <v>-0.1113725490196078</v>
      </c>
      <c r="CB58" s="136">
        <f t="shared" si="134"/>
        <v>-4.4546433958198683E-2</v>
      </c>
      <c r="CC58" s="106"/>
      <c r="CD58" s="106"/>
    </row>
    <row r="59" spans="1:82" s="36" customFormat="1" ht="12.75" customHeight="1" x14ac:dyDescent="0.2">
      <c r="A59" s="83" t="s">
        <v>80</v>
      </c>
      <c r="B59" s="84">
        <v>101.471</v>
      </c>
      <c r="C59" s="85">
        <v>1224.701</v>
      </c>
      <c r="D59" s="86">
        <v>152.05600000000001</v>
      </c>
      <c r="E59" s="84">
        <v>236.589</v>
      </c>
      <c r="F59" s="85">
        <v>1110.71</v>
      </c>
      <c r="G59" s="86">
        <v>269.12400000000002</v>
      </c>
      <c r="H59" s="87">
        <f t="shared" si="101"/>
        <v>0.56500349281372153</v>
      </c>
      <c r="I59" s="88">
        <f t="shared" si="3"/>
        <v>0.1361120397030528</v>
      </c>
      <c r="J59" s="89">
        <f t="shared" si="102"/>
        <v>-0.53762545623688562</v>
      </c>
      <c r="K59" s="84">
        <v>155.161</v>
      </c>
      <c r="L59" s="85">
        <v>685.42399999999998</v>
      </c>
      <c r="M59" s="85">
        <v>168.27699999999999</v>
      </c>
      <c r="N59" s="90">
        <f t="shared" si="103"/>
        <v>0.62527682406622964</v>
      </c>
      <c r="O59" s="91">
        <f t="shared" si="104"/>
        <v>-3.0548256558820541E-2</v>
      </c>
      <c r="P59" s="92">
        <f t="shared" si="105"/>
        <v>8.1724493869704817E-3</v>
      </c>
      <c r="Q59" s="84">
        <v>56.195</v>
      </c>
      <c r="R59" s="85">
        <v>268.10300000000001</v>
      </c>
      <c r="S59" s="86">
        <v>58.302999999999997</v>
      </c>
      <c r="T59" s="93">
        <f t="shared" si="106"/>
        <v>0.21663991319986323</v>
      </c>
      <c r="U59" s="94">
        <f t="shared" si="107"/>
        <v>-2.088169600428405E-2</v>
      </c>
      <c r="V59" s="95">
        <f t="shared" si="108"/>
        <v>-2.4739924921698658E-2</v>
      </c>
      <c r="W59" s="84">
        <v>2.742</v>
      </c>
      <c r="X59" s="85">
        <v>14.707000000000001</v>
      </c>
      <c r="Y59" s="86">
        <v>2.7469999999999999</v>
      </c>
      <c r="Z59" s="93">
        <f t="shared" si="109"/>
        <v>1.020719073735527E-2</v>
      </c>
      <c r="AA59" s="94">
        <f t="shared" si="110"/>
        <v>-1.3825281422207032E-3</v>
      </c>
      <c r="AB59" s="95">
        <f t="shared" si="111"/>
        <v>-3.0338892925355198E-3</v>
      </c>
      <c r="AC59" s="84">
        <v>258</v>
      </c>
      <c r="AD59" s="85">
        <v>133.62299999999999</v>
      </c>
      <c r="AE59" s="85">
        <v>127.41</v>
      </c>
      <c r="AF59" s="85">
        <f t="shared" si="112"/>
        <v>-130.59</v>
      </c>
      <c r="AG59" s="86">
        <f t="shared" si="113"/>
        <v>-6.2129999999999939</v>
      </c>
      <c r="AH59" s="84">
        <v>124</v>
      </c>
      <c r="AI59" s="85">
        <v>0</v>
      </c>
      <c r="AJ59" s="85">
        <v>0</v>
      </c>
      <c r="AK59" s="85">
        <f t="shared" si="97"/>
        <v>-124</v>
      </c>
      <c r="AL59" s="86">
        <f t="shared" si="98"/>
        <v>0</v>
      </c>
      <c r="AM59" s="93">
        <f t="shared" si="131"/>
        <v>0.83791497869206077</v>
      </c>
      <c r="AN59" s="94">
        <f t="shared" si="114"/>
        <v>-1.704683399169594</v>
      </c>
      <c r="AO59" s="95">
        <f t="shared" si="115"/>
        <v>0.7288083477674514</v>
      </c>
      <c r="AP59" s="93">
        <f t="shared" si="22"/>
        <v>0</v>
      </c>
      <c r="AQ59" s="94">
        <f t="shared" si="116"/>
        <v>-1.2220240265691675</v>
      </c>
      <c r="AR59" s="95">
        <f t="shared" si="48"/>
        <v>0</v>
      </c>
      <c r="AS59" s="94">
        <f t="shared" si="24"/>
        <v>0</v>
      </c>
      <c r="AT59" s="94">
        <f t="shared" si="117"/>
        <v>-0.52411566049140068</v>
      </c>
      <c r="AU59" s="94">
        <f t="shared" si="26"/>
        <v>0</v>
      </c>
      <c r="AV59" s="84">
        <v>224</v>
      </c>
      <c r="AW59" s="85">
        <v>1788</v>
      </c>
      <c r="AX59" s="86">
        <v>162</v>
      </c>
      <c r="AY59" s="97">
        <v>9</v>
      </c>
      <c r="AZ59" s="98">
        <v>9</v>
      </c>
      <c r="BA59" s="99">
        <v>8</v>
      </c>
      <c r="BB59" s="97">
        <v>21</v>
      </c>
      <c r="BC59" s="98">
        <v>20</v>
      </c>
      <c r="BD59" s="99">
        <v>19</v>
      </c>
      <c r="BE59" s="100">
        <f t="shared" si="118"/>
        <v>6.75</v>
      </c>
      <c r="BF59" s="100">
        <f t="shared" si="119"/>
        <v>-1.5462962962962958</v>
      </c>
      <c r="BG59" s="100">
        <f t="shared" si="120"/>
        <v>-9.8055555555555536</v>
      </c>
      <c r="BH59" s="101">
        <f t="shared" si="121"/>
        <v>2.8421052631578951</v>
      </c>
      <c r="BI59" s="100">
        <f t="shared" si="122"/>
        <v>-0.71345029239766022</v>
      </c>
      <c r="BJ59" s="102">
        <f t="shared" si="123"/>
        <v>-4.6078947368421055</v>
      </c>
      <c r="BK59" s="85">
        <v>155</v>
      </c>
      <c r="BL59" s="85">
        <v>155</v>
      </c>
      <c r="BM59" s="85">
        <v>155</v>
      </c>
      <c r="BN59" s="84">
        <v>3345</v>
      </c>
      <c r="BO59" s="85">
        <v>32282</v>
      </c>
      <c r="BP59" s="86">
        <v>3305</v>
      </c>
      <c r="BQ59" s="103">
        <f t="shared" si="124"/>
        <v>81.429349470499247</v>
      </c>
      <c r="BR59" s="103">
        <f t="shared" si="99"/>
        <v>10.700201488436463</v>
      </c>
      <c r="BS59" s="103">
        <f t="shared" si="125"/>
        <v>47.022869078949775</v>
      </c>
      <c r="BT59" s="104">
        <f>G59*1000/AX59</f>
        <v>1661.2592592592594</v>
      </c>
      <c r="BU59" s="103">
        <f t="shared" ref="BU59:BU60" si="147">BT59-E59*1000/AV59</f>
        <v>605.05836640211646</v>
      </c>
      <c r="BV59" s="125">
        <f t="shared" ref="BV59:BV60" si="148">BT59-F59*1000/AW59</f>
        <v>1040.0567984091476</v>
      </c>
      <c r="BW59" s="100">
        <f t="shared" si="128"/>
        <v>20.401234567901234</v>
      </c>
      <c r="BX59" s="100">
        <f t="shared" si="129"/>
        <v>5.4681988536155206</v>
      </c>
      <c r="BY59" s="100">
        <f t="shared" si="130"/>
        <v>2.3464247245007854</v>
      </c>
      <c r="BZ59" s="93">
        <f t="shared" si="132"/>
        <v>0.23691756272401435</v>
      </c>
      <c r="CA59" s="94">
        <f t="shared" si="133"/>
        <v>-2.8673835125448133E-3</v>
      </c>
      <c r="CB59" s="136">
        <f t="shared" si="134"/>
        <v>-0.33525542557800625</v>
      </c>
      <c r="CC59" s="106"/>
      <c r="CD59" s="106"/>
    </row>
    <row r="60" spans="1:82" s="36" customFormat="1" ht="15" customHeight="1" x14ac:dyDescent="0.2">
      <c r="A60" s="83" t="s">
        <v>81</v>
      </c>
      <c r="B60" s="84">
        <v>309.61599999999999</v>
      </c>
      <c r="C60" s="85">
        <v>1314.86</v>
      </c>
      <c r="D60" s="86">
        <v>321.08</v>
      </c>
      <c r="E60" s="84">
        <v>243.61199999999999</v>
      </c>
      <c r="F60" s="85">
        <v>1228.4559999999999</v>
      </c>
      <c r="G60" s="86">
        <v>339.495</v>
      </c>
      <c r="H60" s="87">
        <f t="shared" si="101"/>
        <v>0.94575766947966822</v>
      </c>
      <c r="I60" s="88">
        <f t="shared" si="3"/>
        <v>-0.32518136472225934</v>
      </c>
      <c r="J60" s="89">
        <f t="shared" si="102"/>
        <v>-0.12457777599009223</v>
      </c>
      <c r="K60" s="84">
        <v>154.13300000000001</v>
      </c>
      <c r="L60" s="85">
        <v>748.29399999999998</v>
      </c>
      <c r="M60" s="85">
        <v>172.14400000000001</v>
      </c>
      <c r="N60" s="90">
        <f t="shared" si="103"/>
        <v>0.5070590141239194</v>
      </c>
      <c r="O60" s="91">
        <f t="shared" si="104"/>
        <v>-0.12563970350903797</v>
      </c>
      <c r="P60" s="92">
        <f t="shared" si="105"/>
        <v>-0.10207472774392123</v>
      </c>
      <c r="Q60" s="84">
        <v>50.503999999999998</v>
      </c>
      <c r="R60" s="85">
        <v>335.19200000000001</v>
      </c>
      <c r="S60" s="86">
        <v>130.62200000000001</v>
      </c>
      <c r="T60" s="93">
        <f t="shared" si="106"/>
        <v>0.38475382553498583</v>
      </c>
      <c r="U60" s="94">
        <f t="shared" si="107"/>
        <v>0.17744055689468896</v>
      </c>
      <c r="V60" s="95">
        <f t="shared" si="108"/>
        <v>0.11189749205621247</v>
      </c>
      <c r="W60" s="84">
        <v>4.1219999999999999</v>
      </c>
      <c r="X60" s="85">
        <v>15.972</v>
      </c>
      <c r="Y60" s="86">
        <v>6.2939999999999996</v>
      </c>
      <c r="Z60" s="93">
        <f t="shared" si="109"/>
        <v>1.8539301020633586E-2</v>
      </c>
      <c r="AA60" s="94">
        <f t="shared" si="110"/>
        <v>1.6189522693405463E-3</v>
      </c>
      <c r="AB60" s="95">
        <f t="shared" si="111"/>
        <v>5.537614350537139E-3</v>
      </c>
      <c r="AC60" s="84">
        <v>99</v>
      </c>
      <c r="AD60" s="85">
        <v>88.507000000000005</v>
      </c>
      <c r="AE60" s="85">
        <v>80.302999999999997</v>
      </c>
      <c r="AF60" s="85">
        <f t="shared" si="112"/>
        <v>-18.697000000000003</v>
      </c>
      <c r="AG60" s="86">
        <f t="shared" si="113"/>
        <v>-8.2040000000000077</v>
      </c>
      <c r="AH60" s="84">
        <v>6</v>
      </c>
      <c r="AI60" s="85">
        <v>0</v>
      </c>
      <c r="AJ60" s="85">
        <v>0</v>
      </c>
      <c r="AK60" s="85">
        <f t="shared" si="97"/>
        <v>-6</v>
      </c>
      <c r="AL60" s="86">
        <f t="shared" si="98"/>
        <v>0</v>
      </c>
      <c r="AM60" s="93">
        <f t="shared" si="131"/>
        <v>0.25010277812383208</v>
      </c>
      <c r="AN60" s="94">
        <f t="shared" si="114"/>
        <v>-6.9648139141425536E-2</v>
      </c>
      <c r="AO60" s="95">
        <f t="shared" si="115"/>
        <v>0.18278990831259742</v>
      </c>
      <c r="AP60" s="93">
        <f t="shared" si="22"/>
        <v>0</v>
      </c>
      <c r="AQ60" s="94">
        <f t="shared" si="116"/>
        <v>-1.9378843470621673E-2</v>
      </c>
      <c r="AR60" s="95">
        <f t="shared" si="48"/>
        <v>0</v>
      </c>
      <c r="AS60" s="94">
        <f t="shared" si="24"/>
        <v>0</v>
      </c>
      <c r="AT60" s="94">
        <f t="shared" si="117"/>
        <v>-2.4629328604502242E-2</v>
      </c>
      <c r="AU60" s="94">
        <f t="shared" si="26"/>
        <v>0</v>
      </c>
      <c r="AV60" s="84">
        <v>559</v>
      </c>
      <c r="AW60" s="85">
        <v>1971</v>
      </c>
      <c r="AX60" s="86">
        <v>418</v>
      </c>
      <c r="AY60" s="97">
        <v>9</v>
      </c>
      <c r="AZ60" s="98">
        <v>10</v>
      </c>
      <c r="BA60" s="99">
        <v>11.5</v>
      </c>
      <c r="BB60" s="97">
        <v>9.5</v>
      </c>
      <c r="BC60" s="98">
        <v>11</v>
      </c>
      <c r="BD60" s="99">
        <v>14.5</v>
      </c>
      <c r="BE60" s="100">
        <f t="shared" si="118"/>
        <v>12.115942028985508</v>
      </c>
      <c r="BF60" s="100">
        <f>BE60-AV60/AY60/3</f>
        <v>-8.5877616747181982</v>
      </c>
      <c r="BG60" s="100">
        <f t="shared" si="120"/>
        <v>-4.3090579710144929</v>
      </c>
      <c r="BH60" s="101">
        <f t="shared" si="121"/>
        <v>9.6091954022988499</v>
      </c>
      <c r="BI60" s="100">
        <f t="shared" si="122"/>
        <v>-10.004839685420448</v>
      </c>
      <c r="BJ60" s="102">
        <f t="shared" si="123"/>
        <v>-5.3226227795193317</v>
      </c>
      <c r="BK60" s="85">
        <v>145</v>
      </c>
      <c r="BL60" s="85">
        <v>145</v>
      </c>
      <c r="BM60" s="85">
        <v>145</v>
      </c>
      <c r="BN60" s="84">
        <v>9585</v>
      </c>
      <c r="BO60" s="85">
        <v>36618</v>
      </c>
      <c r="BP60" s="86">
        <v>8518</v>
      </c>
      <c r="BQ60" s="103">
        <f t="shared" si="124"/>
        <v>39.856186898332943</v>
      </c>
      <c r="BR60" s="103">
        <f t="shared" si="99"/>
        <v>14.440224457018388</v>
      </c>
      <c r="BS60" s="103">
        <f t="shared" si="125"/>
        <v>6.3083142673864145</v>
      </c>
      <c r="BT60" s="104">
        <f t="shared" si="126"/>
        <v>812.18899521531102</v>
      </c>
      <c r="BU60" s="103">
        <f t="shared" si="147"/>
        <v>376.38935299706418</v>
      </c>
      <c r="BV60" s="105">
        <f t="shared" si="148"/>
        <v>188.92364767599088</v>
      </c>
      <c r="BW60" s="100">
        <f t="shared" si="128"/>
        <v>20.37799043062201</v>
      </c>
      <c r="BX60" s="100">
        <f t="shared" si="129"/>
        <v>3.231299911838466</v>
      </c>
      <c r="BY60" s="100">
        <f t="shared" si="130"/>
        <v>1.7996038248381439</v>
      </c>
      <c r="BZ60" s="93">
        <f t="shared" si="132"/>
        <v>0.65272030651340995</v>
      </c>
      <c r="CA60" s="94">
        <f t="shared" si="133"/>
        <v>-8.1762452107279615E-2</v>
      </c>
      <c r="CB60" s="136">
        <f t="shared" si="134"/>
        <v>-4.1065218306597595E-2</v>
      </c>
      <c r="CC60" s="106"/>
      <c r="CD60" s="106"/>
    </row>
    <row r="61" spans="1:82" s="127" customFormat="1" ht="15" customHeight="1" x14ac:dyDescent="0.2">
      <c r="A61" s="83" t="s">
        <v>82</v>
      </c>
      <c r="B61" s="107">
        <v>354.61500000000001</v>
      </c>
      <c r="C61" s="108">
        <v>2686.7930000000001</v>
      </c>
      <c r="D61" s="109">
        <v>767.46</v>
      </c>
      <c r="E61" s="107">
        <v>484.67399999999998</v>
      </c>
      <c r="F61" s="108">
        <v>2501.4749999999999</v>
      </c>
      <c r="G61" s="109">
        <v>596.31200000000001</v>
      </c>
      <c r="H61" s="110">
        <f t="shared" si="101"/>
        <v>1.2870108265471767</v>
      </c>
      <c r="I61" s="111">
        <f t="shared" si="3"/>
        <v>0.55535408407698017</v>
      </c>
      <c r="J61" s="112">
        <f t="shared" si="102"/>
        <v>0.21292733580671341</v>
      </c>
      <c r="K61" s="107">
        <v>305.22199999999998</v>
      </c>
      <c r="L61" s="108">
        <v>1415.8109999999999</v>
      </c>
      <c r="M61" s="108">
        <v>357.37900000000002</v>
      </c>
      <c r="N61" s="113">
        <f t="shared" si="103"/>
        <v>0.59931545902145189</v>
      </c>
      <c r="O61" s="114">
        <f t="shared" si="104"/>
        <v>-3.0431546182045688E-2</v>
      </c>
      <c r="P61" s="115">
        <f t="shared" si="105"/>
        <v>3.3324993396170788E-2</v>
      </c>
      <c r="Q61" s="107">
        <v>140.72300000000001</v>
      </c>
      <c r="R61" s="108">
        <v>906.44100000000003</v>
      </c>
      <c r="S61" s="109">
        <v>191.84899999999999</v>
      </c>
      <c r="T61" s="116">
        <f t="shared" si="106"/>
        <v>0.32172587504527828</v>
      </c>
      <c r="U61" s="117">
        <f t="shared" si="107"/>
        <v>3.1380199395253661E-2</v>
      </c>
      <c r="V61" s="118">
        <f t="shared" si="108"/>
        <v>-4.0636731017144934E-2</v>
      </c>
      <c r="W61" s="107">
        <v>25.338999999999999</v>
      </c>
      <c r="X61" s="108">
        <v>80.975999999999999</v>
      </c>
      <c r="Y61" s="109">
        <v>19.405999999999999</v>
      </c>
      <c r="Z61" s="116">
        <f t="shared" si="109"/>
        <v>3.2543366559787491E-2</v>
      </c>
      <c r="AA61" s="117">
        <f t="shared" si="110"/>
        <v>-1.9737135385850195E-2</v>
      </c>
      <c r="AB61" s="118">
        <f t="shared" si="111"/>
        <v>1.7206562733763919E-4</v>
      </c>
      <c r="AC61" s="107">
        <v>123</v>
      </c>
      <c r="AD61" s="108">
        <v>218.077</v>
      </c>
      <c r="AE61" s="108">
        <v>124.08499999999999</v>
      </c>
      <c r="AF61" s="108">
        <f t="shared" si="112"/>
        <v>1.0849999999999937</v>
      </c>
      <c r="AG61" s="109">
        <f t="shared" si="113"/>
        <v>-93.992000000000004</v>
      </c>
      <c r="AH61" s="107">
        <v>0</v>
      </c>
      <c r="AI61" s="108">
        <v>0</v>
      </c>
      <c r="AJ61" s="108">
        <v>0</v>
      </c>
      <c r="AK61" s="108">
        <f t="shared" si="97"/>
        <v>0</v>
      </c>
      <c r="AL61" s="109">
        <f t="shared" si="98"/>
        <v>0</v>
      </c>
      <c r="AM61" s="116">
        <f t="shared" si="131"/>
        <v>0.16168269356057643</v>
      </c>
      <c r="AN61" s="117">
        <f t="shared" si="114"/>
        <v>-0.18517234641235195</v>
      </c>
      <c r="AO61" s="118">
        <f t="shared" si="115"/>
        <v>8.0516410932923319E-2</v>
      </c>
      <c r="AP61" s="116">
        <f t="shared" si="22"/>
        <v>0</v>
      </c>
      <c r="AQ61" s="117">
        <f t="shared" si="116"/>
        <v>0</v>
      </c>
      <c r="AR61" s="118">
        <f t="shared" si="48"/>
        <v>0</v>
      </c>
      <c r="AS61" s="117">
        <f t="shared" si="24"/>
        <v>0</v>
      </c>
      <c r="AT61" s="117">
        <f t="shared" si="117"/>
        <v>0</v>
      </c>
      <c r="AU61" s="117">
        <f t="shared" si="26"/>
        <v>0</v>
      </c>
      <c r="AV61" s="107">
        <v>903</v>
      </c>
      <c r="AW61" s="108">
        <v>3252</v>
      </c>
      <c r="AX61" s="109">
        <v>854</v>
      </c>
      <c r="AY61" s="119">
        <v>11</v>
      </c>
      <c r="AZ61" s="120">
        <v>11</v>
      </c>
      <c r="BA61" s="121">
        <v>11</v>
      </c>
      <c r="BB61" s="119">
        <v>21</v>
      </c>
      <c r="BC61" s="120">
        <v>22</v>
      </c>
      <c r="BD61" s="121">
        <v>21</v>
      </c>
      <c r="BE61" s="100">
        <f t="shared" si="118"/>
        <v>25.878787878787879</v>
      </c>
      <c r="BF61" s="100">
        <f t="shared" si="119"/>
        <v>-1.4848484848484844</v>
      </c>
      <c r="BG61" s="100">
        <f t="shared" si="120"/>
        <v>1.2424242424242422</v>
      </c>
      <c r="BH61" s="101">
        <f t="shared" si="121"/>
        <v>13.555555555555555</v>
      </c>
      <c r="BI61" s="100">
        <f t="shared" si="122"/>
        <v>-0.77777777777777857</v>
      </c>
      <c r="BJ61" s="102">
        <f t="shared" si="123"/>
        <v>1.237373737373737</v>
      </c>
      <c r="BK61" s="108">
        <v>170</v>
      </c>
      <c r="BL61" s="108">
        <v>170</v>
      </c>
      <c r="BM61" s="108">
        <v>170</v>
      </c>
      <c r="BN61" s="107">
        <v>14090</v>
      </c>
      <c r="BO61" s="108">
        <v>58720</v>
      </c>
      <c r="BP61" s="109">
        <v>13693</v>
      </c>
      <c r="BQ61" s="123">
        <f t="shared" si="124"/>
        <v>43.548674505221648</v>
      </c>
      <c r="BR61" s="123">
        <f t="shared" si="99"/>
        <v>9.1502358962791348</v>
      </c>
      <c r="BS61" s="123">
        <f t="shared" si="125"/>
        <v>0.94862341530339478</v>
      </c>
      <c r="BT61" s="124">
        <f t="shared" si="126"/>
        <v>698.25761124121777</v>
      </c>
      <c r="BU61" s="123">
        <f t="shared" si="100"/>
        <v>161.52006971297862</v>
      </c>
      <c r="BV61" s="125">
        <f t="shared" si="127"/>
        <v>-70.953643371328326</v>
      </c>
      <c r="BW61" s="122">
        <f t="shared" si="128"/>
        <v>16.033957845433257</v>
      </c>
      <c r="BX61" s="122">
        <f t="shared" si="129"/>
        <v>0.4304141023546304</v>
      </c>
      <c r="BY61" s="122">
        <f t="shared" si="130"/>
        <v>-2.0226227203724001</v>
      </c>
      <c r="BZ61" s="93">
        <f t="shared" si="132"/>
        <v>0.89496732026143788</v>
      </c>
      <c r="CA61" s="94">
        <f t="shared" si="133"/>
        <v>-2.5947712418300628E-2</v>
      </c>
      <c r="CB61" s="136">
        <f t="shared" si="134"/>
        <v>-5.3966099260217004E-2</v>
      </c>
      <c r="CC61" s="106"/>
      <c r="CD61" s="106"/>
    </row>
    <row r="62" spans="1:82" s="36" customFormat="1" ht="15" customHeight="1" x14ac:dyDescent="0.2">
      <c r="A62" s="83" t="s">
        <v>83</v>
      </c>
      <c r="B62" s="84">
        <v>189.45839000000001</v>
      </c>
      <c r="C62" s="85">
        <v>955.20173</v>
      </c>
      <c r="D62" s="86">
        <v>160.99734000000001</v>
      </c>
      <c r="E62" s="84">
        <v>231.16329000000002</v>
      </c>
      <c r="F62" s="85">
        <v>981.72849999999994</v>
      </c>
      <c r="G62" s="86">
        <v>254.03532999999999</v>
      </c>
      <c r="H62" s="87">
        <f t="shared" si="101"/>
        <v>0.63375964280244013</v>
      </c>
      <c r="I62" s="88">
        <f t="shared" si="3"/>
        <v>-0.18582719557488181</v>
      </c>
      <c r="J62" s="89">
        <f t="shared" si="102"/>
        <v>-0.33921988259587521</v>
      </c>
      <c r="K62" s="84">
        <v>150.38364000000001</v>
      </c>
      <c r="L62" s="85">
        <v>641.14092999999991</v>
      </c>
      <c r="M62" s="85">
        <v>162.15626</v>
      </c>
      <c r="N62" s="90">
        <f t="shared" si="103"/>
        <v>0.63832168541281253</v>
      </c>
      <c r="O62" s="91">
        <f t="shared" si="104"/>
        <v>-1.2229879240900465E-2</v>
      </c>
      <c r="P62" s="92">
        <f t="shared" si="105"/>
        <v>-1.4751878204827151E-2</v>
      </c>
      <c r="Q62" s="84">
        <v>42.270900000000005</v>
      </c>
      <c r="R62" s="85">
        <v>168.34584000000001</v>
      </c>
      <c r="S62" s="86">
        <v>38.210410000000003</v>
      </c>
      <c r="T62" s="93">
        <f t="shared" si="106"/>
        <v>0.15041376331394538</v>
      </c>
      <c r="U62" s="94">
        <f t="shared" si="107"/>
        <v>-3.2447883965776247E-2</v>
      </c>
      <c r="V62" s="95">
        <f t="shared" si="108"/>
        <v>-2.106525557977118E-2</v>
      </c>
      <c r="W62" s="84">
        <v>0</v>
      </c>
      <c r="X62" s="85">
        <v>0.17021</v>
      </c>
      <c r="Y62" s="86">
        <v>0</v>
      </c>
      <c r="Z62" s="93">
        <f t="shared" si="109"/>
        <v>0</v>
      </c>
      <c r="AA62" s="94">
        <f t="shared" si="110"/>
        <v>0</v>
      </c>
      <c r="AB62" s="95">
        <f t="shared" si="111"/>
        <v>-1.7337787382153008E-4</v>
      </c>
      <c r="AC62" s="84">
        <v>1715</v>
      </c>
      <c r="AD62" s="85">
        <v>1465.34</v>
      </c>
      <c r="AE62" s="85">
        <v>1570.2765900000002</v>
      </c>
      <c r="AF62" s="85">
        <f t="shared" si="112"/>
        <v>-144.72340999999983</v>
      </c>
      <c r="AG62" s="86">
        <f t="shared" si="113"/>
        <v>104.93659000000025</v>
      </c>
      <c r="AH62" s="84">
        <v>65</v>
      </c>
      <c r="AI62" s="85">
        <v>30.07639</v>
      </c>
      <c r="AJ62" s="85">
        <v>75.290290000000013</v>
      </c>
      <c r="AK62" s="85">
        <f t="shared" si="97"/>
        <v>10.290290000000013</v>
      </c>
      <c r="AL62" s="86">
        <f t="shared" si="98"/>
        <v>45.21390000000001</v>
      </c>
      <c r="AM62" s="93">
        <f t="shared" si="131"/>
        <v>9.7534318889989127</v>
      </c>
      <c r="AN62" s="94">
        <f t="shared" si="114"/>
        <v>0.70131231804721317</v>
      </c>
      <c r="AO62" s="95">
        <f t="shared" si="115"/>
        <v>8.21936850324688</v>
      </c>
      <c r="AP62" s="93">
        <f t="shared" si="22"/>
        <v>0.46764927917442617</v>
      </c>
      <c r="AQ62" s="94">
        <f t="shared" si="116"/>
        <v>0.12456603012960954</v>
      </c>
      <c r="AR62" s="95">
        <f t="shared" si="48"/>
        <v>0.436162328245223</v>
      </c>
      <c r="AS62" s="94">
        <f t="shared" si="24"/>
        <v>0.29637724012640293</v>
      </c>
      <c r="AT62" s="94">
        <f t="shared" si="117"/>
        <v>1.5190724741542316E-2</v>
      </c>
      <c r="AU62" s="94">
        <f t="shared" si="26"/>
        <v>0.26574108155506676</v>
      </c>
      <c r="AV62" s="84">
        <v>370</v>
      </c>
      <c r="AW62" s="85">
        <v>1830</v>
      </c>
      <c r="AX62" s="86">
        <v>253</v>
      </c>
      <c r="AY62" s="97">
        <v>5</v>
      </c>
      <c r="AZ62" s="98">
        <v>4</v>
      </c>
      <c r="BA62" s="99">
        <v>4</v>
      </c>
      <c r="BB62" s="97">
        <v>14</v>
      </c>
      <c r="BC62" s="98">
        <v>13</v>
      </c>
      <c r="BD62" s="99">
        <v>13</v>
      </c>
      <c r="BE62" s="100">
        <f t="shared" si="118"/>
        <v>21.083333333333332</v>
      </c>
      <c r="BF62" s="100">
        <f t="shared" si="119"/>
        <v>-3.5833333333333357</v>
      </c>
      <c r="BG62" s="100">
        <f t="shared" si="120"/>
        <v>-17.041666666666668</v>
      </c>
      <c r="BH62" s="101">
        <f t="shared" si="121"/>
        <v>6.4871794871794863</v>
      </c>
      <c r="BI62" s="100">
        <f t="shared" si="122"/>
        <v>-2.3223443223443221</v>
      </c>
      <c r="BJ62" s="102">
        <f t="shared" si="123"/>
        <v>-5.2435897435897454</v>
      </c>
      <c r="BK62" s="85">
        <v>55</v>
      </c>
      <c r="BL62" s="85">
        <v>55</v>
      </c>
      <c r="BM62" s="85">
        <v>55</v>
      </c>
      <c r="BN62" s="84">
        <v>2650</v>
      </c>
      <c r="BO62" s="85">
        <v>13658</v>
      </c>
      <c r="BP62" s="86">
        <v>1921</v>
      </c>
      <c r="BQ62" s="103">
        <f t="shared" si="124"/>
        <v>132.24119208745444</v>
      </c>
      <c r="BR62" s="103">
        <f t="shared" si="99"/>
        <v>45.009761898775182</v>
      </c>
      <c r="BS62" s="103">
        <f t="shared" si="125"/>
        <v>60.361817362018797</v>
      </c>
      <c r="BT62" s="104">
        <f t="shared" si="126"/>
        <v>1004.0922134387351</v>
      </c>
      <c r="BU62" s="103">
        <f t="shared" si="100"/>
        <v>379.32656479008642</v>
      </c>
      <c r="BV62" s="105">
        <f t="shared" si="127"/>
        <v>467.62855223654947</v>
      </c>
      <c r="BW62" s="100">
        <f t="shared" si="128"/>
        <v>7.5928853754940713</v>
      </c>
      <c r="BX62" s="100">
        <f t="shared" si="129"/>
        <v>0.43072321333190899</v>
      </c>
      <c r="BY62" s="100">
        <f t="shared" si="130"/>
        <v>0.12949739735199461</v>
      </c>
      <c r="BZ62" s="93">
        <f t="shared" si="132"/>
        <v>0.38808080808080808</v>
      </c>
      <c r="CA62" s="94">
        <f t="shared" si="133"/>
        <v>-0.14727272727272728</v>
      </c>
      <c r="CB62" s="136">
        <f t="shared" si="134"/>
        <v>-0.29413697413697409</v>
      </c>
      <c r="CC62" s="106"/>
      <c r="CD62" s="106"/>
    </row>
    <row r="63" spans="1:82" s="36" customFormat="1" ht="15" customHeight="1" x14ac:dyDescent="0.2">
      <c r="A63" s="83" t="s">
        <v>84</v>
      </c>
      <c r="B63" s="84">
        <v>148.05099999999999</v>
      </c>
      <c r="C63" s="85">
        <v>1222.2249999999999</v>
      </c>
      <c r="D63" s="86">
        <v>118.98699830000001</v>
      </c>
      <c r="E63" s="84">
        <v>203.46299999999999</v>
      </c>
      <c r="F63" s="85">
        <v>1172.318</v>
      </c>
      <c r="G63" s="86">
        <v>265.17899999999997</v>
      </c>
      <c r="H63" s="87">
        <f t="shared" si="101"/>
        <v>0.44870445359549593</v>
      </c>
      <c r="I63" s="88">
        <f t="shared" si="3"/>
        <v>-0.27895118895376358</v>
      </c>
      <c r="J63" s="89">
        <f t="shared" si="102"/>
        <v>-0.59386676001719263</v>
      </c>
      <c r="K63" s="84">
        <v>163.35900000000001</v>
      </c>
      <c r="L63" s="85">
        <v>831.04700000000003</v>
      </c>
      <c r="M63" s="85">
        <v>190.273</v>
      </c>
      <c r="N63" s="90">
        <f t="shared" si="103"/>
        <v>0.71752665180877828</v>
      </c>
      <c r="O63" s="91">
        <f t="shared" si="104"/>
        <v>-8.5366257467109796E-2</v>
      </c>
      <c r="P63" s="92">
        <f t="shared" si="105"/>
        <v>8.6345252697334063E-3</v>
      </c>
      <c r="Q63" s="84">
        <v>28.324000000000002</v>
      </c>
      <c r="R63" s="85">
        <v>306.85500000000002</v>
      </c>
      <c r="S63" s="86">
        <v>68.570999999999998</v>
      </c>
      <c r="T63" s="93">
        <f t="shared" si="106"/>
        <v>0.25858382451099071</v>
      </c>
      <c r="U63" s="94">
        <f t="shared" si="107"/>
        <v>0.11937423849289405</v>
      </c>
      <c r="V63" s="95">
        <f t="shared" si="108"/>
        <v>-3.1668267628104374E-3</v>
      </c>
      <c r="W63" s="84">
        <v>0.55000000000000004</v>
      </c>
      <c r="X63" s="85">
        <v>2.5859999999999999</v>
      </c>
      <c r="Y63" s="86">
        <v>0.80900000000000005</v>
      </c>
      <c r="Z63" s="93">
        <f t="shared" si="109"/>
        <v>3.0507694802378777E-3</v>
      </c>
      <c r="AA63" s="94">
        <f t="shared" si="110"/>
        <v>3.4757528768198254E-4</v>
      </c>
      <c r="AB63" s="95">
        <f t="shared" si="111"/>
        <v>8.4488336401344032E-4</v>
      </c>
      <c r="AC63" s="84">
        <v>80</v>
      </c>
      <c r="AD63" s="85">
        <v>124.99299999999999</v>
      </c>
      <c r="AE63" s="85">
        <v>89.38</v>
      </c>
      <c r="AF63" s="85">
        <f t="shared" si="112"/>
        <v>9.3799999999999955</v>
      </c>
      <c r="AG63" s="86">
        <f t="shared" si="113"/>
        <v>-35.613</v>
      </c>
      <c r="AH63" s="84">
        <v>0</v>
      </c>
      <c r="AI63" s="85">
        <v>0</v>
      </c>
      <c r="AJ63" s="85">
        <v>0</v>
      </c>
      <c r="AK63" s="85">
        <f t="shared" si="97"/>
        <v>0</v>
      </c>
      <c r="AL63" s="86">
        <f t="shared" si="98"/>
        <v>0</v>
      </c>
      <c r="AM63" s="93">
        <f t="shared" si="131"/>
        <v>0.75117450878664604</v>
      </c>
      <c r="AN63" s="94">
        <f t="shared" si="114"/>
        <v>0.21082017142992437</v>
      </c>
      <c r="AO63" s="95">
        <f t="shared" si="115"/>
        <v>0.64890774121111783</v>
      </c>
      <c r="AP63" s="93">
        <f t="shared" si="22"/>
        <v>0</v>
      </c>
      <c r="AQ63" s="94">
        <f t="shared" si="116"/>
        <v>0</v>
      </c>
      <c r="AR63" s="95">
        <f t="shared" si="48"/>
        <v>0</v>
      </c>
      <c r="AS63" s="94">
        <f t="shared" si="24"/>
        <v>0</v>
      </c>
      <c r="AT63" s="94">
        <f t="shared" si="117"/>
        <v>0</v>
      </c>
      <c r="AU63" s="94">
        <f t="shared" si="26"/>
        <v>0</v>
      </c>
      <c r="AV63" s="84">
        <v>411</v>
      </c>
      <c r="AW63" s="85">
        <v>3132</v>
      </c>
      <c r="AX63" s="86">
        <v>299</v>
      </c>
      <c r="AY63" s="97">
        <v>3</v>
      </c>
      <c r="AZ63" s="98">
        <v>3.125</v>
      </c>
      <c r="BA63" s="99">
        <v>4</v>
      </c>
      <c r="BB63" s="97">
        <v>15</v>
      </c>
      <c r="BC63" s="98">
        <v>18</v>
      </c>
      <c r="BD63" s="99">
        <v>18</v>
      </c>
      <c r="BE63" s="100">
        <f t="shared" si="118"/>
        <v>24.916666666666668</v>
      </c>
      <c r="BF63" s="100">
        <f t="shared" si="119"/>
        <v>-20.749999999999996</v>
      </c>
      <c r="BG63" s="100">
        <f t="shared" si="120"/>
        <v>-58.603333333333325</v>
      </c>
      <c r="BH63" s="101">
        <f t="shared" si="121"/>
        <v>5.5370370370370372</v>
      </c>
      <c r="BI63" s="100">
        <f t="shared" si="122"/>
        <v>-3.5962962962962957</v>
      </c>
      <c r="BJ63" s="102">
        <f t="shared" si="123"/>
        <v>-8.9629629629629619</v>
      </c>
      <c r="BK63" s="85">
        <v>100</v>
      </c>
      <c r="BL63" s="85">
        <v>100</v>
      </c>
      <c r="BM63" s="85">
        <v>100</v>
      </c>
      <c r="BN63" s="84">
        <v>2701</v>
      </c>
      <c r="BO63" s="85">
        <v>22726</v>
      </c>
      <c r="BP63" s="86">
        <v>2133</v>
      </c>
      <c r="BQ63" s="103">
        <f t="shared" si="124"/>
        <v>124.32208157524613</v>
      </c>
      <c r="BR63" s="103">
        <f t="shared" si="99"/>
        <v>48.993314451958454</v>
      </c>
      <c r="BS63" s="103">
        <f t="shared" si="125"/>
        <v>72.737200821923949</v>
      </c>
      <c r="BT63" s="104">
        <f t="shared" si="126"/>
        <v>886.88628762541805</v>
      </c>
      <c r="BU63" s="103">
        <f t="shared" si="100"/>
        <v>391.8424920049801</v>
      </c>
      <c r="BV63" s="105">
        <f t="shared" si="127"/>
        <v>512.58296706347687</v>
      </c>
      <c r="BW63" s="100">
        <f t="shared" si="128"/>
        <v>7.1337792642140467</v>
      </c>
      <c r="BX63" s="100">
        <f t="shared" si="129"/>
        <v>0.56200310849628554</v>
      </c>
      <c r="BY63" s="100">
        <f t="shared" si="130"/>
        <v>-0.12228714702477816</v>
      </c>
      <c r="BZ63" s="93">
        <f t="shared" si="132"/>
        <v>0.23699999999999999</v>
      </c>
      <c r="CA63" s="94">
        <f t="shared" si="133"/>
        <v>-6.3111111111111118E-2</v>
      </c>
      <c r="CB63" s="136">
        <f t="shared" si="134"/>
        <v>-0.38734065934065931</v>
      </c>
      <c r="CC63" s="106"/>
      <c r="CD63" s="106"/>
    </row>
    <row r="64" spans="1:82" s="127" customFormat="1" ht="15" customHeight="1" x14ac:dyDescent="0.2">
      <c r="A64" s="83" t="s">
        <v>85</v>
      </c>
      <c r="B64" s="107">
        <v>196.40199999999999</v>
      </c>
      <c r="C64" s="108">
        <v>1265.7080000000001</v>
      </c>
      <c r="D64" s="109">
        <v>190.27</v>
      </c>
      <c r="E64" s="107">
        <v>280.78500000000003</v>
      </c>
      <c r="F64" s="108">
        <v>1248.4749999999999</v>
      </c>
      <c r="G64" s="109">
        <v>267.78100000000001</v>
      </c>
      <c r="H64" s="110">
        <f t="shared" si="101"/>
        <v>0.71054331711361152</v>
      </c>
      <c r="I64" s="111">
        <f t="shared" si="3"/>
        <v>1.1068630075486419E-2</v>
      </c>
      <c r="J64" s="112">
        <f t="shared" si="102"/>
        <v>-0.30325992283913106</v>
      </c>
      <c r="K64" s="107">
        <v>172.15299999999999</v>
      </c>
      <c r="L64" s="108">
        <v>775.62300000000005</v>
      </c>
      <c r="M64" s="108">
        <v>183.249</v>
      </c>
      <c r="N64" s="113">
        <f t="shared" si="103"/>
        <v>0.68432413053950802</v>
      </c>
      <c r="O64" s="114">
        <f t="shared" si="104"/>
        <v>7.1210894433590743E-2</v>
      </c>
      <c r="P64" s="115">
        <f t="shared" si="105"/>
        <v>6.3067797813582294E-2</v>
      </c>
      <c r="Q64" s="107">
        <v>94.194999999999993</v>
      </c>
      <c r="R64" s="108">
        <v>412.25700000000001</v>
      </c>
      <c r="S64" s="109">
        <v>79.795000000000002</v>
      </c>
      <c r="T64" s="116">
        <f t="shared" si="106"/>
        <v>0.2979860408318738</v>
      </c>
      <c r="U64" s="117">
        <f t="shared" si="107"/>
        <v>-3.7484158787051636E-2</v>
      </c>
      <c r="V64" s="118">
        <f t="shared" si="108"/>
        <v>-3.2222413482389634E-2</v>
      </c>
      <c r="W64" s="107">
        <v>5.2999999999999999E-2</v>
      </c>
      <c r="X64" s="108">
        <v>1.2549999999999999</v>
      </c>
      <c r="Y64" s="109">
        <v>0.442</v>
      </c>
      <c r="Z64" s="116">
        <f t="shared" si="109"/>
        <v>1.6506025446166831E-3</v>
      </c>
      <c r="AA64" s="117">
        <f t="shared" si="110"/>
        <v>1.4618460227227073E-3</v>
      </c>
      <c r="AB64" s="118">
        <f t="shared" si="111"/>
        <v>6.4537616843774468E-4</v>
      </c>
      <c r="AC64" s="107">
        <v>9</v>
      </c>
      <c r="AD64" s="108">
        <v>13.224540000000001</v>
      </c>
      <c r="AE64" s="108">
        <v>12.025540000000001</v>
      </c>
      <c r="AF64" s="108">
        <f t="shared" si="112"/>
        <v>3.0255400000000012</v>
      </c>
      <c r="AG64" s="109">
        <f t="shared" si="113"/>
        <v>-1.1989999999999998</v>
      </c>
      <c r="AH64" s="107">
        <v>0</v>
      </c>
      <c r="AI64" s="108">
        <v>0</v>
      </c>
      <c r="AJ64" s="108">
        <v>0</v>
      </c>
      <c r="AK64" s="108">
        <f t="shared" si="97"/>
        <v>0</v>
      </c>
      <c r="AL64" s="109">
        <f t="shared" si="98"/>
        <v>0</v>
      </c>
      <c r="AM64" s="116">
        <f t="shared" si="131"/>
        <v>6.3202501708099018E-2</v>
      </c>
      <c r="AN64" s="117">
        <f t="shared" si="114"/>
        <v>1.737812110097689E-2</v>
      </c>
      <c r="AO64" s="118">
        <f t="shared" si="115"/>
        <v>5.2754167653166914E-2</v>
      </c>
      <c r="AP64" s="116">
        <f t="shared" si="22"/>
        <v>0</v>
      </c>
      <c r="AQ64" s="117">
        <f t="shared" si="116"/>
        <v>0</v>
      </c>
      <c r="AR64" s="118">
        <f t="shared" si="48"/>
        <v>0</v>
      </c>
      <c r="AS64" s="117">
        <f t="shared" si="24"/>
        <v>0</v>
      </c>
      <c r="AT64" s="117">
        <f t="shared" si="117"/>
        <v>0</v>
      </c>
      <c r="AU64" s="117">
        <f t="shared" si="26"/>
        <v>0</v>
      </c>
      <c r="AV64" s="107">
        <v>483</v>
      </c>
      <c r="AW64" s="108">
        <v>2279</v>
      </c>
      <c r="AX64" s="109">
        <v>438</v>
      </c>
      <c r="AY64" s="119">
        <v>5</v>
      </c>
      <c r="AZ64" s="120">
        <v>6</v>
      </c>
      <c r="BA64" s="121">
        <v>5</v>
      </c>
      <c r="BB64" s="119">
        <v>10</v>
      </c>
      <c r="BC64" s="120">
        <v>11</v>
      </c>
      <c r="BD64" s="121">
        <v>10</v>
      </c>
      <c r="BE64" s="100">
        <f t="shared" si="118"/>
        <v>29.2</v>
      </c>
      <c r="BF64" s="100">
        <f t="shared" si="119"/>
        <v>-2.9999999999999964</v>
      </c>
      <c r="BG64" s="100">
        <f t="shared" si="120"/>
        <v>-2.4527777777777757</v>
      </c>
      <c r="BH64" s="101">
        <f t="shared" si="121"/>
        <v>14.6</v>
      </c>
      <c r="BI64" s="100">
        <f t="shared" si="122"/>
        <v>-1.4999999999999982</v>
      </c>
      <c r="BJ64" s="102">
        <f t="shared" si="123"/>
        <v>-2.6651515151515159</v>
      </c>
      <c r="BK64" s="108">
        <v>60</v>
      </c>
      <c r="BL64" s="108">
        <v>60</v>
      </c>
      <c r="BM64" s="108">
        <v>60</v>
      </c>
      <c r="BN64" s="107">
        <v>3445</v>
      </c>
      <c r="BO64" s="108">
        <v>16935</v>
      </c>
      <c r="BP64" s="109">
        <v>2944</v>
      </c>
      <c r="BQ64" s="123">
        <f t="shared" si="124"/>
        <v>90.958220108695656</v>
      </c>
      <c r="BR64" s="123">
        <f t="shared" si="99"/>
        <v>9.4531402828611135</v>
      </c>
      <c r="BS64" s="123">
        <f t="shared" si="125"/>
        <v>17.236637587290289</v>
      </c>
      <c r="BT64" s="124">
        <f t="shared" si="126"/>
        <v>611.3721461187215</v>
      </c>
      <c r="BU64" s="123">
        <f t="shared" si="100"/>
        <v>30.03674239201348</v>
      </c>
      <c r="BV64" s="125">
        <f t="shared" si="127"/>
        <v>63.555121107751802</v>
      </c>
      <c r="BW64" s="122">
        <f t="shared" si="128"/>
        <v>6.7214611872146115</v>
      </c>
      <c r="BX64" s="122">
        <f t="shared" si="129"/>
        <v>-0.41104398876882531</v>
      </c>
      <c r="BY64" s="122">
        <f t="shared" si="130"/>
        <v>-0.70942955433870125</v>
      </c>
      <c r="BZ64" s="93">
        <f t="shared" si="132"/>
        <v>0.54518518518518522</v>
      </c>
      <c r="CA64" s="94">
        <f t="shared" si="133"/>
        <v>-9.2777777777777737E-2</v>
      </c>
      <c r="CB64" s="136">
        <f t="shared" si="134"/>
        <v>-0.23022690272690272</v>
      </c>
      <c r="CC64" s="106"/>
      <c r="CD64" s="106"/>
    </row>
    <row r="65" spans="1:82" s="36" customFormat="1" ht="15" customHeight="1" x14ac:dyDescent="0.2">
      <c r="A65" s="83" t="s">
        <v>86</v>
      </c>
      <c r="B65" s="84">
        <v>169.56200000000001</v>
      </c>
      <c r="C65" s="85">
        <v>710.85299999999995</v>
      </c>
      <c r="D65" s="86">
        <v>153.81700000000001</v>
      </c>
      <c r="E65" s="84">
        <v>204.22900000000001</v>
      </c>
      <c r="F65" s="85">
        <v>774.64099999999996</v>
      </c>
      <c r="G65" s="86">
        <v>194.96799999999999</v>
      </c>
      <c r="H65" s="87">
        <f t="shared" si="101"/>
        <v>0.78893459439497771</v>
      </c>
      <c r="I65" s="88">
        <f t="shared" si="3"/>
        <v>-4.1319678994207965E-2</v>
      </c>
      <c r="J65" s="89">
        <f t="shared" si="102"/>
        <v>-0.12872016439005951</v>
      </c>
      <c r="K65" s="84">
        <v>130.839</v>
      </c>
      <c r="L65" s="85">
        <v>532.827</v>
      </c>
      <c r="M65" s="85">
        <v>129.91399999999999</v>
      </c>
      <c r="N65" s="90">
        <f t="shared" si="103"/>
        <v>0.6663349883057732</v>
      </c>
      <c r="O65" s="91">
        <f t="shared" si="104"/>
        <v>2.5686500578760874E-2</v>
      </c>
      <c r="P65" s="92">
        <f t="shared" si="105"/>
        <v>-2.1502345375248089E-2</v>
      </c>
      <c r="Q65" s="84">
        <v>55.832999999999998</v>
      </c>
      <c r="R65" s="85">
        <v>167.566</v>
      </c>
      <c r="S65" s="86">
        <v>48.302999999999997</v>
      </c>
      <c r="T65" s="93">
        <f t="shared" si="106"/>
        <v>0.24774834844692462</v>
      </c>
      <c r="U65" s="94">
        <f t="shared" si="107"/>
        <v>-2.5635940757840592E-2</v>
      </c>
      <c r="V65" s="95">
        <f t="shared" si="108"/>
        <v>3.143395248802236E-2</v>
      </c>
      <c r="W65" s="84">
        <v>1.147</v>
      </c>
      <c r="X65" s="85">
        <v>4.8780000000000001</v>
      </c>
      <c r="Y65" s="86">
        <v>1.3220000000000001</v>
      </c>
      <c r="Z65" s="93">
        <f t="shared" si="109"/>
        <v>6.7805998933158267E-3</v>
      </c>
      <c r="AA65" s="94">
        <f t="shared" si="110"/>
        <v>1.1643553834763823E-3</v>
      </c>
      <c r="AB65" s="95">
        <f t="shared" si="111"/>
        <v>4.8348936082400103E-4</v>
      </c>
      <c r="AC65" s="84">
        <v>226</v>
      </c>
      <c r="AD65" s="85">
        <v>187.75299999999999</v>
      </c>
      <c r="AE65" s="85">
        <v>184.93595000000002</v>
      </c>
      <c r="AF65" s="85">
        <f t="shared" si="112"/>
        <v>-41.06404999999998</v>
      </c>
      <c r="AG65" s="86">
        <f t="shared" si="113"/>
        <v>-2.8170499999999663</v>
      </c>
      <c r="AH65" s="84">
        <v>0</v>
      </c>
      <c r="AI65" s="85">
        <v>0</v>
      </c>
      <c r="AJ65" s="85">
        <v>2.379</v>
      </c>
      <c r="AK65" s="85">
        <f t="shared" si="97"/>
        <v>2.379</v>
      </c>
      <c r="AL65" s="86">
        <f t="shared" si="98"/>
        <v>2.379</v>
      </c>
      <c r="AM65" s="93">
        <f t="shared" si="131"/>
        <v>1.2023115130317197</v>
      </c>
      <c r="AN65" s="94">
        <f t="shared" si="114"/>
        <v>-0.13053428968351133</v>
      </c>
      <c r="AO65" s="95">
        <f t="shared" si="115"/>
        <v>0.93818798819606442</v>
      </c>
      <c r="AP65" s="93">
        <f t="shared" si="22"/>
        <v>1.5466430888653399E-2</v>
      </c>
      <c r="AQ65" s="94">
        <f t="shared" si="116"/>
        <v>1.5466430888653399E-2</v>
      </c>
      <c r="AR65" s="95">
        <f t="shared" si="48"/>
        <v>1.5466430888653399E-2</v>
      </c>
      <c r="AS65" s="94">
        <f t="shared" si="24"/>
        <v>1.2202002379877725E-2</v>
      </c>
      <c r="AT65" s="94">
        <f t="shared" si="117"/>
        <v>1.2202002379877725E-2</v>
      </c>
      <c r="AU65" s="94">
        <f t="shared" si="26"/>
        <v>1.2202002379877725E-2</v>
      </c>
      <c r="AV65" s="84">
        <v>446</v>
      </c>
      <c r="AW65" s="85">
        <v>1806</v>
      </c>
      <c r="AX65" s="86">
        <v>391</v>
      </c>
      <c r="AY65" s="97">
        <v>7.5</v>
      </c>
      <c r="AZ65" s="98">
        <v>7</v>
      </c>
      <c r="BA65" s="99">
        <v>6.5</v>
      </c>
      <c r="BB65" s="97">
        <v>12</v>
      </c>
      <c r="BC65" s="98">
        <v>10</v>
      </c>
      <c r="BD65" s="99">
        <v>10</v>
      </c>
      <c r="BE65" s="100">
        <f t="shared" si="118"/>
        <v>20.051282051282051</v>
      </c>
      <c r="BF65" s="100">
        <f t="shared" si="119"/>
        <v>0.22905982905982825</v>
      </c>
      <c r="BG65" s="100">
        <f t="shared" si="120"/>
        <v>-1.4487179487179489</v>
      </c>
      <c r="BH65" s="101">
        <f t="shared" si="121"/>
        <v>13.033333333333333</v>
      </c>
      <c r="BI65" s="100">
        <f t="shared" si="122"/>
        <v>0.64444444444444571</v>
      </c>
      <c r="BJ65" s="102">
        <f t="shared" si="123"/>
        <v>-2.0166666666666657</v>
      </c>
      <c r="BK65" s="85">
        <v>65</v>
      </c>
      <c r="BL65" s="85">
        <v>65</v>
      </c>
      <c r="BM65" s="85">
        <v>65</v>
      </c>
      <c r="BN65" s="84">
        <v>3256</v>
      </c>
      <c r="BO65" s="85">
        <v>13417</v>
      </c>
      <c r="BP65" s="86">
        <v>2724</v>
      </c>
      <c r="BQ65" s="103">
        <f t="shared" si="124"/>
        <v>71.574155653450802</v>
      </c>
      <c r="BR65" s="103">
        <f t="shared" si="99"/>
        <v>8.8502613045564544</v>
      </c>
      <c r="BS65" s="103">
        <f t="shared" si="125"/>
        <v>13.838372691536811</v>
      </c>
      <c r="BT65" s="104">
        <f t="shared" si="126"/>
        <v>498.63938618925829</v>
      </c>
      <c r="BU65" s="103">
        <f t="shared" si="100"/>
        <v>40.726830135446619</v>
      </c>
      <c r="BV65" s="105">
        <f t="shared" si="127"/>
        <v>69.713029600110985</v>
      </c>
      <c r="BW65" s="100">
        <f t="shared" si="128"/>
        <v>6.9667519181585682</v>
      </c>
      <c r="BX65" s="100">
        <f t="shared" si="129"/>
        <v>-0.3336965123347051</v>
      </c>
      <c r="BY65" s="100">
        <f t="shared" si="130"/>
        <v>-0.46237322026889593</v>
      </c>
      <c r="BZ65" s="93">
        <f t="shared" si="132"/>
        <v>0.46564102564102566</v>
      </c>
      <c r="CA65" s="94">
        <f t="shared" si="133"/>
        <v>-9.0940170940170872E-2</v>
      </c>
      <c r="CB65" s="136">
        <f t="shared" si="134"/>
        <v>-0.10143420681882226</v>
      </c>
      <c r="CC65" s="106"/>
      <c r="CD65" s="106"/>
    </row>
    <row r="66" spans="1:82" s="36" customFormat="1" ht="15" customHeight="1" x14ac:dyDescent="0.2">
      <c r="A66" s="83" t="s">
        <v>87</v>
      </c>
      <c r="B66" s="84">
        <v>328.91327000000001</v>
      </c>
      <c r="C66" s="85">
        <v>1330.05953</v>
      </c>
      <c r="D66" s="86">
        <v>311.44544999999999</v>
      </c>
      <c r="E66" s="84">
        <v>283.72712999999999</v>
      </c>
      <c r="F66" s="85">
        <v>1294.3507500000001</v>
      </c>
      <c r="G66" s="86">
        <v>316.02976000000001</v>
      </c>
      <c r="H66" s="87">
        <f t="shared" si="101"/>
        <v>0.98549405600282702</v>
      </c>
      <c r="I66" s="88">
        <f t="shared" si="3"/>
        <v>-0.17376508851394867</v>
      </c>
      <c r="J66" s="89">
        <f t="shared" si="102"/>
        <v>-4.2094122858273741E-2</v>
      </c>
      <c r="K66" s="84">
        <v>192.84908000000001</v>
      </c>
      <c r="L66" s="85">
        <v>841.76143999999999</v>
      </c>
      <c r="M66" s="85">
        <v>206.4015</v>
      </c>
      <c r="N66" s="90">
        <f t="shared" si="103"/>
        <v>0.65310779592402946</v>
      </c>
      <c r="O66" s="91">
        <f t="shared" si="104"/>
        <v>-2.6591322027785802E-2</v>
      </c>
      <c r="P66" s="92">
        <f t="shared" si="105"/>
        <v>2.7729156761523432E-3</v>
      </c>
      <c r="Q66" s="84">
        <v>48.649899999999995</v>
      </c>
      <c r="R66" s="85">
        <v>232.30001999999999</v>
      </c>
      <c r="S66" s="86">
        <v>67.316540000000003</v>
      </c>
      <c r="T66" s="93">
        <f t="shared" si="106"/>
        <v>0.21300696491368409</v>
      </c>
      <c r="U66" s="94">
        <f t="shared" si="107"/>
        <v>4.1539752736970526E-2</v>
      </c>
      <c r="V66" s="95">
        <f t="shared" si="108"/>
        <v>3.3534731440647531E-2</v>
      </c>
      <c r="W66" s="84">
        <v>32.70187</v>
      </c>
      <c r="X66" s="85">
        <v>126.48828999999999</v>
      </c>
      <c r="Y66" s="86">
        <v>28.128</v>
      </c>
      <c r="Z66" s="93">
        <f t="shared" si="109"/>
        <v>8.9004276052989439E-2</v>
      </c>
      <c r="AA66" s="94">
        <f t="shared" si="110"/>
        <v>-2.6253894711293843E-2</v>
      </c>
      <c r="AB66" s="95">
        <f t="shared" si="111"/>
        <v>-8.7190728924181199E-3</v>
      </c>
      <c r="AC66" s="84">
        <v>262</v>
      </c>
      <c r="AD66" s="85">
        <v>224.21940000000001</v>
      </c>
      <c r="AE66" s="85">
        <v>271.61646999999999</v>
      </c>
      <c r="AF66" s="85">
        <f t="shared" si="112"/>
        <v>9.6164699999999925</v>
      </c>
      <c r="AG66" s="86">
        <f t="shared" si="113"/>
        <v>47.397069999999985</v>
      </c>
      <c r="AH66" s="84">
        <v>95</v>
      </c>
      <c r="AI66" s="85">
        <v>47.883749999999999</v>
      </c>
      <c r="AJ66" s="85">
        <v>44.564730000000004</v>
      </c>
      <c r="AK66" s="85">
        <f t="shared" si="97"/>
        <v>-50.435269999999996</v>
      </c>
      <c r="AL66" s="86">
        <f t="shared" si="98"/>
        <v>-3.3190199999999948</v>
      </c>
      <c r="AM66" s="93">
        <f t="shared" si="131"/>
        <v>0.87211571079301364</v>
      </c>
      <c r="AN66" s="94">
        <f t="shared" si="114"/>
        <v>7.555313975414979E-2</v>
      </c>
      <c r="AO66" s="95">
        <f t="shared" si="115"/>
        <v>0.70353724122631689</v>
      </c>
      <c r="AP66" s="93">
        <f t="shared" si="22"/>
        <v>0.14309000179646228</v>
      </c>
      <c r="AQ66" s="94">
        <f t="shared" si="116"/>
        <v>-0.14573993808404176</v>
      </c>
      <c r="AR66" s="95">
        <f t="shared" si="48"/>
        <v>0.10708879364001232</v>
      </c>
      <c r="AS66" s="94">
        <f t="shared" si="24"/>
        <v>0.14101434624384743</v>
      </c>
      <c r="AT66" s="94">
        <f t="shared" si="117"/>
        <v>-0.19381440277285747</v>
      </c>
      <c r="AU66" s="94">
        <f t="shared" si="26"/>
        <v>0.1040199303175616</v>
      </c>
      <c r="AV66" s="84">
        <v>325</v>
      </c>
      <c r="AW66" s="85">
        <v>1261</v>
      </c>
      <c r="AX66" s="86">
        <v>297</v>
      </c>
      <c r="AY66" s="97">
        <v>12</v>
      </c>
      <c r="AZ66" s="98">
        <v>11</v>
      </c>
      <c r="BA66" s="99">
        <v>12</v>
      </c>
      <c r="BB66" s="97">
        <v>20</v>
      </c>
      <c r="BC66" s="98">
        <v>17</v>
      </c>
      <c r="BD66" s="99">
        <v>17</v>
      </c>
      <c r="BE66" s="100">
        <f t="shared" si="118"/>
        <v>8.25</v>
      </c>
      <c r="BF66" s="100">
        <f t="shared" si="119"/>
        <v>-0.77777777777777679</v>
      </c>
      <c r="BG66" s="100">
        <f t="shared" si="120"/>
        <v>-1.3030303030303028</v>
      </c>
      <c r="BH66" s="101">
        <f t="shared" si="121"/>
        <v>5.8235294117647056</v>
      </c>
      <c r="BI66" s="100">
        <f t="shared" si="122"/>
        <v>0.40686274509803866</v>
      </c>
      <c r="BJ66" s="102">
        <f t="shared" si="123"/>
        <v>-0.35784313725490158</v>
      </c>
      <c r="BK66" s="85">
        <v>40</v>
      </c>
      <c r="BL66" s="85">
        <v>40</v>
      </c>
      <c r="BM66" s="85">
        <v>40</v>
      </c>
      <c r="BN66" s="84">
        <v>3108</v>
      </c>
      <c r="BO66" s="85">
        <v>11699</v>
      </c>
      <c r="BP66" s="86">
        <v>2634</v>
      </c>
      <c r="BQ66" s="103">
        <f t="shared" si="124"/>
        <v>119.98092634776006</v>
      </c>
      <c r="BR66" s="103">
        <f t="shared" si="99"/>
        <v>28.691630980964689</v>
      </c>
      <c r="BS66" s="103">
        <f t="shared" si="125"/>
        <v>9.3432009011406905</v>
      </c>
      <c r="BT66" s="104">
        <f t="shared" si="126"/>
        <v>1064.073265993266</v>
      </c>
      <c r="BU66" s="103">
        <f t="shared" si="100"/>
        <v>191.06671214711207</v>
      </c>
      <c r="BV66" s="105">
        <f t="shared" si="127"/>
        <v>37.625407151077297</v>
      </c>
      <c r="BW66" s="100">
        <f t="shared" si="128"/>
        <v>8.8686868686868685</v>
      </c>
      <c r="BX66" s="100">
        <f t="shared" si="129"/>
        <v>-0.69439005439005541</v>
      </c>
      <c r="BY66" s="100">
        <f t="shared" si="130"/>
        <v>-0.4088706253654717</v>
      </c>
      <c r="BZ66" s="93">
        <f t="shared" si="132"/>
        <v>0.73166666666666658</v>
      </c>
      <c r="CA66" s="94">
        <f t="shared" si="133"/>
        <v>-0.13166666666666682</v>
      </c>
      <c r="CB66" s="136">
        <f t="shared" si="134"/>
        <v>-7.1836080586080708E-2</v>
      </c>
      <c r="CC66" s="106"/>
      <c r="CD66" s="106"/>
    </row>
    <row r="67" spans="1:82" s="127" customFormat="1" ht="15" customHeight="1" x14ac:dyDescent="0.2">
      <c r="A67" s="83" t="s">
        <v>88</v>
      </c>
      <c r="B67" s="107">
        <v>2225.8380000000002</v>
      </c>
      <c r="C67" s="108">
        <v>9239.4449999999997</v>
      </c>
      <c r="D67" s="109">
        <v>2271.1168000000002</v>
      </c>
      <c r="E67" s="107">
        <v>2385.701</v>
      </c>
      <c r="F67" s="108">
        <v>9526.8960000000006</v>
      </c>
      <c r="G67" s="109">
        <v>2400.1591000000003</v>
      </c>
      <c r="H67" s="110">
        <f t="shared" si="101"/>
        <v>0.94623593910920323</v>
      </c>
      <c r="I67" s="111">
        <f t="shared" si="3"/>
        <v>1.3244755385844686E-2</v>
      </c>
      <c r="J67" s="112">
        <f t="shared" si="102"/>
        <v>-2.3591484219444347E-2</v>
      </c>
      <c r="K67" s="107">
        <v>556.03099999999995</v>
      </c>
      <c r="L67" s="108">
        <v>2233.721</v>
      </c>
      <c r="M67" s="108">
        <v>579.26678000000004</v>
      </c>
      <c r="N67" s="113">
        <f t="shared" si="103"/>
        <v>0.24134515916049062</v>
      </c>
      <c r="O67" s="114">
        <f t="shared" si="104"/>
        <v>8.2769750083274141E-3</v>
      </c>
      <c r="P67" s="115">
        <f t="shared" si="105"/>
        <v>6.8804394868424712E-3</v>
      </c>
      <c r="Q67" s="107">
        <v>150.28399999999999</v>
      </c>
      <c r="R67" s="108">
        <v>558.94500000000005</v>
      </c>
      <c r="S67" s="109">
        <v>132.67841999999999</v>
      </c>
      <c r="T67" s="116">
        <f t="shared" si="106"/>
        <v>5.5279010462264758E-2</v>
      </c>
      <c r="U67" s="117">
        <f t="shared" si="107"/>
        <v>-7.7146337538377546E-3</v>
      </c>
      <c r="V67" s="118">
        <f t="shared" si="108"/>
        <v>-3.3912006957031726E-3</v>
      </c>
      <c r="W67" s="107">
        <v>1654.9110000000001</v>
      </c>
      <c r="X67" s="108">
        <v>6608.4279999999999</v>
      </c>
      <c r="Y67" s="109">
        <v>1662.5429999999999</v>
      </c>
      <c r="Z67" s="116">
        <f t="shared" si="109"/>
        <v>0.69268033106638627</v>
      </c>
      <c r="AA67" s="117">
        <f t="shared" si="110"/>
        <v>-9.9880139824359837E-4</v>
      </c>
      <c r="AB67" s="118">
        <f t="shared" si="111"/>
        <v>-9.798075558890007E-4</v>
      </c>
      <c r="AC67" s="107">
        <v>3371</v>
      </c>
      <c r="AD67" s="108">
        <v>3162.72</v>
      </c>
      <c r="AE67" s="108">
        <v>3528.6059800000007</v>
      </c>
      <c r="AF67" s="108">
        <f t="shared" si="112"/>
        <v>157.60598000000073</v>
      </c>
      <c r="AG67" s="109">
        <f t="shared" si="113"/>
        <v>365.88598000000093</v>
      </c>
      <c r="AH67" s="107">
        <v>1907</v>
      </c>
      <c r="AI67" s="108">
        <v>1901.259</v>
      </c>
      <c r="AJ67" s="108">
        <v>2047.53961</v>
      </c>
      <c r="AK67" s="108">
        <f t="shared" si="97"/>
        <v>140.53961000000004</v>
      </c>
      <c r="AL67" s="109">
        <f t="shared" si="98"/>
        <v>146.28061000000002</v>
      </c>
      <c r="AM67" s="116">
        <f t="shared" si="131"/>
        <v>1.5536875866534035</v>
      </c>
      <c r="AN67" s="117">
        <f t="shared" si="114"/>
        <v>3.9201806466345968E-2</v>
      </c>
      <c r="AO67" s="118">
        <f t="shared" si="115"/>
        <v>1.2113813117635157</v>
      </c>
      <c r="AP67" s="116">
        <f t="shared" si="22"/>
        <v>0.90155627839131824</v>
      </c>
      <c r="AQ67" s="117">
        <f t="shared" si="116"/>
        <v>4.4800306033941029E-2</v>
      </c>
      <c r="AR67" s="118">
        <f t="shared" si="48"/>
        <v>0.69577995741099963</v>
      </c>
      <c r="AS67" s="117">
        <f t="shared" si="24"/>
        <v>0.85308495174340726</v>
      </c>
      <c r="AT67" s="117">
        <f t="shared" si="117"/>
        <v>5.3739182931640816E-2</v>
      </c>
      <c r="AU67" s="117">
        <f t="shared" si="26"/>
        <v>0.65351743258501616</v>
      </c>
      <c r="AV67" s="107">
        <v>866</v>
      </c>
      <c r="AW67" s="108">
        <v>5210</v>
      </c>
      <c r="AX67" s="109">
        <v>1277</v>
      </c>
      <c r="AY67" s="119">
        <v>31</v>
      </c>
      <c r="AZ67" s="120">
        <v>32</v>
      </c>
      <c r="BA67" s="121">
        <v>29</v>
      </c>
      <c r="BB67" s="119">
        <v>49</v>
      </c>
      <c r="BC67" s="120">
        <v>47</v>
      </c>
      <c r="BD67" s="121">
        <v>47</v>
      </c>
      <c r="BE67" s="100">
        <f t="shared" si="118"/>
        <v>14.678160919540231</v>
      </c>
      <c r="BF67" s="100">
        <f t="shared" si="119"/>
        <v>5.3663329625509846</v>
      </c>
      <c r="BG67" s="100">
        <f t="shared" si="120"/>
        <v>1.1104525862068968</v>
      </c>
      <c r="BH67" s="101">
        <f t="shared" si="121"/>
        <v>9.0567375886524832</v>
      </c>
      <c r="BI67" s="100">
        <f t="shared" si="122"/>
        <v>3.1655811260674493</v>
      </c>
      <c r="BJ67" s="102">
        <f t="shared" si="123"/>
        <v>-0.18085106382978644</v>
      </c>
      <c r="BK67" s="108">
        <v>62</v>
      </c>
      <c r="BL67" s="108">
        <v>62</v>
      </c>
      <c r="BM67" s="108">
        <v>62</v>
      </c>
      <c r="BN67" s="107">
        <v>4006</v>
      </c>
      <c r="BO67" s="108">
        <v>16191</v>
      </c>
      <c r="BP67" s="109">
        <v>3858</v>
      </c>
      <c r="BQ67" s="123">
        <f t="shared" si="124"/>
        <v>622.1252203214101</v>
      </c>
      <c r="BR67" s="123">
        <f>BQ67-E67*1000/BN67</f>
        <v>26.593268249517905</v>
      </c>
      <c r="BS67" s="123">
        <f t="shared" si="125"/>
        <v>33.71832760323332</v>
      </c>
      <c r="BT67" s="124">
        <f>G67*1000/AX67</f>
        <v>1879.5294440093971</v>
      </c>
      <c r="BU67" s="123">
        <f t="shared" si="100"/>
        <v>-875.32159525157294</v>
      </c>
      <c r="BV67" s="125">
        <f t="shared" si="127"/>
        <v>50.950557253159104</v>
      </c>
      <c r="BW67" s="122">
        <f t="shared" si="128"/>
        <v>3.0211433046202036</v>
      </c>
      <c r="BX67" s="122">
        <f t="shared" si="129"/>
        <v>-1.6047227461881106</v>
      </c>
      <c r="BY67" s="122">
        <f t="shared" si="130"/>
        <v>-8.653423856597664E-2</v>
      </c>
      <c r="BZ67" s="93">
        <f t="shared" si="132"/>
        <v>0.6913978494623656</v>
      </c>
      <c r="CA67" s="94">
        <f t="shared" si="133"/>
        <v>-2.6523297491039433E-2</v>
      </c>
      <c r="CB67" s="136">
        <f t="shared" si="134"/>
        <v>-2.6033912324234798E-2</v>
      </c>
      <c r="CC67" s="106"/>
      <c r="CD67" s="106"/>
    </row>
    <row r="68" spans="1:82" s="127" customFormat="1" ht="15" customHeight="1" thickBot="1" x14ac:dyDescent="0.25">
      <c r="A68" s="150" t="s">
        <v>245</v>
      </c>
      <c r="B68" s="151">
        <v>340.07400000000001</v>
      </c>
      <c r="C68" s="152">
        <v>1595.59419</v>
      </c>
      <c r="D68" s="153">
        <v>324.17700000000002</v>
      </c>
      <c r="E68" s="151">
        <v>313.90699999999998</v>
      </c>
      <c r="F68" s="152">
        <v>1432.37465</v>
      </c>
      <c r="G68" s="153">
        <v>398.13355999999999</v>
      </c>
      <c r="H68" s="154">
        <f t="shared" ref="H68" si="149">IF(G68=0,"0",(D68/G68))</f>
        <v>0.81424183382079129</v>
      </c>
      <c r="I68" s="155">
        <f t="shared" ref="I68" si="150">H68-IF(E68=0,"0",(B68/E68))</f>
        <v>-0.26911725023913746</v>
      </c>
      <c r="J68" s="156">
        <f t="shared" ref="J68" si="151">H68-IF(F68=0,"0",(C68/F68))</f>
        <v>-0.29970847938811684</v>
      </c>
      <c r="K68" s="151">
        <v>215.607</v>
      </c>
      <c r="L68" s="152">
        <v>916</v>
      </c>
      <c r="M68" s="152">
        <v>257.72856000000002</v>
      </c>
      <c r="N68" s="157">
        <f t="shared" ref="N68" si="152">IF(G68=0,"0",(M68/G68))</f>
        <v>0.64734196233043007</v>
      </c>
      <c r="O68" s="158">
        <f t="shared" ref="O68" si="153">N68-IF(E68=0,"0",(K68/E68))</f>
        <v>-3.9507964558744169E-2</v>
      </c>
      <c r="P68" s="159">
        <f t="shared" ref="P68" si="154">N68-IF(F68=0,"0",(L68/F68))</f>
        <v>7.84446773290981E-3</v>
      </c>
      <c r="Q68" s="151">
        <v>74.236999999999995</v>
      </c>
      <c r="R68" s="152">
        <v>316.49</v>
      </c>
      <c r="S68" s="153">
        <v>114.625</v>
      </c>
      <c r="T68" s="160">
        <f t="shared" ref="T68" si="155">S68/G68</f>
        <v>0.28790589770930136</v>
      </c>
      <c r="U68" s="161">
        <f t="shared" ref="U68" si="156">T68-Q68/E68</f>
        <v>5.1412286544211067E-2</v>
      </c>
      <c r="V68" s="162">
        <f t="shared" ref="V68" si="157">T68-R68/F68</f>
        <v>6.6951135629422315E-2</v>
      </c>
      <c r="W68" s="151">
        <v>20.382000000000001</v>
      </c>
      <c r="X68" s="152">
        <v>69.852999999999994</v>
      </c>
      <c r="Y68" s="153">
        <v>8.7739999999999991</v>
      </c>
      <c r="Z68" s="254">
        <f t="shared" ref="Z68" si="158">Y68/G68</f>
        <v>2.2037830721931603E-2</v>
      </c>
      <c r="AA68" s="255">
        <f t="shared" ref="AA68" si="159">Z68-W68/E68</f>
        <v>-4.2892228180864453E-2</v>
      </c>
      <c r="AB68" s="256">
        <f t="shared" ref="AB68" si="160">Z68-X68/F68</f>
        <v>-2.6729438372086498E-2</v>
      </c>
      <c r="AC68" s="151">
        <v>200</v>
      </c>
      <c r="AD68" s="152">
        <v>131</v>
      </c>
      <c r="AE68" s="152">
        <v>217.16892999999999</v>
      </c>
      <c r="AF68" s="152">
        <f t="shared" ref="AF68" si="161">AE68-AC68</f>
        <v>17.168929999999989</v>
      </c>
      <c r="AG68" s="153">
        <f t="shared" ref="AG68" si="162">AE68-AD68</f>
        <v>86.168929999999989</v>
      </c>
      <c r="AH68" s="151">
        <v>0</v>
      </c>
      <c r="AI68" s="152">
        <v>0</v>
      </c>
      <c r="AJ68" s="152">
        <v>0</v>
      </c>
      <c r="AK68" s="152">
        <f t="shared" ref="AK68" si="163">AJ68-AH68</f>
        <v>0</v>
      </c>
      <c r="AL68" s="153">
        <f t="shared" ref="AL68" si="164">AJ68-AI68</f>
        <v>0</v>
      </c>
      <c r="AM68" s="160">
        <f t="shared" ref="AM68" si="165">IF(D68=0,"0",(AE68/D68))</f>
        <v>0.66990850677253466</v>
      </c>
      <c r="AN68" s="161">
        <f t="shared" ref="AN68" si="166">AM68-IF(B68=0,"0",(AC68/B68))</f>
        <v>8.1801212477763507E-2</v>
      </c>
      <c r="AO68" s="162">
        <f t="shared" ref="AO68" si="167">AM68-IF(C68=0,"0",(AD68/C68))</f>
        <v>0.58780743068375796</v>
      </c>
      <c r="AP68" s="160">
        <f t="shared" ref="AP68" si="168">IF(D68=0,"0",(AJ68/D68))</f>
        <v>0</v>
      </c>
      <c r="AQ68" s="161">
        <f t="shared" ref="AQ68" si="169">AP68-IF(B68=0,"0",(AH68/B68))</f>
        <v>0</v>
      </c>
      <c r="AR68" s="162">
        <f t="shared" ref="AR68" si="170">AP68-IF(C68=0,"0",(AI68/C68))</f>
        <v>0</v>
      </c>
      <c r="AS68" s="161">
        <f t="shared" ref="AS68" si="171">AJ68/G68</f>
        <v>0</v>
      </c>
      <c r="AT68" s="161">
        <f t="shared" ref="AT68" si="172">AS68-AH68/E68</f>
        <v>0</v>
      </c>
      <c r="AU68" s="161">
        <f t="shared" ref="AU68" si="173">AS68-AI68/F68</f>
        <v>0</v>
      </c>
      <c r="AV68" s="151">
        <v>201</v>
      </c>
      <c r="AW68" s="152">
        <v>753</v>
      </c>
      <c r="AX68" s="153">
        <v>139</v>
      </c>
      <c r="AY68" s="163">
        <v>13</v>
      </c>
      <c r="AZ68" s="164">
        <v>11</v>
      </c>
      <c r="BA68" s="165">
        <v>11</v>
      </c>
      <c r="BB68" s="163">
        <v>18</v>
      </c>
      <c r="BC68" s="164">
        <v>19</v>
      </c>
      <c r="BD68" s="165">
        <v>19</v>
      </c>
      <c r="BE68" s="166">
        <f t="shared" si="118"/>
        <v>4.2121212121212119</v>
      </c>
      <c r="BF68" s="166">
        <f t="shared" si="119"/>
        <v>-0.94172494172494225</v>
      </c>
      <c r="BG68" s="166">
        <f t="shared" si="120"/>
        <v>-1.4924242424242422</v>
      </c>
      <c r="BH68" s="167">
        <f t="shared" si="121"/>
        <v>2.4385964912280702</v>
      </c>
      <c r="BI68" s="166">
        <f t="shared" si="122"/>
        <v>-1.2836257309941517</v>
      </c>
      <c r="BJ68" s="168">
        <f t="shared" si="123"/>
        <v>-0.86403508771929793</v>
      </c>
      <c r="BK68" s="152">
        <v>60</v>
      </c>
      <c r="BL68" s="152">
        <v>60</v>
      </c>
      <c r="BM68" s="152">
        <v>60</v>
      </c>
      <c r="BN68" s="151">
        <v>4840</v>
      </c>
      <c r="BO68" s="152">
        <v>19725</v>
      </c>
      <c r="BP68" s="153">
        <v>3581</v>
      </c>
      <c r="BQ68" s="169">
        <f t="shared" ref="BQ68" si="174">G68*1000/BP68</f>
        <v>111.17943591175649</v>
      </c>
      <c r="BR68" s="169">
        <f>BQ68-E68*1000/BN68</f>
        <v>46.322617729938301</v>
      </c>
      <c r="BS68" s="169">
        <f t="shared" ref="BS68" si="175">BQ68-F68*1000/BO68</f>
        <v>38.562216646864215</v>
      </c>
      <c r="BT68" s="170">
        <f>G68*1000/AX68</f>
        <v>2864.2702158273382</v>
      </c>
      <c r="BU68" s="169">
        <f t="shared" ref="BU68" si="176">BT68-E68*1000/AV68</f>
        <v>1302.5438476681343</v>
      </c>
      <c r="BV68" s="171">
        <f t="shared" ref="BV68" si="177">BT68-F68*1000/AW68</f>
        <v>962.04624504380581</v>
      </c>
      <c r="BW68" s="172">
        <f t="shared" ref="BW68" si="178">BP68/AX68</f>
        <v>25.762589928057555</v>
      </c>
      <c r="BX68" s="172">
        <f t="shared" ref="BX68" si="179">BW68-BN68/AV68</f>
        <v>1.6829879380078019</v>
      </c>
      <c r="BY68" s="172">
        <f t="shared" ref="BY68" si="180">BW68-BO68/AW68</f>
        <v>-0.43262919544842049</v>
      </c>
      <c r="BZ68" s="173">
        <f t="shared" ref="BZ68" si="181">(BP68/BM68)/90</f>
        <v>0.66314814814814815</v>
      </c>
      <c r="CA68" s="174">
        <f t="shared" ref="CA68" si="182">BZ68-(BN68/BK68)/90</f>
        <v>-0.23314814814814822</v>
      </c>
      <c r="CB68" s="175">
        <f t="shared" ref="CB68" si="183">BZ68-(BO68/BL68)/364</f>
        <v>-0.24001119251119252</v>
      </c>
      <c r="CC68" s="106"/>
      <c r="CD68" s="106"/>
    </row>
    <row r="70" spans="1:82" x14ac:dyDescent="0.2">
      <c r="E70" s="253"/>
      <c r="F70" s="253"/>
    </row>
    <row r="71" spans="1:82" x14ac:dyDescent="0.2">
      <c r="F71" s="253"/>
    </row>
  </sheetData>
  <sheetProtection algorithmName="SHA-512" hashValue="kFIEM4QIrOqWiVnxtnikU5Mfv/8MibPu37Z+4bViSAMVejyWCbZ9jfY7lmcjHQLccpqDtTZ4S+pmLRFPS2kgxQ==" saltValue="WEBXClxd6bozlMqkhuPUNw==" spinCount="100000" sheet="1" objects="1" scenarios="1"/>
  <mergeCells count="26"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ignoredErrors>
    <ignoredError sqref="I6:J6 H4:J4 H5:J5 B5 B4:D4 B6:D6 C5:D5 N6:P6 N4:P4 N5:P5 T6:V6 T4:V4 T5:V5 Z6:AB6 Z4:AB4 Z5:AB5 AM6:AU6 AM4:AU4 AM5:AU5 BE6:BK6 BE4:BK4 BE5:BK5 BN4 BN5 BQ4:BR4 BQ5:BR5 BT4:BU4 BT5:BU5 BW4:BX4 BW5:BX5 BZ4:CA4 BZ5:CA5 BL4:BM6 BB4:BD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7"/>
  <sheetViews>
    <sheetView view="pageBreakPreview" zoomScaleNormal="85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B8" sqref="B8"/>
    </sheetView>
  </sheetViews>
  <sheetFormatPr defaultColWidth="9.140625" defaultRowHeight="11.25" x14ac:dyDescent="0.2"/>
  <cols>
    <col min="1" max="1" width="13" style="130" customWidth="1"/>
    <col min="2" max="2" width="37.5703125" style="130" customWidth="1"/>
    <col min="3" max="7" width="9.28515625" style="130" customWidth="1"/>
    <col min="8" max="8" width="10.140625" style="130" customWidth="1"/>
    <col min="9" max="18" width="9.28515625" style="130" customWidth="1"/>
    <col min="19" max="20" width="9.28515625" style="132" customWidth="1"/>
    <col min="21" max="21" width="9.28515625" style="132" hidden="1" customWidth="1"/>
    <col min="22" max="23" width="9.28515625" style="130" customWidth="1"/>
    <col min="24" max="24" width="9.28515625" style="130" hidden="1" customWidth="1"/>
    <col min="25" max="30" width="9.28515625" style="130" customWidth="1"/>
    <col min="31" max="33" width="9.28515625" style="132" customWidth="1"/>
    <col min="34" max="46" width="9.28515625" style="130" customWidth="1"/>
    <col min="47" max="48" width="9.28515625" style="141" customWidth="1"/>
    <col min="49" max="54" width="9.28515625" style="130" customWidth="1"/>
    <col min="55" max="57" width="9.140625" style="177"/>
    <col min="58" max="16384" width="9.140625" style="130"/>
  </cols>
  <sheetData>
    <row r="1" spans="1:57" ht="56.25" customHeight="1" x14ac:dyDescent="0.2">
      <c r="A1" s="311" t="s">
        <v>89</v>
      </c>
      <c r="B1" s="313" t="s">
        <v>248</v>
      </c>
      <c r="C1" s="309" t="s">
        <v>0</v>
      </c>
      <c r="D1" s="310"/>
      <c r="E1" s="309" t="s">
        <v>1</v>
      </c>
      <c r="F1" s="315" t="s">
        <v>1</v>
      </c>
      <c r="G1" s="309" t="s">
        <v>2</v>
      </c>
      <c r="H1" s="315"/>
      <c r="I1" s="309" t="s">
        <v>3</v>
      </c>
      <c r="J1" s="310" t="s">
        <v>3</v>
      </c>
      <c r="K1" s="309" t="s">
        <v>4</v>
      </c>
      <c r="L1" s="315"/>
      <c r="M1" s="309" t="s">
        <v>90</v>
      </c>
      <c r="N1" s="315"/>
      <c r="O1" s="309" t="s">
        <v>5</v>
      </c>
      <c r="P1" s="315"/>
      <c r="Q1" s="309" t="s">
        <v>6</v>
      </c>
      <c r="R1" s="315"/>
      <c r="S1" s="309" t="s">
        <v>7</v>
      </c>
      <c r="T1" s="315"/>
      <c r="U1" s="309" t="s">
        <v>8</v>
      </c>
      <c r="V1" s="310"/>
      <c r="W1" s="315"/>
      <c r="X1" s="309" t="s">
        <v>9</v>
      </c>
      <c r="Y1" s="310"/>
      <c r="Z1" s="315"/>
      <c r="AA1" s="309" t="s">
        <v>10</v>
      </c>
      <c r="AB1" s="315"/>
      <c r="AC1" s="309" t="s">
        <v>11</v>
      </c>
      <c r="AD1" s="315"/>
      <c r="AE1" s="309" t="s">
        <v>12</v>
      </c>
      <c r="AF1" s="315"/>
      <c r="AG1" s="309" t="s">
        <v>13</v>
      </c>
      <c r="AH1" s="315"/>
      <c r="AI1" s="309" t="s">
        <v>14</v>
      </c>
      <c r="AJ1" s="315"/>
      <c r="AK1" s="309" t="s">
        <v>15</v>
      </c>
      <c r="AL1" s="315"/>
      <c r="AM1" s="309" t="s">
        <v>16</v>
      </c>
      <c r="AN1" s="315"/>
      <c r="AO1" s="309" t="s">
        <v>17</v>
      </c>
      <c r="AP1" s="315"/>
      <c r="AQ1" s="309" t="s">
        <v>18</v>
      </c>
      <c r="AR1" s="315"/>
      <c r="AS1" s="309" t="s">
        <v>19</v>
      </c>
      <c r="AT1" s="315"/>
      <c r="AU1" s="309" t="s">
        <v>20</v>
      </c>
      <c r="AV1" s="315"/>
      <c r="AW1" s="309" t="s">
        <v>21</v>
      </c>
      <c r="AX1" s="315"/>
      <c r="AY1" s="309" t="s">
        <v>22</v>
      </c>
      <c r="AZ1" s="315"/>
      <c r="BA1" s="309" t="s">
        <v>23</v>
      </c>
      <c r="BB1" s="316"/>
    </row>
    <row r="2" spans="1:57" s="131" customFormat="1" ht="40.5" customHeight="1" x14ac:dyDescent="0.2">
      <c r="A2" s="312"/>
      <c r="B2" s="314"/>
      <c r="C2" s="190" t="s">
        <v>24</v>
      </c>
      <c r="D2" s="191" t="s">
        <v>241</v>
      </c>
      <c r="E2" s="190" t="s">
        <v>24</v>
      </c>
      <c r="F2" s="192" t="s">
        <v>241</v>
      </c>
      <c r="G2" s="190" t="s">
        <v>25</v>
      </c>
      <c r="H2" s="192" t="s">
        <v>242</v>
      </c>
      <c r="I2" s="190" t="s">
        <v>24</v>
      </c>
      <c r="J2" s="191" t="s">
        <v>241</v>
      </c>
      <c r="K2" s="190" t="s">
        <v>25</v>
      </c>
      <c r="L2" s="192" t="s">
        <v>242</v>
      </c>
      <c r="M2" s="190" t="s">
        <v>24</v>
      </c>
      <c r="N2" s="192" t="s">
        <v>241</v>
      </c>
      <c r="O2" s="190" t="s">
        <v>25</v>
      </c>
      <c r="P2" s="192" t="s">
        <v>242</v>
      </c>
      <c r="Q2" s="190" t="s">
        <v>24</v>
      </c>
      <c r="R2" s="192" t="s">
        <v>241</v>
      </c>
      <c r="S2" s="190" t="s">
        <v>25</v>
      </c>
      <c r="T2" s="192" t="s">
        <v>242</v>
      </c>
      <c r="U2" s="190" t="s">
        <v>24</v>
      </c>
      <c r="V2" s="193" t="s">
        <v>25</v>
      </c>
      <c r="W2" s="192" t="s">
        <v>242</v>
      </c>
      <c r="X2" s="190" t="s">
        <v>24</v>
      </c>
      <c r="Y2" s="193" t="s">
        <v>25</v>
      </c>
      <c r="Z2" s="192" t="s">
        <v>242</v>
      </c>
      <c r="AA2" s="190" t="s">
        <v>25</v>
      </c>
      <c r="AB2" s="192" t="s">
        <v>242</v>
      </c>
      <c r="AC2" s="190" t="s">
        <v>25</v>
      </c>
      <c r="AD2" s="192" t="s">
        <v>242</v>
      </c>
      <c r="AE2" s="190" t="s">
        <v>25</v>
      </c>
      <c r="AF2" s="192" t="s">
        <v>242</v>
      </c>
      <c r="AG2" s="190" t="s">
        <v>24</v>
      </c>
      <c r="AH2" s="192" t="s">
        <v>241</v>
      </c>
      <c r="AI2" s="190" t="s">
        <v>24</v>
      </c>
      <c r="AJ2" s="192" t="s">
        <v>241</v>
      </c>
      <c r="AK2" s="190" t="s">
        <v>24</v>
      </c>
      <c r="AL2" s="192" t="s">
        <v>241</v>
      </c>
      <c r="AM2" s="190" t="s">
        <v>25</v>
      </c>
      <c r="AN2" s="192" t="s">
        <v>242</v>
      </c>
      <c r="AO2" s="190" t="s">
        <v>25</v>
      </c>
      <c r="AP2" s="192" t="s">
        <v>242</v>
      </c>
      <c r="AQ2" s="190" t="s">
        <v>24</v>
      </c>
      <c r="AR2" s="192" t="s">
        <v>241</v>
      </c>
      <c r="AS2" s="190" t="s">
        <v>24</v>
      </c>
      <c r="AT2" s="192" t="s">
        <v>241</v>
      </c>
      <c r="AU2" s="190" t="s">
        <v>25</v>
      </c>
      <c r="AV2" s="192" t="s">
        <v>242</v>
      </c>
      <c r="AW2" s="190" t="s">
        <v>25</v>
      </c>
      <c r="AX2" s="192" t="s">
        <v>242</v>
      </c>
      <c r="AY2" s="190" t="s">
        <v>25</v>
      </c>
      <c r="AZ2" s="192" t="s">
        <v>242</v>
      </c>
      <c r="BA2" s="190" t="s">
        <v>25</v>
      </c>
      <c r="BB2" s="194" t="s">
        <v>242</v>
      </c>
      <c r="BC2" s="178"/>
      <c r="BD2" s="178"/>
      <c r="BE2" s="178"/>
    </row>
    <row r="3" spans="1:57" s="189" customFormat="1" ht="11.25" hidden="1" customHeight="1" thickBot="1" x14ac:dyDescent="0.3">
      <c r="A3" s="247"/>
      <c r="B3" s="248" t="s">
        <v>91</v>
      </c>
      <c r="C3" s="239">
        <f t="shared" ref="C3" si="0">SUBTOTAL(9,C7:C127)</f>
        <v>627228.0297299996</v>
      </c>
      <c r="D3" s="240">
        <f>SUBTOTAL(9,D7:D127)</f>
        <v>166979.10973000005</v>
      </c>
      <c r="E3" s="239">
        <f t="shared" ref="E3:AZ3" si="1">SUBTOTAL(9,E7:E127)</f>
        <v>618452.66725000017</v>
      </c>
      <c r="F3" s="241">
        <f t="shared" si="1"/>
        <v>162579.37689999997</v>
      </c>
      <c r="G3" s="242">
        <f>IF(F3=0,"0",(D3/F3))</f>
        <v>1.0270620598620346</v>
      </c>
      <c r="H3" s="243">
        <f>G3-IF(E3=0,"0",(C3/E3))</f>
        <v>1.2872837396522785E-2</v>
      </c>
      <c r="I3" s="239">
        <f t="shared" si="1"/>
        <v>295994.24226000003</v>
      </c>
      <c r="J3" s="240">
        <f t="shared" si="1"/>
        <v>74930.262589999984</v>
      </c>
      <c r="K3" s="195">
        <f t="shared" ref="K3" si="2">IF(F3=0,"0",(J3/F3))</f>
        <v>0.46088417866239217</v>
      </c>
      <c r="L3" s="196">
        <f>K3-IF(E3=0,"0",(I3/E3))</f>
        <v>-1.7720341835776865E-2</v>
      </c>
      <c r="M3" s="239">
        <f t="shared" si="1"/>
        <v>122516.65205</v>
      </c>
      <c r="N3" s="241">
        <f t="shared" si="1"/>
        <v>27406.064180000005</v>
      </c>
      <c r="O3" s="197">
        <f t="shared" ref="O3" si="3">IF(F3=0,"0",(N3/F3))</f>
        <v>0.16857036053753019</v>
      </c>
      <c r="P3" s="198">
        <f t="shared" ref="P3" si="4">O3-IF(E3=0,"0",(M3/E3))</f>
        <v>-2.9531545295910899E-2</v>
      </c>
      <c r="Q3" s="239">
        <f t="shared" si="1"/>
        <v>199941.77294</v>
      </c>
      <c r="R3" s="241">
        <f t="shared" si="1"/>
        <v>60273.736129999998</v>
      </c>
      <c r="S3" s="197">
        <f t="shared" ref="S3" si="5">IF(F3=0,"0",(R3/F3))</f>
        <v>0.37073420552640834</v>
      </c>
      <c r="T3" s="198">
        <f t="shared" ref="T3" si="6">S3-IF(E3=0,"0",(Q3/E3))</f>
        <v>4.7440631858018723E-2</v>
      </c>
      <c r="U3" s="244">
        <f t="shared" si="1"/>
        <v>151480.96581999998</v>
      </c>
      <c r="V3" s="244">
        <f t="shared" si="1"/>
        <v>154094.67796999996</v>
      </c>
      <c r="W3" s="245">
        <f t="shared" si="1"/>
        <v>2613.7121500000007</v>
      </c>
      <c r="X3" s="246">
        <f t="shared" si="1"/>
        <v>33204.352569000002</v>
      </c>
      <c r="Y3" s="244">
        <f t="shared" si="1"/>
        <v>33427.799620000005</v>
      </c>
      <c r="Z3" s="245">
        <f t="shared" si="1"/>
        <v>223.44705100000076</v>
      </c>
      <c r="AA3" s="197">
        <f t="shared" ref="AA3" si="7">IF(D3=0,"0",(V3/D3))</f>
        <v>0.92283806171422389</v>
      </c>
      <c r="AB3" s="198">
        <f t="shared" ref="AB3" si="8">AA3-IF(C3=0,"0",(U3/C3))</f>
        <v>0.68132945776167508</v>
      </c>
      <c r="AC3" s="197">
        <f t="shared" ref="AC3" si="9">IF(D3=0,"0",(Y3/D3))</f>
        <v>0.20019150703373434</v>
      </c>
      <c r="AD3" s="198">
        <f t="shared" ref="AD3" si="10">AC3-IF(C3=0,"0",(X3/C3))</f>
        <v>0.14725325970557626</v>
      </c>
      <c r="AE3" s="197">
        <f t="shared" ref="AE3" si="11">IF(F3=0,"0",(Y3/F3))</f>
        <v>0.20560910158095219</v>
      </c>
      <c r="AF3" s="198">
        <f t="shared" ref="AF3" si="12">AE3-IF(E3=0,"0",(X3/E3))</f>
        <v>0.1519197016845206</v>
      </c>
      <c r="AG3" s="239">
        <f t="shared" si="1"/>
        <v>537947.5</v>
      </c>
      <c r="AH3" s="241">
        <f t="shared" si="1"/>
        <v>133129</v>
      </c>
      <c r="AI3" s="239">
        <f t="shared" si="1"/>
        <v>3632.3799999999997</v>
      </c>
      <c r="AJ3" s="241">
        <f t="shared" si="1"/>
        <v>3564.88</v>
      </c>
      <c r="AK3" s="239">
        <f t="shared" si="1"/>
        <v>6438.1999999999989</v>
      </c>
      <c r="AL3" s="241">
        <f t="shared" si="1"/>
        <v>6342.9499999999989</v>
      </c>
      <c r="AM3" s="239">
        <f t="shared" si="1"/>
        <v>1624.3181858270445</v>
      </c>
      <c r="AN3" s="241">
        <f t="shared" si="1"/>
        <v>52.42239942394194</v>
      </c>
      <c r="AO3" s="239">
        <f t="shared" si="1"/>
        <v>834.70124337533173</v>
      </c>
      <c r="AP3" s="241">
        <f t="shared" si="1"/>
        <v>1.742140401782637</v>
      </c>
      <c r="AQ3" s="239">
        <f t="shared" si="1"/>
        <v>12628</v>
      </c>
      <c r="AR3" s="241">
        <f t="shared" si="1"/>
        <v>12786</v>
      </c>
      <c r="AS3" s="239">
        <f t="shared" si="1"/>
        <v>2876115</v>
      </c>
      <c r="AT3" s="241">
        <f t="shared" si="1"/>
        <v>695097</v>
      </c>
      <c r="AU3" s="239">
        <f t="shared" si="1"/>
        <v>26163.550569315295</v>
      </c>
      <c r="AV3" s="241">
        <f t="shared" si="1"/>
        <v>1792.5467605579652</v>
      </c>
      <c r="AW3" s="239">
        <f t="shared" si="1"/>
        <v>132707.85132811448</v>
      </c>
      <c r="AX3" s="241">
        <f t="shared" si="1"/>
        <v>1579.4679005770136</v>
      </c>
      <c r="AY3" s="239">
        <f t="shared" si="1"/>
        <v>856.63435835309463</v>
      </c>
      <c r="AZ3" s="241">
        <f t="shared" si="1"/>
        <v>-48.40498897678885</v>
      </c>
      <c r="BA3" s="197">
        <f t="shared" ref="BA3" si="13">(AT3/AR3)/181</f>
        <v>0.3003531141191203</v>
      </c>
      <c r="BB3" s="199">
        <f t="shared" ref="BB3" si="14">BA3-(AS3/AQ3)/90</f>
        <v>-2.2302798707821574</v>
      </c>
      <c r="BC3" s="188"/>
      <c r="BD3" s="188"/>
      <c r="BE3" s="188"/>
    </row>
    <row r="4" spans="1:57" s="132" customFormat="1" ht="16.5" hidden="1" customHeight="1" x14ac:dyDescent="0.2">
      <c r="A4" s="37"/>
      <c r="B4" s="205" t="s">
        <v>27</v>
      </c>
      <c r="C4" s="200"/>
      <c r="D4" s="201">
        <f t="shared" ref="D4:F4" si="15">SUBTOTAL(9,D7:D87)</f>
        <v>90772.129249999969</v>
      </c>
      <c r="E4" s="200"/>
      <c r="F4" s="202">
        <f t="shared" si="15"/>
        <v>86236.516280000011</v>
      </c>
      <c r="G4" s="200">
        <f>IF(F4=0,"0",(D4/F4))</f>
        <v>1.0525950393830075</v>
      </c>
      <c r="H4" s="202"/>
      <c r="I4" s="200"/>
      <c r="J4" s="201">
        <f>SUBTOTAL(9,J7:J87)</f>
        <v>52885.42794999999</v>
      </c>
      <c r="K4" s="203">
        <f t="shared" ref="K4:K8" si="16">IF(F4=0,"0",(J4/F4))</f>
        <v>0.61326025483551672</v>
      </c>
      <c r="L4" s="204"/>
      <c r="M4" s="200"/>
      <c r="N4" s="202">
        <f t="shared" ref="N4" si="17">SUBTOTAL(9,N7:N87)</f>
        <v>18018.066610000002</v>
      </c>
      <c r="O4" s="93">
        <f>N4/F4</f>
        <v>0.20893778398349744</v>
      </c>
      <c r="P4" s="95"/>
      <c r="Q4" s="200"/>
      <c r="R4" s="202">
        <f t="shared" ref="R4" si="18">SUBTOTAL(9,R7:R87)</f>
        <v>15333.021719999997</v>
      </c>
      <c r="S4" s="93">
        <f>R4/F4</f>
        <v>0.17780196118098562</v>
      </c>
      <c r="T4" s="95"/>
      <c r="U4" s="203"/>
      <c r="V4" s="133">
        <f t="shared" ref="V4:Y4" si="19">SUBTOTAL(9,V7:V87)</f>
        <v>96210.484299999982</v>
      </c>
      <c r="W4" s="205"/>
      <c r="X4" s="206"/>
      <c r="Y4" s="133">
        <f t="shared" si="19"/>
        <v>25766.631129999998</v>
      </c>
      <c r="Z4" s="205"/>
      <c r="AA4" s="93">
        <f t="shared" ref="AA4:AA66" si="20">IF(D4=0,"0",(V4/D4))</f>
        <v>1.0599121679190975</v>
      </c>
      <c r="AB4" s="95"/>
      <c r="AC4" s="93">
        <f t="shared" ref="AC4:AC66" si="21">IF(D4=0,"0",(Y4/D4))</f>
        <v>0.28386060063695162</v>
      </c>
      <c r="AD4" s="95"/>
      <c r="AE4" s="93">
        <f t="shared" ref="AE4:AE6" si="22">Y4/F4</f>
        <v>0.29879026010673626</v>
      </c>
      <c r="AF4" s="95"/>
      <c r="AG4" s="200"/>
      <c r="AH4" s="202">
        <f t="shared" ref="AH4:AL4" si="23">SUBTOTAL(9,AH7:AH87)</f>
        <v>95430</v>
      </c>
      <c r="AI4" s="200"/>
      <c r="AJ4" s="202">
        <f t="shared" si="23"/>
        <v>2814.85</v>
      </c>
      <c r="AK4" s="200"/>
      <c r="AL4" s="202">
        <f t="shared" si="23"/>
        <v>4571.1799999999994</v>
      </c>
      <c r="AM4" s="200">
        <f>(AH4/AJ4/3)</f>
        <v>11.300779792884169</v>
      </c>
      <c r="AN4" s="202"/>
      <c r="AO4" s="200">
        <f t="shared" ref="AO4:AO6" si="24">(AJ4/AL4/3)</f>
        <v>0.2052606402139783</v>
      </c>
      <c r="AP4" s="202"/>
      <c r="AQ4" s="200"/>
      <c r="AR4" s="202">
        <f t="shared" ref="AR4:AT4" si="25">SUBTOTAL(1,AR7:AR87)</f>
        <v>110.4320987654321</v>
      </c>
      <c r="AS4" s="200"/>
      <c r="AT4" s="202">
        <f t="shared" si="25"/>
        <v>5457.7037037037035</v>
      </c>
      <c r="AU4" s="200">
        <f>SUBTOTAL(1,AU7:AU87)</f>
        <v>191.15393584809448</v>
      </c>
      <c r="AV4" s="202"/>
      <c r="AW4" s="200">
        <f>SUBTOTAL(1,AW7:AW87)</f>
        <v>941.76658887874601</v>
      </c>
      <c r="AX4" s="202"/>
      <c r="AY4" s="200">
        <f>SUBTOTAL(1,AY7:AY87)</f>
        <v>5.386879732366725</v>
      </c>
      <c r="AZ4" s="202"/>
      <c r="BA4" s="93"/>
      <c r="BB4" s="136">
        <f>SUBTOTAL(1,BB7:BB87)</f>
        <v>-2.0749108514078171E-2</v>
      </c>
      <c r="BC4" s="179"/>
      <c r="BD4" s="179"/>
      <c r="BE4" s="179"/>
    </row>
    <row r="5" spans="1:57" s="132" customFormat="1" ht="17.25" hidden="1" customHeight="1" x14ac:dyDescent="0.2">
      <c r="A5" s="37"/>
      <c r="B5" s="205" t="s">
        <v>28</v>
      </c>
      <c r="C5" s="200"/>
      <c r="D5" s="201">
        <f>SUBTOTAL(9,D88:D112)</f>
        <v>63737.122449999981</v>
      </c>
      <c r="E5" s="200"/>
      <c r="F5" s="202">
        <f>SUBTOTAL(9,F88:F112)</f>
        <v>64231.122090000004</v>
      </c>
      <c r="G5" s="200">
        <f>IF(F5=0,"0",(D5/F5))</f>
        <v>0.99230902989196057</v>
      </c>
      <c r="H5" s="202"/>
      <c r="I5" s="200"/>
      <c r="J5" s="201">
        <f>SUBTOTAL(9,J88:J112)</f>
        <v>15350.734919999999</v>
      </c>
      <c r="K5" s="203">
        <f t="shared" si="16"/>
        <v>0.23899216486504318</v>
      </c>
      <c r="L5" s="204"/>
      <c r="M5" s="200"/>
      <c r="N5" s="202">
        <f>SUBTOTAL(9,N88:N112)</f>
        <v>6939.64498</v>
      </c>
      <c r="O5" s="207">
        <f>N5/F5</f>
        <v>0.10804178339397899</v>
      </c>
      <c r="P5" s="208"/>
      <c r="Q5" s="200"/>
      <c r="R5" s="202">
        <f>SUBTOTAL(9,R88:R112)</f>
        <v>41971.428189999999</v>
      </c>
      <c r="S5" s="93">
        <f>R5/F5</f>
        <v>0.65344379522422258</v>
      </c>
      <c r="T5" s="95"/>
      <c r="U5" s="203"/>
      <c r="V5" s="133">
        <f>SUBTOTAL(9,V88:V112)</f>
        <v>48844.019089999994</v>
      </c>
      <c r="W5" s="205"/>
      <c r="X5" s="206"/>
      <c r="Y5" s="133">
        <f>SUBTOTAL(9,Y88:Y112)</f>
        <v>7613.4124199999997</v>
      </c>
      <c r="Z5" s="205"/>
      <c r="AA5" s="93">
        <f t="shared" si="20"/>
        <v>0.76633549197827033</v>
      </c>
      <c r="AB5" s="95"/>
      <c r="AC5" s="93">
        <f t="shared" si="21"/>
        <v>0.11945020621181184</v>
      </c>
      <c r="AD5" s="95"/>
      <c r="AE5" s="93">
        <f t="shared" si="22"/>
        <v>0.11853151824643765</v>
      </c>
      <c r="AF5" s="95"/>
      <c r="AG5" s="200"/>
      <c r="AH5" s="202">
        <f>SUBTOTAL(9,AH88:AH112)</f>
        <v>30777</v>
      </c>
      <c r="AI5" s="200"/>
      <c r="AJ5" s="202">
        <f>SUBTOTAL(9,AJ88:AJ112)</f>
        <v>558.38</v>
      </c>
      <c r="AK5" s="200"/>
      <c r="AL5" s="202">
        <f>SUBTOTAL(9,AL88:AL112)</f>
        <v>1265.73</v>
      </c>
      <c r="AM5" s="200">
        <f>(AH5/AJ5/3)</f>
        <v>18.372792721802359</v>
      </c>
      <c r="AN5" s="202"/>
      <c r="AO5" s="200">
        <f t="shared" si="24"/>
        <v>0.14705084549364136</v>
      </c>
      <c r="AP5" s="202"/>
      <c r="AQ5" s="200"/>
      <c r="AR5" s="202">
        <f t="shared" ref="AR5:BB5" si="26">SUBTOTAL(1,AR88:AR112)</f>
        <v>94.76</v>
      </c>
      <c r="AS5" s="200"/>
      <c r="AT5" s="202">
        <f t="shared" si="26"/>
        <v>5540.32</v>
      </c>
      <c r="AU5" s="200">
        <f t="shared" si="26"/>
        <v>365.2433238209918</v>
      </c>
      <c r="AV5" s="202"/>
      <c r="AW5" s="200">
        <f t="shared" si="26"/>
        <v>1423.948259032426</v>
      </c>
      <c r="AX5" s="202"/>
      <c r="AY5" s="200">
        <f t="shared" si="26"/>
        <v>6.6930548876784028</v>
      </c>
      <c r="AZ5" s="202"/>
      <c r="BA5" s="207"/>
      <c r="BB5" s="145">
        <f t="shared" si="26"/>
        <v>-2.5554667984049574E-2</v>
      </c>
      <c r="BC5" s="179"/>
      <c r="BD5" s="179"/>
      <c r="BE5" s="179"/>
    </row>
    <row r="6" spans="1:57" s="132" customFormat="1" ht="7.5" hidden="1" customHeight="1" x14ac:dyDescent="0.2">
      <c r="A6" s="60"/>
      <c r="B6" s="214" t="s">
        <v>29</v>
      </c>
      <c r="C6" s="209"/>
      <c r="D6" s="210">
        <f>SUBTOTAL(9,D113:D123)</f>
        <v>11065.818339999998</v>
      </c>
      <c r="E6" s="209"/>
      <c r="F6" s="211">
        <f>SUBTOTAL(9,F113:F123)</f>
        <v>10678.32411</v>
      </c>
      <c r="G6" s="209">
        <f>IF(F6=0,"0",(D6/F6))</f>
        <v>1.0362879255216761</v>
      </c>
      <c r="H6" s="211"/>
      <c r="I6" s="209"/>
      <c r="J6" s="210">
        <f>SUBTOTAL(9,J113:J123)</f>
        <v>5630.5417499999994</v>
      </c>
      <c r="K6" s="212">
        <f t="shared" si="16"/>
        <v>0.52728702481760503</v>
      </c>
      <c r="L6" s="213"/>
      <c r="M6" s="209"/>
      <c r="N6" s="211">
        <f>SUBTOTAL(9,N113:N123)</f>
        <v>2114.4466199999993</v>
      </c>
      <c r="O6" s="207">
        <f>N6/F6</f>
        <v>0.19801296516368797</v>
      </c>
      <c r="P6" s="208"/>
      <c r="Q6" s="209"/>
      <c r="R6" s="211">
        <f>SUBTOTAL(9,R113:R123)</f>
        <v>2933.3357400000004</v>
      </c>
      <c r="S6" s="93">
        <f>R6/F6</f>
        <v>0.27470001001870703</v>
      </c>
      <c r="T6" s="95"/>
      <c r="U6" s="212"/>
      <c r="V6" s="134">
        <f>SUBTOTAL(9,V113:V123)</f>
        <v>8638.671330000001</v>
      </c>
      <c r="W6" s="214"/>
      <c r="X6" s="215"/>
      <c r="Y6" s="134">
        <f>SUBTOTAL(9,Y113:Y123)</f>
        <v>47.756070000000001</v>
      </c>
      <c r="Z6" s="214"/>
      <c r="AA6" s="93">
        <f t="shared" si="20"/>
        <v>0.7806626735208092</v>
      </c>
      <c r="AB6" s="95"/>
      <c r="AC6" s="93">
        <f t="shared" si="21"/>
        <v>4.3156383497978158E-3</v>
      </c>
      <c r="AD6" s="95"/>
      <c r="AE6" s="93">
        <f t="shared" si="22"/>
        <v>4.4722439128137689E-3</v>
      </c>
      <c r="AF6" s="95"/>
      <c r="AG6" s="209"/>
      <c r="AH6" s="211">
        <f>SUBTOTAL(9,AH113:AH123)</f>
        <v>5981</v>
      </c>
      <c r="AI6" s="209"/>
      <c r="AJ6" s="211">
        <f>SUBTOTAL(9,AJ113:AJ123)</f>
        <v>147.75</v>
      </c>
      <c r="AK6" s="209"/>
      <c r="AL6" s="211">
        <f>SUBTOTAL(9,AL113:AL123)</f>
        <v>424.34</v>
      </c>
      <c r="AM6" s="209">
        <f>(AH6/AJ6/3)</f>
        <v>13.493513818386916</v>
      </c>
      <c r="AN6" s="211"/>
      <c r="AO6" s="209">
        <f t="shared" si="24"/>
        <v>0.11606259131828252</v>
      </c>
      <c r="AP6" s="211"/>
      <c r="AQ6" s="209"/>
      <c r="AR6" s="211">
        <f t="shared" ref="AR6:BB6" si="27">SUBTOTAL(1,AR113:AR123)</f>
        <v>106.54545454545455</v>
      </c>
      <c r="AS6" s="209"/>
      <c r="AT6" s="211">
        <f t="shared" si="27"/>
        <v>8444.181818181818</v>
      </c>
      <c r="AU6" s="209">
        <f t="shared" si="27"/>
        <v>117.65185108637579</v>
      </c>
      <c r="AV6" s="211"/>
      <c r="AW6" s="209">
        <f t="shared" si="27"/>
        <v>1365.2082148896302</v>
      </c>
      <c r="AX6" s="211"/>
      <c r="AY6" s="209">
        <f t="shared" si="27"/>
        <v>14.721407718364818</v>
      </c>
      <c r="AZ6" s="211"/>
      <c r="BA6" s="207"/>
      <c r="BB6" s="145">
        <f t="shared" si="27"/>
        <v>7.2027287599238429E-3</v>
      </c>
      <c r="BC6" s="179"/>
      <c r="BD6" s="179"/>
      <c r="BE6" s="179"/>
    </row>
    <row r="7" spans="1:57" s="132" customFormat="1" ht="15" customHeight="1" x14ac:dyDescent="0.2">
      <c r="A7" s="135" t="s">
        <v>92</v>
      </c>
      <c r="B7" s="249" t="s">
        <v>93</v>
      </c>
      <c r="C7" s="216">
        <v>5091.1149999999998</v>
      </c>
      <c r="D7" s="144">
        <v>1494.0550000000001</v>
      </c>
      <c r="E7" s="216">
        <v>5071.8720000000003</v>
      </c>
      <c r="F7" s="96">
        <v>1385.7560000000001</v>
      </c>
      <c r="G7" s="217">
        <f>IF(F7=0,"0",(D7/F7))</f>
        <v>1.0781515649219631</v>
      </c>
      <c r="H7" s="218">
        <f>G7-IF(E7=0,"0",(C7/E7))</f>
        <v>7.4357502295776978E-2</v>
      </c>
      <c r="I7" s="216">
        <v>3535.8690000000001</v>
      </c>
      <c r="J7" s="144">
        <v>937.43</v>
      </c>
      <c r="K7" s="219">
        <f t="shared" si="16"/>
        <v>0.67647551228354763</v>
      </c>
      <c r="L7" s="220">
        <f>K7-IF(E7=0,"0",(I7/E7))</f>
        <v>-2.0677136679202235E-2</v>
      </c>
      <c r="M7" s="216">
        <v>944.35100000000011</v>
      </c>
      <c r="N7" s="96">
        <v>272.38</v>
      </c>
      <c r="O7" s="207">
        <f>IF(F7=0,"0",(N7/F7))</f>
        <v>0.19655696962524424</v>
      </c>
      <c r="P7" s="208">
        <f>O7-IF(E7=0,"0",(M7/E7))</f>
        <v>1.0363193441618151E-2</v>
      </c>
      <c r="Q7" s="216">
        <v>591.65200000000004</v>
      </c>
      <c r="R7" s="96">
        <v>175.946</v>
      </c>
      <c r="S7" s="93">
        <f>IF(F7=0,"0",(R7/F7))</f>
        <v>0.12696751809120796</v>
      </c>
      <c r="T7" s="95">
        <f>S7-IF(E7=0,"0",(Q7/E7))</f>
        <v>1.0313943237583889E-2</v>
      </c>
      <c r="U7" s="216">
        <v>2658.703</v>
      </c>
      <c r="V7" s="144">
        <v>2602.232</v>
      </c>
      <c r="W7" s="96">
        <f>V7-U7</f>
        <v>-56.471000000000004</v>
      </c>
      <c r="X7" s="216">
        <v>1298.6130000000001</v>
      </c>
      <c r="Y7" s="144">
        <v>0</v>
      </c>
      <c r="Z7" s="96">
        <f>Y7-X7</f>
        <v>-1298.6130000000001</v>
      </c>
      <c r="AA7" s="93">
        <f>IF(D7=0,"0",(V7/D7))</f>
        <v>1.7417243675768295</v>
      </c>
      <c r="AB7" s="95">
        <f>AA7-IF(C7=0,"0",(U7/C7))</f>
        <v>1.2195002575341374</v>
      </c>
      <c r="AC7" s="93">
        <f>IF(D7=0,"0",(Y7/D7))</f>
        <v>0</v>
      </c>
      <c r="AD7" s="95">
        <f>AC7-IF(C7=0,"0",(X7/C7))</f>
        <v>-0.25507437958089735</v>
      </c>
      <c r="AE7" s="93">
        <f>IF(F7=0,"0",(Y7/F7))</f>
        <v>0</v>
      </c>
      <c r="AF7" s="95">
        <f>AE7-IF(E7=0,"0",(X7/E7))</f>
        <v>-0.2560421477513628</v>
      </c>
      <c r="AG7" s="216">
        <v>6562</v>
      </c>
      <c r="AH7" s="96">
        <v>1716</v>
      </c>
      <c r="AI7" s="216">
        <v>46</v>
      </c>
      <c r="AJ7" s="96">
        <v>48</v>
      </c>
      <c r="AK7" s="216">
        <v>100</v>
      </c>
      <c r="AL7" s="96">
        <v>98</v>
      </c>
      <c r="AM7" s="216">
        <f>AH7/AJ7/3</f>
        <v>11.916666666666666</v>
      </c>
      <c r="AN7" s="96">
        <f>AM7-(AG7/AI7/12)</f>
        <v>2.898550724637694E-2</v>
      </c>
      <c r="AO7" s="216">
        <f>(AH7/AL7/3)</f>
        <v>5.8367346938775517</v>
      </c>
      <c r="AP7" s="96">
        <f>AO7-(AG7/AK7/12)</f>
        <v>0.36840136054421802</v>
      </c>
      <c r="AQ7" s="216">
        <v>146</v>
      </c>
      <c r="AR7" s="96">
        <v>165</v>
      </c>
      <c r="AS7" s="216">
        <v>26580</v>
      </c>
      <c r="AT7" s="96">
        <v>6942</v>
      </c>
      <c r="AU7" s="216">
        <f>F7*1000/AT7</f>
        <v>199.61912993373667</v>
      </c>
      <c r="AV7" s="96">
        <f>AU7-(E7*1000/AS7)</f>
        <v>8.8037800466034923</v>
      </c>
      <c r="AW7" s="216">
        <f>F7*1000/AH7</f>
        <v>807.55011655011651</v>
      </c>
      <c r="AX7" s="96">
        <f>AW7-(E7*1000/AG7)</f>
        <v>34.634542030153057</v>
      </c>
      <c r="AY7" s="221">
        <f>AT7/AH7</f>
        <v>4.0454545454545459</v>
      </c>
      <c r="AZ7" s="222">
        <f>AY7-(AS7/AG7)</f>
        <v>-5.1397855421013716E-3</v>
      </c>
      <c r="BA7" s="207">
        <f>(AT7/AR7)/90</f>
        <v>0.46747474747474743</v>
      </c>
      <c r="BB7" s="145">
        <f>BA7-(AS7/AQ7)/364</f>
        <v>-3.2675786922362338E-2</v>
      </c>
      <c r="BC7" s="180"/>
      <c r="BD7" s="180"/>
      <c r="BE7" s="180"/>
    </row>
    <row r="8" spans="1:57" ht="15" customHeight="1" x14ac:dyDescent="0.2">
      <c r="A8" s="135" t="s">
        <v>92</v>
      </c>
      <c r="B8" s="249" t="s">
        <v>94</v>
      </c>
      <c r="C8" s="84">
        <v>5862.0460000000003</v>
      </c>
      <c r="D8" s="85">
        <v>1710.624</v>
      </c>
      <c r="E8" s="84">
        <v>5473.5379999999996</v>
      </c>
      <c r="F8" s="86">
        <v>1634.961</v>
      </c>
      <c r="G8" s="223">
        <f t="shared" ref="G8:G71" si="28">IF(F8=0,"0",(D8/F8))</f>
        <v>1.0462781681030924</v>
      </c>
      <c r="H8" s="224">
        <f t="shared" ref="H8:H71" si="29">G8-IF(E8=0,"0",(C8/E8))</f>
        <v>-2.4701150940641403E-2</v>
      </c>
      <c r="I8" s="84">
        <v>3167.8290000000002</v>
      </c>
      <c r="J8" s="85">
        <v>954.27300000000002</v>
      </c>
      <c r="K8" s="90">
        <f t="shared" si="16"/>
        <v>0.58366713334446507</v>
      </c>
      <c r="L8" s="92">
        <f>K8-IF(E8=0,"0",(I8/E8))</f>
        <v>4.9136835648160293E-3</v>
      </c>
      <c r="M8" s="84">
        <v>1570.7109999999993</v>
      </c>
      <c r="N8" s="86">
        <v>493.173</v>
      </c>
      <c r="O8" s="93">
        <f t="shared" ref="O8:O71" si="30">IF(F8=0,"0",(N8/F8))</f>
        <v>0.30164205751696832</v>
      </c>
      <c r="P8" s="95">
        <f t="shared" ref="P8:P71" si="31">O8-IF(E8=0,"0",(M8/E8))</f>
        <v>1.4677574946462824E-2</v>
      </c>
      <c r="Q8" s="84">
        <v>734.99800000000005</v>
      </c>
      <c r="R8" s="86">
        <v>187.51499999999999</v>
      </c>
      <c r="S8" s="93">
        <f t="shared" ref="S8:S71" si="32">IF(F8=0,"0",(R8/F8))</f>
        <v>0.11469080913856659</v>
      </c>
      <c r="T8" s="95">
        <f t="shared" ref="T8:T71" si="33">S8-IF(E8=0,"0",(Q8/E8))</f>
        <v>-1.9591258511278922E-2</v>
      </c>
      <c r="U8" s="84">
        <v>544.72400000000005</v>
      </c>
      <c r="V8" s="85">
        <v>544.86900000000003</v>
      </c>
      <c r="W8" s="86">
        <f>V8-U8</f>
        <v>0.14499999999998181</v>
      </c>
      <c r="X8" s="84">
        <v>0</v>
      </c>
      <c r="Y8" s="85">
        <v>0</v>
      </c>
      <c r="Z8" s="86">
        <f t="shared" ref="Z8:Z71" si="34">Y8-X8</f>
        <v>0</v>
      </c>
      <c r="AA8" s="93">
        <f t="shared" si="20"/>
        <v>0.31852061002300913</v>
      </c>
      <c r="AB8" s="95">
        <f t="shared" ref="AB8:AB71" si="35">AA8-IF(C8=0,"0",(U8/C8))</f>
        <v>0.22559674009773048</v>
      </c>
      <c r="AC8" s="93">
        <f t="shared" si="21"/>
        <v>0</v>
      </c>
      <c r="AD8" s="95">
        <f t="shared" ref="AD8:AD71" si="36">AC8-IF(C8=0,"0",(X8/C8))</f>
        <v>0</v>
      </c>
      <c r="AE8" s="93">
        <f t="shared" ref="AE8:AE71" si="37">IF(F8=0,"0",(Y8/F8))</f>
        <v>0</v>
      </c>
      <c r="AF8" s="95">
        <f t="shared" ref="AF8:AF71" si="38">AE8-IF(E8=0,"0",(X8/E8))</f>
        <v>0</v>
      </c>
      <c r="AG8" s="84">
        <v>7272</v>
      </c>
      <c r="AH8" s="86">
        <v>1836</v>
      </c>
      <c r="AI8" s="84">
        <v>43</v>
      </c>
      <c r="AJ8" s="86">
        <v>38</v>
      </c>
      <c r="AK8" s="84">
        <v>95</v>
      </c>
      <c r="AL8" s="86">
        <v>66</v>
      </c>
      <c r="AM8" s="84">
        <f>AH8/AJ8/3</f>
        <v>16.105263157894736</v>
      </c>
      <c r="AN8" s="86">
        <f>AM8-(AG8/AI8/12)</f>
        <v>2.0122399020807826</v>
      </c>
      <c r="AO8" s="84">
        <f>(AH8/AL8/3)</f>
        <v>9.2727272727272716</v>
      </c>
      <c r="AP8" s="86">
        <f>AO8-(AG8/AK8/12)</f>
        <v>2.8937799043062187</v>
      </c>
      <c r="AQ8" s="84">
        <v>137</v>
      </c>
      <c r="AR8" s="86">
        <v>142</v>
      </c>
      <c r="AS8" s="84">
        <v>29533</v>
      </c>
      <c r="AT8" s="86">
        <v>7247</v>
      </c>
      <c r="AU8" s="84">
        <f t="shared" ref="AU8:AU71" si="39">F8*1000/AT8</f>
        <v>225.60521595142816</v>
      </c>
      <c r="AV8" s="86">
        <f t="shared" ref="AV8:AV71" si="40">AU8-(E8*1000/AS8)</f>
        <v>40.268880326872591</v>
      </c>
      <c r="AW8" s="84">
        <f t="shared" ref="AW8:AW71" si="41">F8*1000/AH8</f>
        <v>890.50163398692814</v>
      </c>
      <c r="AX8" s="86">
        <f t="shared" ref="AX8:AX71" si="42">AW8-(E8*1000/AG8)</f>
        <v>137.81489031256069</v>
      </c>
      <c r="AY8" s="225">
        <f t="shared" ref="AY8:AY71" si="43">AT8/AH8</f>
        <v>3.9471677559912854</v>
      </c>
      <c r="AZ8" s="226">
        <f t="shared" ref="AZ8:AZ71" si="44">AY8-(AS8/AG8)</f>
        <v>-0.11402586337065079</v>
      </c>
      <c r="BA8" s="93">
        <f>(AT8/AR8)/90</f>
        <v>0.56705790297339587</v>
      </c>
      <c r="BB8" s="136">
        <f t="shared" ref="BB8:BB71" si="45">BA8-(AS8/AQ8)/364</f>
        <v>-2.5165566987300325E-2</v>
      </c>
      <c r="BC8" s="181"/>
      <c r="BD8" s="180"/>
      <c r="BE8" s="180"/>
    </row>
    <row r="9" spans="1:57" ht="15" customHeight="1" x14ac:dyDescent="0.2">
      <c r="A9" s="135" t="s">
        <v>92</v>
      </c>
      <c r="B9" s="250" t="s">
        <v>95</v>
      </c>
      <c r="C9" s="84">
        <v>14884.081</v>
      </c>
      <c r="D9" s="85">
        <v>3957.01</v>
      </c>
      <c r="E9" s="84">
        <v>15127.592000000001</v>
      </c>
      <c r="F9" s="86">
        <v>3975.2840000000001</v>
      </c>
      <c r="G9" s="223">
        <f t="shared" si="28"/>
        <v>0.99540309572850649</v>
      </c>
      <c r="H9" s="224">
        <f t="shared" si="29"/>
        <v>1.1500237957091208E-2</v>
      </c>
      <c r="I9" s="84">
        <v>9618.652</v>
      </c>
      <c r="J9" s="85">
        <v>2422.4650000000001</v>
      </c>
      <c r="K9" s="90">
        <f t="shared" ref="K9:K71" si="46">IF(F9=0,"0",(J9/F9))</f>
        <v>0.60938161902394905</v>
      </c>
      <c r="L9" s="92">
        <f t="shared" ref="L9:L71" si="47">K9-IF(E9=0,"0",(I9/E9))</f>
        <v>-2.6453350612989812E-2</v>
      </c>
      <c r="M9" s="84">
        <v>4417.7540000000008</v>
      </c>
      <c r="N9" s="86">
        <v>855.32299999999998</v>
      </c>
      <c r="O9" s="93">
        <f t="shared" si="30"/>
        <v>0.21516022503046323</v>
      </c>
      <c r="P9" s="95">
        <f t="shared" si="31"/>
        <v>-7.6872637833633073E-2</v>
      </c>
      <c r="Q9" s="84">
        <v>1091.1859999999999</v>
      </c>
      <c r="R9" s="86">
        <v>697.49599999999998</v>
      </c>
      <c r="S9" s="93">
        <f t="shared" si="32"/>
        <v>0.17545815594558778</v>
      </c>
      <c r="T9" s="95">
        <f t="shared" si="33"/>
        <v>0.10332598844662298</v>
      </c>
      <c r="U9" s="84">
        <v>2726.373</v>
      </c>
      <c r="V9" s="85">
        <v>2338.5369999999998</v>
      </c>
      <c r="W9" s="86">
        <f t="shared" ref="W9:W72" si="48">V9-U9</f>
        <v>-387.83600000000024</v>
      </c>
      <c r="X9" s="84">
        <v>0</v>
      </c>
      <c r="Y9" s="85">
        <v>0</v>
      </c>
      <c r="Z9" s="86">
        <f t="shared" si="34"/>
        <v>0</v>
      </c>
      <c r="AA9" s="93">
        <f t="shared" si="20"/>
        <v>0.59098587064475439</v>
      </c>
      <c r="AB9" s="95">
        <f t="shared" si="35"/>
        <v>0.40781211608106988</v>
      </c>
      <c r="AC9" s="93">
        <f t="shared" si="21"/>
        <v>0</v>
      </c>
      <c r="AD9" s="95">
        <f t="shared" si="36"/>
        <v>0</v>
      </c>
      <c r="AE9" s="93">
        <f t="shared" si="37"/>
        <v>0</v>
      </c>
      <c r="AF9" s="95">
        <f t="shared" si="38"/>
        <v>0</v>
      </c>
      <c r="AG9" s="84">
        <v>14508</v>
      </c>
      <c r="AH9" s="86">
        <v>3787</v>
      </c>
      <c r="AI9" s="84">
        <v>91</v>
      </c>
      <c r="AJ9" s="86">
        <v>91</v>
      </c>
      <c r="AK9" s="84">
        <v>193</v>
      </c>
      <c r="AL9" s="86">
        <v>196</v>
      </c>
      <c r="AM9" s="84">
        <f t="shared" ref="AM9:AM72" si="49">AH9/AJ9/3</f>
        <v>13.87179487179487</v>
      </c>
      <c r="AN9" s="86">
        <f t="shared" ref="AN9:AN72" si="50">AM9-(AG9/AI9/12)</f>
        <v>0.58608058608058577</v>
      </c>
      <c r="AO9" s="84">
        <f t="shared" ref="AO9:AO72" si="51">(AH9/AL9/3)</f>
        <v>6.4404761904761907</v>
      </c>
      <c r="AP9" s="86">
        <f t="shared" ref="AP9:AP72" si="52">AO9-(AG9/AK9/12)</f>
        <v>0.1762274858129782</v>
      </c>
      <c r="AQ9" s="84">
        <v>297</v>
      </c>
      <c r="AR9" s="86">
        <v>297</v>
      </c>
      <c r="AS9" s="84">
        <v>61880</v>
      </c>
      <c r="AT9" s="86">
        <v>16147</v>
      </c>
      <c r="AU9" s="84">
        <f>F9*1000/AT9</f>
        <v>246.19334860964887</v>
      </c>
      <c r="AV9" s="86">
        <f t="shared" si="40"/>
        <v>1.726768131303686</v>
      </c>
      <c r="AW9" s="84">
        <f>F9*1000/AH9</f>
        <v>1049.7185106944812</v>
      </c>
      <c r="AX9" s="86">
        <f t="shared" si="42"/>
        <v>7.0115903746577715</v>
      </c>
      <c r="AY9" s="225">
        <f t="shared" si="43"/>
        <v>4.2637972009506209</v>
      </c>
      <c r="AZ9" s="226">
        <f t="shared" si="44"/>
        <v>-1.4357739597734565E-3</v>
      </c>
      <c r="BA9" s="93">
        <f>(AT9/AR9)/90</f>
        <v>0.60407781518892634</v>
      </c>
      <c r="BB9" s="136">
        <f t="shared" si="45"/>
        <v>3.1687242798353887E-2</v>
      </c>
      <c r="BC9" s="181"/>
      <c r="BD9" s="180"/>
      <c r="BE9" s="180"/>
    </row>
    <row r="10" spans="1:57" s="132" customFormat="1" ht="15" customHeight="1" x14ac:dyDescent="0.2">
      <c r="A10" s="135" t="s">
        <v>96</v>
      </c>
      <c r="B10" s="249" t="s">
        <v>97</v>
      </c>
      <c r="C10" s="84">
        <v>2869.7510000000002</v>
      </c>
      <c r="D10" s="85">
        <v>758.16700000000003</v>
      </c>
      <c r="E10" s="84">
        <v>2811.7440000000001</v>
      </c>
      <c r="F10" s="86">
        <v>740.40099999999995</v>
      </c>
      <c r="G10" s="223">
        <f t="shared" si="28"/>
        <v>1.0239951053550711</v>
      </c>
      <c r="H10" s="224">
        <f t="shared" si="29"/>
        <v>3.3648488310062952E-3</v>
      </c>
      <c r="I10" s="84">
        <v>2022.021</v>
      </c>
      <c r="J10" s="85">
        <v>440.13299999999998</v>
      </c>
      <c r="K10" s="90">
        <f t="shared" si="46"/>
        <v>0.59445219549946582</v>
      </c>
      <c r="L10" s="92">
        <f t="shared" si="47"/>
        <v>-0.12468190774748689</v>
      </c>
      <c r="M10" s="84">
        <v>432.62200000000018</v>
      </c>
      <c r="N10" s="86">
        <v>256.95399999999995</v>
      </c>
      <c r="O10" s="93">
        <f t="shared" si="30"/>
        <v>0.34704707314009564</v>
      </c>
      <c r="P10" s="95">
        <f t="shared" si="31"/>
        <v>0.19318455934083079</v>
      </c>
      <c r="Q10" s="84">
        <v>357.101</v>
      </c>
      <c r="R10" s="86">
        <v>43.314</v>
      </c>
      <c r="S10" s="93">
        <f t="shared" si="32"/>
        <v>5.8500731360438471E-2</v>
      </c>
      <c r="T10" s="95">
        <f t="shared" si="33"/>
        <v>-6.8502651593343941E-2</v>
      </c>
      <c r="U10" s="84">
        <v>408.625</v>
      </c>
      <c r="V10" s="85">
        <v>527.77599999999995</v>
      </c>
      <c r="W10" s="86">
        <f t="shared" si="48"/>
        <v>119.15099999999995</v>
      </c>
      <c r="X10" s="84">
        <v>0</v>
      </c>
      <c r="Y10" s="85">
        <v>0</v>
      </c>
      <c r="Z10" s="86">
        <f t="shared" si="34"/>
        <v>0</v>
      </c>
      <c r="AA10" s="93">
        <f t="shared" si="20"/>
        <v>0.6961210392960917</v>
      </c>
      <c r="AB10" s="95">
        <f t="shared" si="35"/>
        <v>0.55373063678381795</v>
      </c>
      <c r="AC10" s="93">
        <f t="shared" si="21"/>
        <v>0</v>
      </c>
      <c r="AD10" s="95">
        <f t="shared" si="36"/>
        <v>0</v>
      </c>
      <c r="AE10" s="93">
        <f t="shared" si="37"/>
        <v>0</v>
      </c>
      <c r="AF10" s="95">
        <f t="shared" si="38"/>
        <v>0</v>
      </c>
      <c r="AG10" s="84">
        <v>2757</v>
      </c>
      <c r="AH10" s="86">
        <v>653</v>
      </c>
      <c r="AI10" s="84">
        <v>12</v>
      </c>
      <c r="AJ10" s="86">
        <v>13</v>
      </c>
      <c r="AK10" s="84">
        <v>32</v>
      </c>
      <c r="AL10" s="86">
        <v>31</v>
      </c>
      <c r="AM10" s="84">
        <f t="shared" si="49"/>
        <v>16.743589743589745</v>
      </c>
      <c r="AN10" s="86">
        <f t="shared" si="50"/>
        <v>-2.4022435897435876</v>
      </c>
      <c r="AO10" s="84">
        <f t="shared" si="51"/>
        <v>7.0215053763440869</v>
      </c>
      <c r="AP10" s="86">
        <f t="shared" si="52"/>
        <v>-0.15818212365591311</v>
      </c>
      <c r="AQ10" s="84">
        <v>62</v>
      </c>
      <c r="AR10" s="86">
        <v>60</v>
      </c>
      <c r="AS10" s="84">
        <v>12534</v>
      </c>
      <c r="AT10" s="86">
        <v>3010</v>
      </c>
      <c r="AU10" s="84">
        <f t="shared" si="39"/>
        <v>245.98039867109634</v>
      </c>
      <c r="AV10" s="86">
        <f t="shared" si="40"/>
        <v>21.651054487276326</v>
      </c>
      <c r="AW10" s="84">
        <f t="shared" si="41"/>
        <v>1133.8453292496172</v>
      </c>
      <c r="AX10" s="86">
        <f t="shared" si="42"/>
        <v>113.98896363481845</v>
      </c>
      <c r="AY10" s="225">
        <f t="shared" si="43"/>
        <v>4.6094946401225112</v>
      </c>
      <c r="AZ10" s="226">
        <f t="shared" si="44"/>
        <v>6.3248720644818235E-2</v>
      </c>
      <c r="BA10" s="93">
        <f t="shared" ref="BA10:BA73" si="53">(AT10/AR10)/90</f>
        <v>0.55740740740740735</v>
      </c>
      <c r="BB10" s="136">
        <f t="shared" si="45"/>
        <v>2.0192471805374756E-3</v>
      </c>
      <c r="BC10" s="181"/>
      <c r="BD10" s="180"/>
      <c r="BE10" s="180"/>
    </row>
    <row r="11" spans="1:57" s="132" customFormat="1" ht="15" customHeight="1" x14ac:dyDescent="0.2">
      <c r="A11" s="135" t="s">
        <v>96</v>
      </c>
      <c r="B11" s="250" t="s">
        <v>98</v>
      </c>
      <c r="C11" s="84">
        <v>2163.0012000000002</v>
      </c>
      <c r="D11" s="85">
        <v>586.80465000000004</v>
      </c>
      <c r="E11" s="84">
        <v>2048.8146099999999</v>
      </c>
      <c r="F11" s="86">
        <v>609.09576000000004</v>
      </c>
      <c r="G11" s="223">
        <f t="shared" si="28"/>
        <v>0.96340294668936788</v>
      </c>
      <c r="H11" s="224">
        <f t="shared" si="29"/>
        <v>-9.2330055917442033E-2</v>
      </c>
      <c r="I11" s="84">
        <v>1485.1155700000002</v>
      </c>
      <c r="J11" s="85">
        <v>436.20699999999999</v>
      </c>
      <c r="K11" s="90">
        <f t="shared" si="46"/>
        <v>0.71615504268163022</v>
      </c>
      <c r="L11" s="92">
        <f t="shared" si="47"/>
        <v>-8.7107225034395164E-3</v>
      </c>
      <c r="M11" s="84">
        <v>368.41625999999974</v>
      </c>
      <c r="N11" s="86">
        <v>121.93202000000005</v>
      </c>
      <c r="O11" s="93">
        <f t="shared" si="30"/>
        <v>0.20018530419584607</v>
      </c>
      <c r="P11" s="95">
        <f t="shared" si="31"/>
        <v>2.0366076920812271E-2</v>
      </c>
      <c r="Q11" s="84">
        <v>195.28278</v>
      </c>
      <c r="R11" s="86">
        <v>50.956739999999996</v>
      </c>
      <c r="S11" s="93">
        <f t="shared" si="32"/>
        <v>8.3659653122523783E-2</v>
      </c>
      <c r="T11" s="95">
        <f t="shared" si="33"/>
        <v>-1.1655354417372671E-2</v>
      </c>
      <c r="U11" s="84">
        <v>246.12397000000001</v>
      </c>
      <c r="V11" s="85">
        <v>274.06322999999998</v>
      </c>
      <c r="W11" s="86">
        <f t="shared" si="48"/>
        <v>27.939259999999962</v>
      </c>
      <c r="X11" s="84">
        <v>0</v>
      </c>
      <c r="Y11" s="85">
        <v>0</v>
      </c>
      <c r="Z11" s="86">
        <f t="shared" si="34"/>
        <v>0</v>
      </c>
      <c r="AA11" s="93">
        <f t="shared" si="20"/>
        <v>0.46704338488115243</v>
      </c>
      <c r="AB11" s="95">
        <f t="shared" si="35"/>
        <v>0.35325520482836281</v>
      </c>
      <c r="AC11" s="93">
        <f t="shared" si="21"/>
        <v>0</v>
      </c>
      <c r="AD11" s="95">
        <f t="shared" si="36"/>
        <v>0</v>
      </c>
      <c r="AE11" s="93">
        <f t="shared" si="37"/>
        <v>0</v>
      </c>
      <c r="AF11" s="95">
        <f t="shared" si="38"/>
        <v>0</v>
      </c>
      <c r="AG11" s="84">
        <v>2737</v>
      </c>
      <c r="AH11" s="86">
        <v>716</v>
      </c>
      <c r="AI11" s="84">
        <v>17</v>
      </c>
      <c r="AJ11" s="86">
        <v>17</v>
      </c>
      <c r="AK11" s="84">
        <v>30</v>
      </c>
      <c r="AL11" s="86">
        <v>30</v>
      </c>
      <c r="AM11" s="84">
        <f t="shared" si="49"/>
        <v>14.03921568627451</v>
      </c>
      <c r="AN11" s="86">
        <f t="shared" si="50"/>
        <v>0.62254901960784359</v>
      </c>
      <c r="AO11" s="84">
        <f t="shared" si="51"/>
        <v>7.9555555555555557</v>
      </c>
      <c r="AP11" s="86">
        <f t="shared" si="52"/>
        <v>0.35277777777777786</v>
      </c>
      <c r="AQ11" s="84">
        <v>58</v>
      </c>
      <c r="AR11" s="86">
        <v>62</v>
      </c>
      <c r="AS11" s="84">
        <v>12771</v>
      </c>
      <c r="AT11" s="86">
        <v>3628</v>
      </c>
      <c r="AU11" s="84">
        <f t="shared" si="39"/>
        <v>167.88747519294378</v>
      </c>
      <c r="AV11" s="86">
        <f t="shared" si="40"/>
        <v>7.4603661176951732</v>
      </c>
      <c r="AW11" s="84">
        <f t="shared" si="41"/>
        <v>850.69240223463692</v>
      </c>
      <c r="AX11" s="86">
        <f t="shared" si="42"/>
        <v>102.13025024340573</v>
      </c>
      <c r="AY11" s="225">
        <f t="shared" si="43"/>
        <v>5.0670391061452511</v>
      </c>
      <c r="AZ11" s="226">
        <f t="shared" si="44"/>
        <v>0.40098137870644912</v>
      </c>
      <c r="BA11" s="93">
        <f t="shared" si="53"/>
        <v>0.65017921146953406</v>
      </c>
      <c r="BB11" s="136">
        <f t="shared" si="45"/>
        <v>4.5262576380485253E-2</v>
      </c>
      <c r="BC11" s="181"/>
      <c r="BD11" s="180"/>
      <c r="BE11" s="180"/>
    </row>
    <row r="12" spans="1:57" s="132" customFormat="1" ht="15" customHeight="1" x14ac:dyDescent="0.2">
      <c r="A12" s="135" t="s">
        <v>96</v>
      </c>
      <c r="B12" s="250" t="s">
        <v>99</v>
      </c>
      <c r="C12" s="84">
        <v>1179.1999599999999</v>
      </c>
      <c r="D12" s="85">
        <v>402.29679999999996</v>
      </c>
      <c r="E12" s="84">
        <v>1450.07224</v>
      </c>
      <c r="F12" s="86">
        <v>405.30654000000004</v>
      </c>
      <c r="G12" s="223">
        <f>IF(F12=0,"0",(D12/F12))</f>
        <v>0.99257416374283014</v>
      </c>
      <c r="H12" s="224">
        <f t="shared" si="29"/>
        <v>0.17937332624524449</v>
      </c>
      <c r="I12" s="84">
        <v>1065.25899</v>
      </c>
      <c r="J12" s="85">
        <v>275.25862999999998</v>
      </c>
      <c r="K12" s="90">
        <f t="shared" si="46"/>
        <v>0.67913690709259211</v>
      </c>
      <c r="L12" s="92">
        <f t="shared" si="47"/>
        <v>-5.548786580837739E-2</v>
      </c>
      <c r="M12" s="84">
        <v>322.14024999999992</v>
      </c>
      <c r="N12" s="86">
        <v>102.93391000000005</v>
      </c>
      <c r="O12" s="93">
        <f t="shared" si="30"/>
        <v>0.25396557874442405</v>
      </c>
      <c r="P12" s="95">
        <f t="shared" si="31"/>
        <v>3.1810956985717787E-2</v>
      </c>
      <c r="Q12" s="84">
        <v>62.673000000000002</v>
      </c>
      <c r="R12" s="86">
        <v>27.114000000000001</v>
      </c>
      <c r="S12" s="93">
        <f t="shared" si="32"/>
        <v>6.6897514162983895E-2</v>
      </c>
      <c r="T12" s="95">
        <f t="shared" si="33"/>
        <v>2.3676908822659604E-2</v>
      </c>
      <c r="U12" s="84">
        <v>1629.3631699999999</v>
      </c>
      <c r="V12" s="85">
        <v>1679.5018700000001</v>
      </c>
      <c r="W12" s="86">
        <f t="shared" si="48"/>
        <v>50.138700000000199</v>
      </c>
      <c r="X12" s="84">
        <v>156.95767999999998</v>
      </c>
      <c r="Y12" s="85">
        <v>182.53779999999998</v>
      </c>
      <c r="Z12" s="86">
        <f t="shared" si="34"/>
        <v>25.580119999999994</v>
      </c>
      <c r="AA12" s="93">
        <f t="shared" si="20"/>
        <v>4.1747830706085658</v>
      </c>
      <c r="AB12" s="95">
        <f t="shared" si="35"/>
        <v>2.7930299962614464</v>
      </c>
      <c r="AC12" s="93">
        <f t="shared" si="21"/>
        <v>0.45373912991602217</v>
      </c>
      <c r="AD12" s="95">
        <f t="shared" si="36"/>
        <v>0.32063390152032245</v>
      </c>
      <c r="AE12" s="93">
        <f t="shared" si="37"/>
        <v>0.45036973743379505</v>
      </c>
      <c r="AF12" s="95">
        <f t="shared" si="38"/>
        <v>0.34212845422710458</v>
      </c>
      <c r="AG12" s="84">
        <v>1951</v>
      </c>
      <c r="AH12" s="86">
        <v>527</v>
      </c>
      <c r="AI12" s="84">
        <v>21</v>
      </c>
      <c r="AJ12" s="86">
        <v>17</v>
      </c>
      <c r="AK12" s="84">
        <v>23</v>
      </c>
      <c r="AL12" s="86">
        <v>23</v>
      </c>
      <c r="AM12" s="84">
        <f t="shared" si="49"/>
        <v>10.333333333333334</v>
      </c>
      <c r="AN12" s="86">
        <f t="shared" si="50"/>
        <v>2.5912698412698427</v>
      </c>
      <c r="AO12" s="84">
        <f t="shared" si="51"/>
        <v>7.63768115942029</v>
      </c>
      <c r="AP12" s="86">
        <f t="shared" si="52"/>
        <v>0.56884057971014546</v>
      </c>
      <c r="AQ12" s="84">
        <v>62</v>
      </c>
      <c r="AR12" s="86">
        <v>62</v>
      </c>
      <c r="AS12" s="84">
        <v>7944</v>
      </c>
      <c r="AT12" s="86">
        <v>2098</v>
      </c>
      <c r="AU12" s="84">
        <f t="shared" si="39"/>
        <v>193.1871020019066</v>
      </c>
      <c r="AV12" s="86">
        <f t="shared" si="40"/>
        <v>10.650314489318475</v>
      </c>
      <c r="AW12" s="84">
        <f t="shared" si="41"/>
        <v>769.08261859582547</v>
      </c>
      <c r="AX12" s="86">
        <f t="shared" si="42"/>
        <v>25.836980461535404</v>
      </c>
      <c r="AY12" s="225">
        <f t="shared" si="43"/>
        <v>3.9810246679316887</v>
      </c>
      <c r="AZ12" s="226">
        <f t="shared" si="44"/>
        <v>-9.0733404851499611E-2</v>
      </c>
      <c r="BA12" s="93">
        <f t="shared" si="53"/>
        <v>0.37598566308243725</v>
      </c>
      <c r="BB12" s="136">
        <f t="shared" si="45"/>
        <v>2.398282720863365E-2</v>
      </c>
      <c r="BC12" s="181"/>
      <c r="BD12" s="180"/>
      <c r="BE12" s="180"/>
    </row>
    <row r="13" spans="1:57" s="132" customFormat="1" ht="15" customHeight="1" x14ac:dyDescent="0.2">
      <c r="A13" s="135" t="s">
        <v>96</v>
      </c>
      <c r="B13" s="250" t="s">
        <v>100</v>
      </c>
      <c r="C13" s="84">
        <v>726.71699999999998</v>
      </c>
      <c r="D13" s="85">
        <v>191.40700000000001</v>
      </c>
      <c r="E13" s="84">
        <v>681.14499999999998</v>
      </c>
      <c r="F13" s="86">
        <v>199.453</v>
      </c>
      <c r="G13" s="223">
        <f t="shared" si="28"/>
        <v>0.95965966919524903</v>
      </c>
      <c r="H13" s="224">
        <f t="shared" si="29"/>
        <v>-0.10724532166572764</v>
      </c>
      <c r="I13" s="84">
        <v>548.66600000000005</v>
      </c>
      <c r="J13" s="85">
        <v>160.26300000000001</v>
      </c>
      <c r="K13" s="90">
        <f t="shared" si="46"/>
        <v>0.80351260698009053</v>
      </c>
      <c r="L13" s="92">
        <f t="shared" si="47"/>
        <v>-1.9928287200908779E-3</v>
      </c>
      <c r="M13" s="84">
        <v>110.50799999999992</v>
      </c>
      <c r="N13" s="86">
        <v>32.576999999999998</v>
      </c>
      <c r="O13" s="93">
        <f t="shared" si="30"/>
        <v>0.16333171223295712</v>
      </c>
      <c r="P13" s="95">
        <f t="shared" si="31"/>
        <v>1.0931286714541688E-3</v>
      </c>
      <c r="Q13" s="84">
        <v>21.971</v>
      </c>
      <c r="R13" s="86">
        <v>6.6130000000000004</v>
      </c>
      <c r="S13" s="93">
        <f t="shared" si="32"/>
        <v>3.3155680786952316E-2</v>
      </c>
      <c r="T13" s="95">
        <f t="shared" si="33"/>
        <v>8.9970004863668129E-4</v>
      </c>
      <c r="U13" s="84">
        <v>98.179000000000002</v>
      </c>
      <c r="V13" s="85">
        <v>109.509</v>
      </c>
      <c r="W13" s="86">
        <f t="shared" si="48"/>
        <v>11.329999999999998</v>
      </c>
      <c r="X13" s="84">
        <v>0</v>
      </c>
      <c r="Y13" s="85">
        <v>0</v>
      </c>
      <c r="Z13" s="86">
        <f t="shared" si="34"/>
        <v>0</v>
      </c>
      <c r="AA13" s="93">
        <f t="shared" si="20"/>
        <v>0.57212641125977626</v>
      </c>
      <c r="AB13" s="95">
        <f t="shared" si="35"/>
        <v>0.4370270534629998</v>
      </c>
      <c r="AC13" s="93">
        <f t="shared" si="21"/>
        <v>0</v>
      </c>
      <c r="AD13" s="95">
        <f t="shared" si="36"/>
        <v>0</v>
      </c>
      <c r="AE13" s="93">
        <f t="shared" si="37"/>
        <v>0</v>
      </c>
      <c r="AF13" s="95">
        <f t="shared" si="38"/>
        <v>0</v>
      </c>
      <c r="AG13" s="84">
        <v>825</v>
      </c>
      <c r="AH13" s="86">
        <v>268</v>
      </c>
      <c r="AI13" s="84">
        <v>8</v>
      </c>
      <c r="AJ13" s="86">
        <v>8</v>
      </c>
      <c r="AK13" s="84">
        <v>12</v>
      </c>
      <c r="AL13" s="86">
        <v>12</v>
      </c>
      <c r="AM13" s="84">
        <f t="shared" si="49"/>
        <v>11.166666666666666</v>
      </c>
      <c r="AN13" s="86">
        <f t="shared" si="50"/>
        <v>2.5729166666666661</v>
      </c>
      <c r="AO13" s="84">
        <f t="shared" si="51"/>
        <v>7.4444444444444438</v>
      </c>
      <c r="AP13" s="86">
        <f t="shared" si="52"/>
        <v>1.7152777777777768</v>
      </c>
      <c r="AQ13" s="84">
        <v>25</v>
      </c>
      <c r="AR13" s="86">
        <v>25</v>
      </c>
      <c r="AS13" s="84">
        <v>5198</v>
      </c>
      <c r="AT13" s="86">
        <v>1671</v>
      </c>
      <c r="AU13" s="84">
        <f t="shared" si="39"/>
        <v>119.36146020347097</v>
      </c>
      <c r="AV13" s="86">
        <f t="shared" si="40"/>
        <v>-11.678362805378597</v>
      </c>
      <c r="AW13" s="84">
        <f t="shared" si="41"/>
        <v>744.22761194029852</v>
      </c>
      <c r="AX13" s="86">
        <f t="shared" si="42"/>
        <v>-81.40269109000451</v>
      </c>
      <c r="AY13" s="225">
        <f t="shared" si="43"/>
        <v>6.2350746268656714</v>
      </c>
      <c r="AZ13" s="226">
        <f t="shared" si="44"/>
        <v>-6.5531433740389389E-2</v>
      </c>
      <c r="BA13" s="93">
        <f t="shared" si="53"/>
        <v>0.7426666666666667</v>
      </c>
      <c r="BB13" s="136">
        <f t="shared" si="45"/>
        <v>0.1714578754578755</v>
      </c>
      <c r="BC13" s="181"/>
      <c r="BD13" s="180"/>
      <c r="BE13" s="180"/>
    </row>
    <row r="14" spans="1:57" s="132" customFormat="1" ht="15" customHeight="1" x14ac:dyDescent="0.2">
      <c r="A14" s="135" t="s">
        <v>101</v>
      </c>
      <c r="B14" s="250" t="s">
        <v>102</v>
      </c>
      <c r="C14" s="84">
        <v>1384.4079999999999</v>
      </c>
      <c r="D14" s="85">
        <v>270.56299999999999</v>
      </c>
      <c r="E14" s="84">
        <v>1403.2149999999999</v>
      </c>
      <c r="F14" s="86">
        <v>368.48</v>
      </c>
      <c r="G14" s="223">
        <f t="shared" si="28"/>
        <v>0.73426780286582716</v>
      </c>
      <c r="H14" s="224">
        <f t="shared" si="29"/>
        <v>-0.25232940426208983</v>
      </c>
      <c r="I14" s="84">
        <v>1058.0909999999999</v>
      </c>
      <c r="J14" s="85">
        <v>220.977</v>
      </c>
      <c r="K14" s="90">
        <f t="shared" si="46"/>
        <v>0.5996987624837169</v>
      </c>
      <c r="L14" s="92">
        <f t="shared" si="47"/>
        <v>-0.15434890661902212</v>
      </c>
      <c r="M14" s="84">
        <v>264.49700000000001</v>
      </c>
      <c r="N14" s="86">
        <v>112.47100000000002</v>
      </c>
      <c r="O14" s="93">
        <f t="shared" si="30"/>
        <v>0.3052295918367347</v>
      </c>
      <c r="P14" s="95">
        <f t="shared" si="31"/>
        <v>0.11673602527708415</v>
      </c>
      <c r="Q14" s="84">
        <v>80.626999999999995</v>
      </c>
      <c r="R14" s="86">
        <v>35.031999999999996</v>
      </c>
      <c r="S14" s="93">
        <f t="shared" si="32"/>
        <v>9.50716456795484E-2</v>
      </c>
      <c r="T14" s="95">
        <f t="shared" si="33"/>
        <v>3.7612881341937986E-2</v>
      </c>
      <c r="U14" s="84">
        <v>361.505</v>
      </c>
      <c r="V14" s="85">
        <v>518.673</v>
      </c>
      <c r="W14" s="86">
        <f t="shared" si="48"/>
        <v>157.16800000000001</v>
      </c>
      <c r="X14" s="84">
        <v>18.785</v>
      </c>
      <c r="Y14" s="85">
        <v>30.294</v>
      </c>
      <c r="Z14" s="86">
        <f t="shared" si="34"/>
        <v>11.509</v>
      </c>
      <c r="AA14" s="93">
        <f t="shared" si="20"/>
        <v>1.9170137823723126</v>
      </c>
      <c r="AB14" s="95">
        <f t="shared" si="35"/>
        <v>1.6558877270475816</v>
      </c>
      <c r="AC14" s="93">
        <f t="shared" si="21"/>
        <v>0.11196652905238337</v>
      </c>
      <c r="AD14" s="95">
        <f t="shared" si="36"/>
        <v>9.8397552276750747E-2</v>
      </c>
      <c r="AE14" s="93">
        <f t="shared" si="37"/>
        <v>8.2213417281806339E-2</v>
      </c>
      <c r="AF14" s="95">
        <f t="shared" si="38"/>
        <v>6.8826302691383623E-2</v>
      </c>
      <c r="AG14" s="84">
        <v>1895</v>
      </c>
      <c r="AH14" s="86">
        <v>466</v>
      </c>
      <c r="AI14" s="84">
        <v>16</v>
      </c>
      <c r="AJ14" s="86">
        <v>16</v>
      </c>
      <c r="AK14" s="84">
        <v>31.75</v>
      </c>
      <c r="AL14" s="86">
        <v>29</v>
      </c>
      <c r="AM14" s="84">
        <f t="shared" si="49"/>
        <v>9.7083333333333339</v>
      </c>
      <c r="AN14" s="86">
        <f t="shared" si="50"/>
        <v>-0.16145833333333215</v>
      </c>
      <c r="AO14" s="84">
        <f t="shared" si="51"/>
        <v>5.3563218390804606</v>
      </c>
      <c r="AP14" s="86">
        <f t="shared" si="52"/>
        <v>0.38256855824056579</v>
      </c>
      <c r="AQ14" s="84">
        <v>61</v>
      </c>
      <c r="AR14" s="86">
        <v>65</v>
      </c>
      <c r="AS14" s="84">
        <v>10522</v>
      </c>
      <c r="AT14" s="86">
        <v>2513</v>
      </c>
      <c r="AU14" s="84">
        <f t="shared" si="39"/>
        <v>146.62952646239555</v>
      </c>
      <c r="AV14" s="86">
        <f t="shared" si="40"/>
        <v>13.269423820312284</v>
      </c>
      <c r="AW14" s="84">
        <f t="shared" si="41"/>
        <v>790.72961373390558</v>
      </c>
      <c r="AX14" s="86">
        <f t="shared" si="42"/>
        <v>50.246764129683925</v>
      </c>
      <c r="AY14" s="225">
        <f t="shared" si="43"/>
        <v>5.3927038626609445</v>
      </c>
      <c r="AZ14" s="226">
        <f t="shared" si="44"/>
        <v>-0.15980273364512421</v>
      </c>
      <c r="BA14" s="93">
        <f t="shared" si="53"/>
        <v>0.42957264957264957</v>
      </c>
      <c r="BB14" s="136">
        <f t="shared" si="45"/>
        <v>-4.4305930863307974E-2</v>
      </c>
      <c r="BC14" s="181"/>
      <c r="BD14" s="180"/>
      <c r="BE14" s="180"/>
    </row>
    <row r="15" spans="1:57" s="132" customFormat="1" ht="15" customHeight="1" x14ac:dyDescent="0.2">
      <c r="A15" s="135" t="s">
        <v>101</v>
      </c>
      <c r="B15" s="250" t="s">
        <v>103</v>
      </c>
      <c r="C15" s="84">
        <v>238.60300000000001</v>
      </c>
      <c r="D15" s="85">
        <v>47.401320000000005</v>
      </c>
      <c r="E15" s="84">
        <v>273.44099999999997</v>
      </c>
      <c r="F15" s="86">
        <v>97.854309999999998</v>
      </c>
      <c r="G15" s="223">
        <f>IF(F15=0,"0",(D15/F15))</f>
        <v>0.4844070741493145</v>
      </c>
      <c r="H15" s="224">
        <f>G15-IF(E15=0,"0",(C15/E15))</f>
        <v>-0.38818701378921716</v>
      </c>
      <c r="I15" s="84">
        <v>227.488</v>
      </c>
      <c r="J15" s="85">
        <v>55.959780000000002</v>
      </c>
      <c r="K15" s="90">
        <f t="shared" si="46"/>
        <v>0.57186832138512855</v>
      </c>
      <c r="L15" s="92">
        <f t="shared" si="47"/>
        <v>-0.26007714399862891</v>
      </c>
      <c r="M15" s="84">
        <v>45.406999999999975</v>
      </c>
      <c r="N15" s="86">
        <v>41.653999999999996</v>
      </c>
      <c r="O15" s="93">
        <f t="shared" si="30"/>
        <v>0.42567363665432822</v>
      </c>
      <c r="P15" s="95">
        <f t="shared" si="31"/>
        <v>0.25961587647937279</v>
      </c>
      <c r="Q15" s="84">
        <v>0.54600000000000004</v>
      </c>
      <c r="R15" s="86">
        <v>0.24052999999999999</v>
      </c>
      <c r="S15" s="93">
        <f t="shared" si="32"/>
        <v>2.4580419605431791E-3</v>
      </c>
      <c r="T15" s="95">
        <f t="shared" si="33"/>
        <v>4.6126751925602708E-4</v>
      </c>
      <c r="U15" s="84">
        <v>308.94259999999997</v>
      </c>
      <c r="V15" s="85">
        <v>311.25330000000002</v>
      </c>
      <c r="W15" s="86">
        <f t="shared" si="48"/>
        <v>2.3107000000000539</v>
      </c>
      <c r="X15" s="84">
        <v>302.10700000000003</v>
      </c>
      <c r="Y15" s="85">
        <v>260.73651999999998</v>
      </c>
      <c r="Z15" s="86">
        <f t="shared" si="34"/>
        <v>-41.370480000000043</v>
      </c>
      <c r="AA15" s="93">
        <f t="shared" si="20"/>
        <v>6.5663424562860273</v>
      </c>
      <c r="AB15" s="95">
        <f>AA15-IF(C15=0,"0",(U15/C15))</f>
        <v>5.2715448217215002</v>
      </c>
      <c r="AC15" s="93">
        <f t="shared" si="21"/>
        <v>5.5006172823879158</v>
      </c>
      <c r="AD15" s="95">
        <f t="shared" si="36"/>
        <v>4.2344680721935761</v>
      </c>
      <c r="AE15" s="93">
        <f t="shared" si="37"/>
        <v>2.6645379237766837</v>
      </c>
      <c r="AF15" s="95">
        <f>AE15-IF(E15=0,"0",(X15/E15))</f>
        <v>1.5597036085130618</v>
      </c>
      <c r="AG15" s="84">
        <v>224</v>
      </c>
      <c r="AH15" s="86">
        <v>52</v>
      </c>
      <c r="AI15" s="84">
        <v>6</v>
      </c>
      <c r="AJ15" s="86">
        <v>7</v>
      </c>
      <c r="AK15" s="84">
        <v>1</v>
      </c>
      <c r="AL15" s="86">
        <v>1</v>
      </c>
      <c r="AM15" s="84">
        <f t="shared" si="49"/>
        <v>2.4761904761904763</v>
      </c>
      <c r="AN15" s="86">
        <f t="shared" si="50"/>
        <v>-0.63492063492063489</v>
      </c>
      <c r="AO15" s="84">
        <f t="shared" si="51"/>
        <v>17.333333333333332</v>
      </c>
      <c r="AP15" s="86">
        <f t="shared" si="52"/>
        <v>-1.3333333333333357</v>
      </c>
      <c r="AQ15" s="84">
        <v>8</v>
      </c>
      <c r="AR15" s="86">
        <v>20</v>
      </c>
      <c r="AS15" s="84">
        <v>2135</v>
      </c>
      <c r="AT15" s="86">
        <v>464</v>
      </c>
      <c r="AU15" s="84">
        <f t="shared" si="39"/>
        <v>210.89290948275863</v>
      </c>
      <c r="AV15" s="86">
        <f t="shared" si="40"/>
        <v>82.817499646693051</v>
      </c>
      <c r="AW15" s="84">
        <f t="shared" si="41"/>
        <v>1881.8136538461538</v>
      </c>
      <c r="AX15" s="86">
        <f>AW15-(E15*1000/AG15)</f>
        <v>661.09490384615378</v>
      </c>
      <c r="AY15" s="225">
        <f t="shared" si="43"/>
        <v>8.9230769230769234</v>
      </c>
      <c r="AZ15" s="226">
        <f t="shared" si="44"/>
        <v>-0.60817307692307665</v>
      </c>
      <c r="BA15" s="93">
        <f t="shared" si="53"/>
        <v>0.25777777777777777</v>
      </c>
      <c r="BB15" s="136">
        <f t="shared" si="45"/>
        <v>-0.4753952991452991</v>
      </c>
      <c r="BC15" s="180"/>
      <c r="BD15" s="180"/>
      <c r="BE15" s="180"/>
    </row>
    <row r="16" spans="1:57" s="132" customFormat="1" ht="15" customHeight="1" x14ac:dyDescent="0.2">
      <c r="A16" s="135" t="s">
        <v>104</v>
      </c>
      <c r="B16" s="250" t="s">
        <v>105</v>
      </c>
      <c r="C16" s="84">
        <v>3276.7179999999998</v>
      </c>
      <c r="D16" s="85">
        <v>896.46900000000005</v>
      </c>
      <c r="E16" s="84">
        <v>3267.3539999999998</v>
      </c>
      <c r="F16" s="86">
        <v>847.11800000000005</v>
      </c>
      <c r="G16" s="223">
        <f t="shared" si="28"/>
        <v>1.0582575272866355</v>
      </c>
      <c r="H16" s="224">
        <f t="shared" si="29"/>
        <v>5.5391599688952464E-2</v>
      </c>
      <c r="I16" s="84">
        <v>2257.4450000000002</v>
      </c>
      <c r="J16" s="85">
        <v>639.58299999999997</v>
      </c>
      <c r="K16" s="90">
        <f t="shared" si="46"/>
        <v>0.75501051801519969</v>
      </c>
      <c r="L16" s="92">
        <f t="shared" si="47"/>
        <v>6.4101299118196065E-2</v>
      </c>
      <c r="M16" s="84">
        <v>809.37699999999961</v>
      </c>
      <c r="N16" s="86">
        <v>150.28700000000009</v>
      </c>
      <c r="O16" s="93">
        <f t="shared" si="30"/>
        <v>0.17740975873491069</v>
      </c>
      <c r="P16" s="95">
        <f t="shared" si="31"/>
        <v>-7.0306589111083256E-2</v>
      </c>
      <c r="Q16" s="84">
        <v>200.53200000000001</v>
      </c>
      <c r="R16" s="86">
        <v>57.247999999999998</v>
      </c>
      <c r="S16" s="93">
        <f t="shared" si="32"/>
        <v>6.7579723249889617E-2</v>
      </c>
      <c r="T16" s="95">
        <f t="shared" si="33"/>
        <v>6.2052899928871572E-3</v>
      </c>
      <c r="U16" s="84">
        <v>328.09899999999999</v>
      </c>
      <c r="V16" s="85">
        <v>357.392</v>
      </c>
      <c r="W16" s="86">
        <f t="shared" si="48"/>
        <v>29.293000000000006</v>
      </c>
      <c r="X16" s="84">
        <v>0</v>
      </c>
      <c r="Y16" s="85">
        <v>0</v>
      </c>
      <c r="Z16" s="86">
        <f t="shared" si="34"/>
        <v>0</v>
      </c>
      <c r="AA16" s="93">
        <f t="shared" si="20"/>
        <v>0.39866632309650413</v>
      </c>
      <c r="AB16" s="95">
        <f t="shared" si="35"/>
        <v>0.29853594874021228</v>
      </c>
      <c r="AC16" s="93">
        <f t="shared" si="21"/>
        <v>0</v>
      </c>
      <c r="AD16" s="95">
        <f t="shared" si="36"/>
        <v>0</v>
      </c>
      <c r="AE16" s="93">
        <f t="shared" si="37"/>
        <v>0</v>
      </c>
      <c r="AF16" s="95">
        <f t="shared" si="38"/>
        <v>0</v>
      </c>
      <c r="AG16" s="84">
        <v>4720</v>
      </c>
      <c r="AH16" s="86">
        <v>1264</v>
      </c>
      <c r="AI16" s="84">
        <v>37</v>
      </c>
      <c r="AJ16" s="86">
        <v>37</v>
      </c>
      <c r="AK16" s="84">
        <v>59</v>
      </c>
      <c r="AL16" s="86">
        <v>54</v>
      </c>
      <c r="AM16" s="84">
        <f t="shared" si="49"/>
        <v>11.387387387387387</v>
      </c>
      <c r="AN16" s="86">
        <f t="shared" si="50"/>
        <v>0.75675675675675613</v>
      </c>
      <c r="AO16" s="84">
        <f t="shared" si="51"/>
        <v>7.8024691358024691</v>
      </c>
      <c r="AP16" s="86">
        <f t="shared" si="52"/>
        <v>1.1358024691358022</v>
      </c>
      <c r="AQ16" s="84">
        <v>95</v>
      </c>
      <c r="AR16" s="86">
        <v>95</v>
      </c>
      <c r="AS16" s="84">
        <v>20609</v>
      </c>
      <c r="AT16" s="86">
        <v>5138</v>
      </c>
      <c r="AU16" s="84">
        <f t="shared" si="39"/>
        <v>164.87310237446476</v>
      </c>
      <c r="AV16" s="86">
        <f t="shared" si="40"/>
        <v>6.3329500138456183</v>
      </c>
      <c r="AW16" s="84">
        <f t="shared" si="41"/>
        <v>670.1882911392405</v>
      </c>
      <c r="AX16" s="86">
        <f t="shared" si="42"/>
        <v>-22.047725809911981</v>
      </c>
      <c r="AY16" s="225">
        <f t="shared" si="43"/>
        <v>4.0648734177215191</v>
      </c>
      <c r="AZ16" s="226">
        <f t="shared" si="44"/>
        <v>-0.3014401416005148</v>
      </c>
      <c r="BA16" s="93">
        <f t="shared" si="53"/>
        <v>0.60093567251461988</v>
      </c>
      <c r="BB16" s="136">
        <f t="shared" si="45"/>
        <v>4.9553370606001401E-3</v>
      </c>
      <c r="BC16" s="181"/>
      <c r="BD16" s="180"/>
      <c r="BE16" s="180"/>
    </row>
    <row r="17" spans="1:57" s="132" customFormat="1" ht="15" customHeight="1" x14ac:dyDescent="0.2">
      <c r="A17" s="135" t="s">
        <v>104</v>
      </c>
      <c r="B17" s="250" t="s">
        <v>106</v>
      </c>
      <c r="C17" s="84">
        <v>3036.2280000000001</v>
      </c>
      <c r="D17" s="85">
        <v>872.202</v>
      </c>
      <c r="E17" s="84">
        <v>3089.8679999999999</v>
      </c>
      <c r="F17" s="86">
        <v>852.59799999999996</v>
      </c>
      <c r="G17" s="223">
        <f t="shared" si="28"/>
        <v>1.0229932512156961</v>
      </c>
      <c r="H17" s="224">
        <f t="shared" si="29"/>
        <v>4.0353216107400169E-2</v>
      </c>
      <c r="I17" s="84">
        <v>1834.1130000000001</v>
      </c>
      <c r="J17" s="85">
        <v>443.51900000000001</v>
      </c>
      <c r="K17" s="90">
        <f t="shared" si="46"/>
        <v>0.52019709171262429</v>
      </c>
      <c r="L17" s="92">
        <f t="shared" si="47"/>
        <v>-7.3392343175856412E-2</v>
      </c>
      <c r="M17" s="84">
        <v>1074.8969999999999</v>
      </c>
      <c r="N17" s="86">
        <v>306.40899999999993</v>
      </c>
      <c r="O17" s="93">
        <f t="shared" si="30"/>
        <v>0.35938273371506846</v>
      </c>
      <c r="P17" s="95">
        <f t="shared" si="31"/>
        <v>1.1504766112568954E-2</v>
      </c>
      <c r="Q17" s="84">
        <v>180.858</v>
      </c>
      <c r="R17" s="86">
        <v>102.67</v>
      </c>
      <c r="S17" s="93">
        <f t="shared" si="32"/>
        <v>0.12042017457230723</v>
      </c>
      <c r="T17" s="95">
        <f t="shared" si="33"/>
        <v>6.188757706328743E-2</v>
      </c>
      <c r="U17" s="84">
        <v>1147.296</v>
      </c>
      <c r="V17" s="85">
        <v>1180.7560000000001</v>
      </c>
      <c r="W17" s="86">
        <f t="shared" si="48"/>
        <v>33.460000000000036</v>
      </c>
      <c r="X17" s="84">
        <v>458.06700000000001</v>
      </c>
      <c r="Y17" s="85">
        <v>530.63900000000001</v>
      </c>
      <c r="Z17" s="86">
        <f t="shared" si="34"/>
        <v>72.572000000000003</v>
      </c>
      <c r="AA17" s="93">
        <f t="shared" si="20"/>
        <v>1.3537643802697084</v>
      </c>
      <c r="AB17" s="95">
        <f t="shared" si="35"/>
        <v>0.9758955245711245</v>
      </c>
      <c r="AC17" s="93">
        <f t="shared" si="21"/>
        <v>0.60839002891532012</v>
      </c>
      <c r="AD17" s="95">
        <f t="shared" si="36"/>
        <v>0.45752290035975707</v>
      </c>
      <c r="AE17" s="93">
        <f t="shared" si="37"/>
        <v>0.6223788936872946</v>
      </c>
      <c r="AF17" s="95">
        <f t="shared" si="38"/>
        <v>0.47413081318676836</v>
      </c>
      <c r="AG17" s="84">
        <v>3315</v>
      </c>
      <c r="AH17" s="86">
        <v>810</v>
      </c>
      <c r="AI17" s="84">
        <v>27.5</v>
      </c>
      <c r="AJ17" s="86">
        <v>28</v>
      </c>
      <c r="AK17" s="84">
        <v>48.5</v>
      </c>
      <c r="AL17" s="86">
        <v>47.5</v>
      </c>
      <c r="AM17" s="84">
        <f t="shared" si="49"/>
        <v>9.6428571428571423</v>
      </c>
      <c r="AN17" s="86">
        <f t="shared" si="50"/>
        <v>-0.40259740259740262</v>
      </c>
      <c r="AO17" s="84">
        <f t="shared" si="51"/>
        <v>5.6842105263157903</v>
      </c>
      <c r="AP17" s="86">
        <f t="shared" si="52"/>
        <v>-1.1665762344003738E-2</v>
      </c>
      <c r="AQ17" s="84">
        <v>87</v>
      </c>
      <c r="AR17" s="86">
        <v>88</v>
      </c>
      <c r="AS17" s="84">
        <v>17825</v>
      </c>
      <c r="AT17" s="86">
        <v>4192</v>
      </c>
      <c r="AU17" s="84">
        <f t="shared" si="39"/>
        <v>203.38692748091603</v>
      </c>
      <c r="AV17" s="86">
        <f t="shared" si="40"/>
        <v>30.04229914992024</v>
      </c>
      <c r="AW17" s="84">
        <f t="shared" si="41"/>
        <v>1052.59012345679</v>
      </c>
      <c r="AX17" s="86">
        <f t="shared" si="42"/>
        <v>120.50324562873573</v>
      </c>
      <c r="AY17" s="225">
        <f t="shared" si="43"/>
        <v>5.1753086419753087</v>
      </c>
      <c r="AZ17" s="226">
        <f t="shared" si="44"/>
        <v>-0.20176526451036292</v>
      </c>
      <c r="BA17" s="93">
        <f t="shared" si="53"/>
        <v>0.52929292929292926</v>
      </c>
      <c r="BB17" s="136">
        <f t="shared" si="45"/>
        <v>-3.3578107716038752E-2</v>
      </c>
      <c r="BC17" s="181"/>
      <c r="BD17" s="180"/>
      <c r="BE17" s="180"/>
    </row>
    <row r="18" spans="1:57" s="132" customFormat="1" ht="15" customHeight="1" x14ac:dyDescent="0.2">
      <c r="A18" s="135" t="s">
        <v>104</v>
      </c>
      <c r="B18" s="250" t="s">
        <v>107</v>
      </c>
      <c r="C18" s="84">
        <v>6233.6959999999999</v>
      </c>
      <c r="D18" s="85">
        <v>1763.732</v>
      </c>
      <c r="E18" s="84">
        <v>6151.58</v>
      </c>
      <c r="F18" s="86">
        <v>1557.0930000000001</v>
      </c>
      <c r="G18" s="223">
        <f t="shared" si="28"/>
        <v>1.1327081940513508</v>
      </c>
      <c r="H18" s="224">
        <f t="shared" si="29"/>
        <v>0.11935942836838809</v>
      </c>
      <c r="I18" s="84">
        <v>4433.6260000000002</v>
      </c>
      <c r="J18" s="85">
        <v>1064.4680000000001</v>
      </c>
      <c r="K18" s="90">
        <f t="shared" si="46"/>
        <v>0.68362519130199673</v>
      </c>
      <c r="L18" s="92">
        <f t="shared" si="47"/>
        <v>-3.7104442385608727E-2</v>
      </c>
      <c r="M18" s="84">
        <v>1418.6069999999997</v>
      </c>
      <c r="N18" s="86">
        <v>394.20299999999997</v>
      </c>
      <c r="O18" s="93">
        <f t="shared" si="30"/>
        <v>0.2531659958653722</v>
      </c>
      <c r="P18" s="95">
        <f t="shared" si="31"/>
        <v>2.2557436763482958E-2</v>
      </c>
      <c r="Q18" s="84">
        <v>299.34699999999998</v>
      </c>
      <c r="R18" s="86">
        <v>98.421999999999997</v>
      </c>
      <c r="S18" s="93">
        <f t="shared" si="32"/>
        <v>6.3208812832631064E-2</v>
      </c>
      <c r="T18" s="95">
        <f t="shared" si="33"/>
        <v>1.4547005622125797E-2</v>
      </c>
      <c r="U18" s="84">
        <v>1454.345</v>
      </c>
      <c r="V18" s="85">
        <v>1251.473</v>
      </c>
      <c r="W18" s="86">
        <f t="shared" si="48"/>
        <v>-202.87200000000007</v>
      </c>
      <c r="X18" s="84">
        <v>156.38999999999999</v>
      </c>
      <c r="Y18" s="85">
        <v>161.57400000000001</v>
      </c>
      <c r="Z18" s="86">
        <f t="shared" si="34"/>
        <v>5.1840000000000259</v>
      </c>
      <c r="AA18" s="93">
        <f t="shared" si="20"/>
        <v>0.70955961563321412</v>
      </c>
      <c r="AB18" s="95">
        <f t="shared" si="35"/>
        <v>0.47625580999367056</v>
      </c>
      <c r="AC18" s="93">
        <f t="shared" si="21"/>
        <v>9.1609156039579712E-2</v>
      </c>
      <c r="AD18" s="95">
        <f t="shared" si="36"/>
        <v>6.6521310883190951E-2</v>
      </c>
      <c r="AE18" s="93">
        <f t="shared" si="37"/>
        <v>0.10376644169616073</v>
      </c>
      <c r="AF18" s="95">
        <f t="shared" si="38"/>
        <v>7.8343704773288877E-2</v>
      </c>
      <c r="AG18" s="84">
        <v>9317</v>
      </c>
      <c r="AH18" s="86">
        <v>2590</v>
      </c>
      <c r="AI18" s="84">
        <v>65.099999999999994</v>
      </c>
      <c r="AJ18" s="86">
        <v>65.23</v>
      </c>
      <c r="AK18" s="84">
        <v>117.79</v>
      </c>
      <c r="AL18" s="86">
        <v>114.42</v>
      </c>
      <c r="AM18" s="84">
        <f t="shared" si="49"/>
        <v>13.235218968777147</v>
      </c>
      <c r="AN18" s="86">
        <f t="shared" si="50"/>
        <v>1.3086956712861078</v>
      </c>
      <c r="AO18" s="84">
        <f t="shared" si="51"/>
        <v>7.5453009380644405</v>
      </c>
      <c r="AP18" s="86">
        <f t="shared" si="52"/>
        <v>0.95376798393703854</v>
      </c>
      <c r="AQ18" s="84">
        <v>212</v>
      </c>
      <c r="AR18" s="86">
        <v>236</v>
      </c>
      <c r="AS18" s="84">
        <v>44193</v>
      </c>
      <c r="AT18" s="86">
        <v>11551</v>
      </c>
      <c r="AU18" s="84">
        <f t="shared" si="39"/>
        <v>134.80157562115835</v>
      </c>
      <c r="AV18" s="86">
        <f t="shared" si="40"/>
        <v>-4.3964874204998239</v>
      </c>
      <c r="AW18" s="84">
        <f t="shared" si="41"/>
        <v>601.19420849420851</v>
      </c>
      <c r="AX18" s="86">
        <f t="shared" si="42"/>
        <v>-59.059091924381164</v>
      </c>
      <c r="AY18" s="225">
        <f t="shared" si="43"/>
        <v>4.4598455598455597</v>
      </c>
      <c r="AZ18" s="226">
        <f t="shared" si="44"/>
        <v>-0.28341943961778693</v>
      </c>
      <c r="BA18" s="93">
        <f t="shared" si="53"/>
        <v>0.54383239171374764</v>
      </c>
      <c r="BB18" s="136">
        <f t="shared" si="45"/>
        <v>-2.8853177434085664E-2</v>
      </c>
      <c r="BC18" s="180"/>
      <c r="BD18" s="180"/>
      <c r="BE18" s="180"/>
    </row>
    <row r="19" spans="1:57" s="132" customFormat="1" ht="15" customHeight="1" x14ac:dyDescent="0.2">
      <c r="A19" s="135" t="s">
        <v>108</v>
      </c>
      <c r="B19" s="250" t="s">
        <v>109</v>
      </c>
      <c r="C19" s="84">
        <v>917.827</v>
      </c>
      <c r="D19" s="85">
        <v>251.10900000000001</v>
      </c>
      <c r="E19" s="84">
        <v>967.06399999999996</v>
      </c>
      <c r="F19" s="86">
        <v>234.048</v>
      </c>
      <c r="G19" s="223">
        <f t="shared" si="28"/>
        <v>1.0728953035274815</v>
      </c>
      <c r="H19" s="224">
        <f t="shared" si="29"/>
        <v>0.12380920374504722</v>
      </c>
      <c r="I19" s="84">
        <v>802.86400000000003</v>
      </c>
      <c r="J19" s="85">
        <v>181.768</v>
      </c>
      <c r="K19" s="90">
        <f t="shared" si="46"/>
        <v>0.77662701668033907</v>
      </c>
      <c r="L19" s="92">
        <f t="shared" si="47"/>
        <v>-5.358070483550692E-2</v>
      </c>
      <c r="M19" s="84">
        <v>136.59299999999993</v>
      </c>
      <c r="N19" s="86">
        <v>42.273000000000003</v>
      </c>
      <c r="O19" s="93">
        <f t="shared" si="30"/>
        <v>0.18061679655455293</v>
      </c>
      <c r="P19" s="95">
        <f t="shared" si="31"/>
        <v>3.937174969105689E-2</v>
      </c>
      <c r="Q19" s="84">
        <v>27.606999999999999</v>
      </c>
      <c r="R19" s="86">
        <v>10.007</v>
      </c>
      <c r="S19" s="93">
        <f t="shared" si="32"/>
        <v>4.2756186765108013E-2</v>
      </c>
      <c r="T19" s="95">
        <f t="shared" si="33"/>
        <v>1.420895514445002E-2</v>
      </c>
      <c r="U19" s="84">
        <v>1171.873</v>
      </c>
      <c r="V19" s="85">
        <v>1168.241</v>
      </c>
      <c r="W19" s="86">
        <f t="shared" si="48"/>
        <v>-3.6320000000000618</v>
      </c>
      <c r="X19" s="84">
        <v>1076.4169999999999</v>
      </c>
      <c r="Y19" s="85">
        <v>1117.922</v>
      </c>
      <c r="Z19" s="86">
        <f t="shared" si="34"/>
        <v>41.505000000000109</v>
      </c>
      <c r="AA19" s="93">
        <f t="shared" si="20"/>
        <v>4.6523262806191727</v>
      </c>
      <c r="AB19" s="95">
        <f t="shared" si="35"/>
        <v>3.3755355564413048</v>
      </c>
      <c r="AC19" s="93">
        <f t="shared" si="21"/>
        <v>4.4519391977189189</v>
      </c>
      <c r="AD19" s="95">
        <f t="shared" si="36"/>
        <v>3.2791506438846998</v>
      </c>
      <c r="AE19" s="93">
        <f t="shared" si="37"/>
        <v>4.7764646568225322</v>
      </c>
      <c r="AF19" s="95">
        <f t="shared" si="38"/>
        <v>3.6633873423945316</v>
      </c>
      <c r="AG19" s="84">
        <v>1175</v>
      </c>
      <c r="AH19" s="86">
        <v>289</v>
      </c>
      <c r="AI19" s="84">
        <v>18</v>
      </c>
      <c r="AJ19" s="86">
        <v>17</v>
      </c>
      <c r="AK19" s="84">
        <v>21</v>
      </c>
      <c r="AL19" s="86">
        <v>20</v>
      </c>
      <c r="AM19" s="84">
        <f t="shared" si="49"/>
        <v>5.666666666666667</v>
      </c>
      <c r="AN19" s="86">
        <f t="shared" si="50"/>
        <v>0.22685185185185297</v>
      </c>
      <c r="AO19" s="84">
        <f t="shared" si="51"/>
        <v>4.8166666666666664</v>
      </c>
      <c r="AP19" s="86">
        <f t="shared" si="52"/>
        <v>0.15396825396825431</v>
      </c>
      <c r="AQ19" s="84">
        <v>50</v>
      </c>
      <c r="AR19" s="86">
        <v>50</v>
      </c>
      <c r="AS19" s="84">
        <v>5567</v>
      </c>
      <c r="AT19" s="86">
        <v>1382</v>
      </c>
      <c r="AU19" s="84">
        <f t="shared" si="39"/>
        <v>169.35455861070912</v>
      </c>
      <c r="AV19" s="86">
        <f t="shared" si="40"/>
        <v>-4.3591112294202219</v>
      </c>
      <c r="AW19" s="84">
        <f t="shared" si="41"/>
        <v>809.85467128027676</v>
      </c>
      <c r="AX19" s="86">
        <f t="shared" si="42"/>
        <v>-13.178520209084922</v>
      </c>
      <c r="AY19" s="225">
        <f t="shared" si="43"/>
        <v>4.7820069204152249</v>
      </c>
      <c r="AZ19" s="226">
        <f t="shared" si="44"/>
        <v>4.4134579989693279E-2</v>
      </c>
      <c r="BA19" s="93">
        <f t="shared" si="53"/>
        <v>0.30711111111111111</v>
      </c>
      <c r="BB19" s="136">
        <f t="shared" si="45"/>
        <v>1.231990231990221E-3</v>
      </c>
      <c r="BC19" s="181"/>
      <c r="BD19" s="180"/>
      <c r="BE19" s="180"/>
    </row>
    <row r="20" spans="1:57" s="132" customFormat="1" ht="15" customHeight="1" x14ac:dyDescent="0.2">
      <c r="A20" s="135" t="s">
        <v>110</v>
      </c>
      <c r="B20" s="250" t="s">
        <v>111</v>
      </c>
      <c r="C20" s="84">
        <v>3187.2919999999999</v>
      </c>
      <c r="D20" s="85">
        <v>914.21100000000001</v>
      </c>
      <c r="E20" s="84">
        <v>3097.3679999999999</v>
      </c>
      <c r="F20" s="86">
        <v>932.90200000000004</v>
      </c>
      <c r="G20" s="223">
        <f t="shared" si="28"/>
        <v>0.97996466938649496</v>
      </c>
      <c r="H20" s="224">
        <f t="shared" si="29"/>
        <v>-4.9067721985792678E-2</v>
      </c>
      <c r="I20" s="84">
        <v>2273.3649999999998</v>
      </c>
      <c r="J20" s="85">
        <v>664.14300000000003</v>
      </c>
      <c r="K20" s="90">
        <f t="shared" si="46"/>
        <v>0.71191079020089998</v>
      </c>
      <c r="L20" s="92">
        <f t="shared" si="47"/>
        <v>-2.2055919599162421E-2</v>
      </c>
      <c r="M20" s="84">
        <v>607.22500000000014</v>
      </c>
      <c r="N20" s="86">
        <v>213.86400000000003</v>
      </c>
      <c r="O20" s="93">
        <f t="shared" si="30"/>
        <v>0.22924594437572224</v>
      </c>
      <c r="P20" s="95">
        <f t="shared" si="31"/>
        <v>3.3200463180074802E-2</v>
      </c>
      <c r="Q20" s="84">
        <v>216.77799999999999</v>
      </c>
      <c r="R20" s="86">
        <v>54.894999999999996</v>
      </c>
      <c r="S20" s="93">
        <f t="shared" si="32"/>
        <v>5.8843265423377797E-2</v>
      </c>
      <c r="T20" s="95">
        <f t="shared" si="33"/>
        <v>-1.1144543580912297E-2</v>
      </c>
      <c r="U20" s="84">
        <v>278.17899999999997</v>
      </c>
      <c r="V20" s="85">
        <v>287.36700000000002</v>
      </c>
      <c r="W20" s="86">
        <f t="shared" si="48"/>
        <v>9.188000000000045</v>
      </c>
      <c r="X20" s="84">
        <v>30.23</v>
      </c>
      <c r="Y20" s="85">
        <v>24.884</v>
      </c>
      <c r="Z20" s="86">
        <f t="shared" si="34"/>
        <v>-5.3460000000000001</v>
      </c>
      <c r="AA20" s="93">
        <f t="shared" si="20"/>
        <v>0.31433334317788786</v>
      </c>
      <c r="AB20" s="95">
        <f t="shared" si="35"/>
        <v>0.22705580475341969</v>
      </c>
      <c r="AC20" s="93">
        <f t="shared" si="21"/>
        <v>2.7219099310771801E-2</v>
      </c>
      <c r="AD20" s="95">
        <f t="shared" si="36"/>
        <v>1.7734558829385093E-2</v>
      </c>
      <c r="AE20" s="93">
        <f t="shared" si="37"/>
        <v>2.6673755657078663E-2</v>
      </c>
      <c r="AF20" s="95">
        <f t="shared" si="38"/>
        <v>1.6913856284450031E-2</v>
      </c>
      <c r="AG20" s="84">
        <v>3677</v>
      </c>
      <c r="AH20" s="86">
        <v>921</v>
      </c>
      <c r="AI20" s="84">
        <v>36</v>
      </c>
      <c r="AJ20" s="86">
        <v>34</v>
      </c>
      <c r="AK20" s="84">
        <v>64</v>
      </c>
      <c r="AL20" s="86">
        <v>60</v>
      </c>
      <c r="AM20" s="84">
        <f t="shared" si="49"/>
        <v>9.0294117647058822</v>
      </c>
      <c r="AN20" s="86">
        <f t="shared" si="50"/>
        <v>0.51783769063180785</v>
      </c>
      <c r="AO20" s="84">
        <f t="shared" si="51"/>
        <v>5.1166666666666663</v>
      </c>
      <c r="AP20" s="86">
        <f t="shared" si="52"/>
        <v>0.32890624999999929</v>
      </c>
      <c r="AQ20" s="84">
        <v>105</v>
      </c>
      <c r="AR20" s="86">
        <v>105</v>
      </c>
      <c r="AS20" s="84">
        <v>16735</v>
      </c>
      <c r="AT20" s="86">
        <v>4226</v>
      </c>
      <c r="AU20" s="84">
        <f t="shared" si="39"/>
        <v>220.75295787979178</v>
      </c>
      <c r="AV20" s="86">
        <f t="shared" si="40"/>
        <v>35.669719158548872</v>
      </c>
      <c r="AW20" s="84">
        <f t="shared" si="41"/>
        <v>1012.9229098805646</v>
      </c>
      <c r="AX20" s="86">
        <f t="shared" si="42"/>
        <v>170.56011412315365</v>
      </c>
      <c r="AY20" s="225">
        <f t="shared" si="43"/>
        <v>4.5884907709011946</v>
      </c>
      <c r="AZ20" s="226">
        <f t="shared" si="44"/>
        <v>3.7226153006171714E-2</v>
      </c>
      <c r="BA20" s="93">
        <f t="shared" si="53"/>
        <v>0.4471957671957672</v>
      </c>
      <c r="BB20" s="136">
        <f t="shared" si="45"/>
        <v>9.3360079074364943E-3</v>
      </c>
      <c r="BC20" s="181"/>
      <c r="BD20" s="180"/>
      <c r="BE20" s="180"/>
    </row>
    <row r="21" spans="1:57" s="132" customFormat="1" ht="15" customHeight="1" x14ac:dyDescent="0.2">
      <c r="A21" s="135" t="s">
        <v>110</v>
      </c>
      <c r="B21" s="250" t="s">
        <v>112</v>
      </c>
      <c r="C21" s="84">
        <v>3064.2710000000002</v>
      </c>
      <c r="D21" s="85">
        <v>707.36800000000005</v>
      </c>
      <c r="E21" s="84">
        <v>2919.2310000000002</v>
      </c>
      <c r="F21" s="86">
        <v>704.04200000000003</v>
      </c>
      <c r="G21" s="223">
        <f t="shared" si="28"/>
        <v>1.0047241499796888</v>
      </c>
      <c r="H21" s="224">
        <f t="shared" si="29"/>
        <v>-4.4960167568322884E-2</v>
      </c>
      <c r="I21" s="84">
        <v>2221.567</v>
      </c>
      <c r="J21" s="85">
        <v>561.42700000000002</v>
      </c>
      <c r="K21" s="90">
        <f t="shared" si="46"/>
        <v>0.79743395990580102</v>
      </c>
      <c r="L21" s="92">
        <f t="shared" si="47"/>
        <v>3.6422926520639054E-2</v>
      </c>
      <c r="M21" s="84">
        <v>497.99300000000022</v>
      </c>
      <c r="N21" s="86">
        <v>108.56900000000002</v>
      </c>
      <c r="O21" s="93">
        <f t="shared" si="30"/>
        <v>0.15420812962863012</v>
      </c>
      <c r="P21" s="95">
        <f t="shared" si="31"/>
        <v>-1.6382344369487933E-2</v>
      </c>
      <c r="Q21" s="84">
        <v>199.67099999999999</v>
      </c>
      <c r="R21" s="86">
        <v>34.045999999999999</v>
      </c>
      <c r="S21" s="93">
        <f t="shared" si="32"/>
        <v>4.835791046556881E-2</v>
      </c>
      <c r="T21" s="95">
        <f t="shared" si="33"/>
        <v>-2.0040582151151135E-2</v>
      </c>
      <c r="U21" s="84">
        <v>344.23599999999999</v>
      </c>
      <c r="V21" s="85">
        <v>146.51300000000001</v>
      </c>
      <c r="W21" s="86">
        <f t="shared" si="48"/>
        <v>-197.72299999999998</v>
      </c>
      <c r="X21" s="84">
        <v>8.0280000000000005</v>
      </c>
      <c r="Y21" s="85">
        <v>8.51</v>
      </c>
      <c r="Z21" s="86">
        <f t="shared" si="34"/>
        <v>0.48199999999999932</v>
      </c>
      <c r="AA21" s="93">
        <f t="shared" si="20"/>
        <v>0.20712415602628334</v>
      </c>
      <c r="AB21" s="95">
        <f t="shared" si="35"/>
        <v>9.4785528013291029E-2</v>
      </c>
      <c r="AC21" s="93">
        <f t="shared" si="21"/>
        <v>1.2030513113400662E-2</v>
      </c>
      <c r="AD21" s="95">
        <f t="shared" si="36"/>
        <v>9.4106403932659212E-3</v>
      </c>
      <c r="AE21" s="93">
        <f t="shared" si="37"/>
        <v>1.2087347061680978E-2</v>
      </c>
      <c r="AF21" s="95">
        <f t="shared" si="38"/>
        <v>9.3373077533836901E-3</v>
      </c>
      <c r="AG21" s="84">
        <v>4281</v>
      </c>
      <c r="AH21" s="86">
        <v>1065</v>
      </c>
      <c r="AI21" s="84">
        <v>33</v>
      </c>
      <c r="AJ21" s="86">
        <v>33</v>
      </c>
      <c r="AK21" s="84">
        <v>70</v>
      </c>
      <c r="AL21" s="86">
        <v>57</v>
      </c>
      <c r="AM21" s="84">
        <f t="shared" si="49"/>
        <v>10.757575757575758</v>
      </c>
      <c r="AN21" s="86">
        <f t="shared" si="50"/>
        <v>-5.3030303030302761E-2</v>
      </c>
      <c r="AO21" s="84">
        <f t="shared" si="51"/>
        <v>6.2280701754385968</v>
      </c>
      <c r="AP21" s="86">
        <f t="shared" si="52"/>
        <v>1.1316416040100252</v>
      </c>
      <c r="AQ21" s="84">
        <v>82</v>
      </c>
      <c r="AR21" s="86">
        <v>82</v>
      </c>
      <c r="AS21" s="84">
        <v>19522</v>
      </c>
      <c r="AT21" s="86">
        <v>4578</v>
      </c>
      <c r="AU21" s="84">
        <f t="shared" si="39"/>
        <v>153.78811708169508</v>
      </c>
      <c r="AV21" s="86">
        <f t="shared" si="40"/>
        <v>4.2526698939069547</v>
      </c>
      <c r="AW21" s="84">
        <f t="shared" si="41"/>
        <v>661.07230046948359</v>
      </c>
      <c r="AX21" s="86">
        <f t="shared" si="42"/>
        <v>-20.831693924349679</v>
      </c>
      <c r="AY21" s="225">
        <f t="shared" si="43"/>
        <v>4.2985915492957743</v>
      </c>
      <c r="AZ21" s="226">
        <f t="shared" si="44"/>
        <v>-0.26155794848511782</v>
      </c>
      <c r="BA21" s="93">
        <f t="shared" si="53"/>
        <v>0.62032520325203255</v>
      </c>
      <c r="BB21" s="136">
        <f t="shared" si="45"/>
        <v>-3.3721969087822656E-2</v>
      </c>
      <c r="BC21" s="181"/>
      <c r="BD21" s="180"/>
      <c r="BE21" s="180"/>
    </row>
    <row r="22" spans="1:57" s="132" customFormat="1" ht="15" customHeight="1" x14ac:dyDescent="0.2">
      <c r="A22" s="135" t="s">
        <v>110</v>
      </c>
      <c r="B22" s="250" t="s">
        <v>113</v>
      </c>
      <c r="C22" s="84">
        <v>3708.1080000000002</v>
      </c>
      <c r="D22" s="85">
        <v>980.26700000000005</v>
      </c>
      <c r="E22" s="84">
        <v>3495.83</v>
      </c>
      <c r="F22" s="86">
        <v>940.11300000000006</v>
      </c>
      <c r="G22" s="223">
        <f t="shared" si="28"/>
        <v>1.0427118867625487</v>
      </c>
      <c r="H22" s="224">
        <f t="shared" si="29"/>
        <v>-1.8011317741102983E-2</v>
      </c>
      <c r="I22" s="84">
        <v>2644.18</v>
      </c>
      <c r="J22" s="85">
        <v>683.95399999999995</v>
      </c>
      <c r="K22" s="90">
        <f t="shared" si="46"/>
        <v>0.72752318072401922</v>
      </c>
      <c r="L22" s="92">
        <f t="shared" si="47"/>
        <v>-2.8857993417743977E-2</v>
      </c>
      <c r="M22" s="84">
        <v>677.82100000000014</v>
      </c>
      <c r="N22" s="86">
        <v>165.83400000000012</v>
      </c>
      <c r="O22" s="93">
        <f t="shared" si="30"/>
        <v>0.17639794365145478</v>
      </c>
      <c r="P22" s="95">
        <f t="shared" si="31"/>
        <v>-1.7496210240467935E-2</v>
      </c>
      <c r="Q22" s="84">
        <v>173.82900000000001</v>
      </c>
      <c r="R22" s="86">
        <v>90.325000000000003</v>
      </c>
      <c r="S22" s="93">
        <f t="shared" si="32"/>
        <v>9.6078875624525981E-2</v>
      </c>
      <c r="T22" s="95">
        <f t="shared" si="33"/>
        <v>4.6354203658211829E-2</v>
      </c>
      <c r="U22" s="84">
        <v>312.48599999999999</v>
      </c>
      <c r="V22" s="85">
        <v>330.38900000000001</v>
      </c>
      <c r="W22" s="86">
        <f t="shared" si="48"/>
        <v>17.90300000000002</v>
      </c>
      <c r="X22" s="84">
        <v>0</v>
      </c>
      <c r="Y22" s="85">
        <v>0</v>
      </c>
      <c r="Z22" s="86">
        <f t="shared" si="34"/>
        <v>0</v>
      </c>
      <c r="AA22" s="93">
        <f t="shared" si="20"/>
        <v>0.33703980650169801</v>
      </c>
      <c r="AB22" s="95">
        <f t="shared" si="35"/>
        <v>0.25276879821391351</v>
      </c>
      <c r="AC22" s="93">
        <f t="shared" si="21"/>
        <v>0</v>
      </c>
      <c r="AD22" s="95">
        <f t="shared" si="36"/>
        <v>0</v>
      </c>
      <c r="AE22" s="93">
        <f t="shared" si="37"/>
        <v>0</v>
      </c>
      <c r="AF22" s="95">
        <f t="shared" si="38"/>
        <v>0</v>
      </c>
      <c r="AG22" s="84">
        <v>4142</v>
      </c>
      <c r="AH22" s="86">
        <v>1081</v>
      </c>
      <c r="AI22" s="84">
        <v>38</v>
      </c>
      <c r="AJ22" s="86">
        <v>38.83</v>
      </c>
      <c r="AK22" s="84">
        <v>65</v>
      </c>
      <c r="AL22" s="86">
        <v>65</v>
      </c>
      <c r="AM22" s="84">
        <f t="shared" si="49"/>
        <v>9.2797665035625378</v>
      </c>
      <c r="AN22" s="86">
        <f t="shared" si="50"/>
        <v>0.19643317022920392</v>
      </c>
      <c r="AO22" s="84">
        <f t="shared" si="51"/>
        <v>5.5435897435897443</v>
      </c>
      <c r="AP22" s="86">
        <f t="shared" si="52"/>
        <v>0.23333333333333428</v>
      </c>
      <c r="AQ22" s="84">
        <v>100</v>
      </c>
      <c r="AR22" s="86">
        <v>96</v>
      </c>
      <c r="AS22" s="84">
        <v>19795</v>
      </c>
      <c r="AT22" s="86">
        <v>4979</v>
      </c>
      <c r="AU22" s="84">
        <f t="shared" si="39"/>
        <v>188.81562562763608</v>
      </c>
      <c r="AV22" s="86">
        <f t="shared" si="40"/>
        <v>12.213958539987686</v>
      </c>
      <c r="AW22" s="84">
        <f t="shared" si="41"/>
        <v>869.66975023126736</v>
      </c>
      <c r="AX22" s="86">
        <f t="shared" si="42"/>
        <v>25.674095957969485</v>
      </c>
      <c r="AY22" s="225">
        <f t="shared" si="43"/>
        <v>4.6059204440333028</v>
      </c>
      <c r="AZ22" s="226">
        <f t="shared" si="44"/>
        <v>-0.17317178194448601</v>
      </c>
      <c r="BA22" s="93">
        <f t="shared" si="53"/>
        <v>0.57627314814814823</v>
      </c>
      <c r="BB22" s="136">
        <f t="shared" si="45"/>
        <v>3.2454466829466955E-2</v>
      </c>
      <c r="BC22" s="181"/>
      <c r="BD22" s="180"/>
      <c r="BE22" s="180"/>
    </row>
    <row r="23" spans="1:57" s="132" customFormat="1" ht="15" customHeight="1" x14ac:dyDescent="0.2">
      <c r="A23" s="135" t="s">
        <v>114</v>
      </c>
      <c r="B23" s="249" t="s">
        <v>115</v>
      </c>
      <c r="C23" s="84">
        <v>1843.125</v>
      </c>
      <c r="D23" s="85">
        <v>544.58299999999997</v>
      </c>
      <c r="E23" s="84">
        <v>1767.4069999999999</v>
      </c>
      <c r="F23" s="86">
        <v>479.63299999999998</v>
      </c>
      <c r="G23" s="223">
        <f t="shared" si="28"/>
        <v>1.1354160368448376</v>
      </c>
      <c r="H23" s="224">
        <f t="shared" si="29"/>
        <v>9.2574744488294947E-2</v>
      </c>
      <c r="I23" s="84">
        <v>974.68499999999995</v>
      </c>
      <c r="J23" s="85">
        <v>259.75099999999998</v>
      </c>
      <c r="K23" s="90">
        <f t="shared" si="46"/>
        <v>0.54156198593507954</v>
      </c>
      <c r="L23" s="92">
        <f t="shared" si="47"/>
        <v>-9.9154043887111909E-3</v>
      </c>
      <c r="M23" s="84">
        <v>535.38099999999997</v>
      </c>
      <c r="N23" s="86">
        <v>177.648</v>
      </c>
      <c r="O23" s="93">
        <f t="shared" si="30"/>
        <v>0.37038318881311338</v>
      </c>
      <c r="P23" s="95">
        <f t="shared" si="31"/>
        <v>6.7464279925686765E-2</v>
      </c>
      <c r="Q23" s="84">
        <v>257.34100000000001</v>
      </c>
      <c r="R23" s="86">
        <v>42.234000000000002</v>
      </c>
      <c r="S23" s="93">
        <f t="shared" si="32"/>
        <v>8.805482525180712E-2</v>
      </c>
      <c r="T23" s="95">
        <f t="shared" si="33"/>
        <v>-5.7548875536975561E-2</v>
      </c>
      <c r="U23" s="84">
        <v>342.37620000000004</v>
      </c>
      <c r="V23" s="85">
        <v>275.00814000000003</v>
      </c>
      <c r="W23" s="86">
        <f t="shared" si="48"/>
        <v>-67.368060000000014</v>
      </c>
      <c r="X23" s="84">
        <v>133.815</v>
      </c>
      <c r="Y23" s="85">
        <v>70.757999999999996</v>
      </c>
      <c r="Z23" s="86">
        <f t="shared" si="34"/>
        <v>-63.057000000000002</v>
      </c>
      <c r="AA23" s="93">
        <f t="shared" si="20"/>
        <v>0.50498847742217445</v>
      </c>
      <c r="AB23" s="95">
        <f t="shared" si="35"/>
        <v>0.31922994232553148</v>
      </c>
      <c r="AC23" s="93">
        <f t="shared" si="21"/>
        <v>0.12993060745561283</v>
      </c>
      <c r="AD23" s="95">
        <f t="shared" si="36"/>
        <v>5.7328369408817303E-2</v>
      </c>
      <c r="AE23" s="93">
        <f t="shared" si="37"/>
        <v>0.14752529538209422</v>
      </c>
      <c r="AF23" s="95">
        <f t="shared" si="38"/>
        <v>7.181268362939662E-2</v>
      </c>
      <c r="AG23" s="84">
        <v>2322</v>
      </c>
      <c r="AH23" s="86">
        <v>587</v>
      </c>
      <c r="AI23" s="84">
        <v>24</v>
      </c>
      <c r="AJ23" s="86">
        <v>24</v>
      </c>
      <c r="AK23" s="84">
        <v>35</v>
      </c>
      <c r="AL23" s="86">
        <v>35</v>
      </c>
      <c r="AM23" s="84">
        <f t="shared" si="49"/>
        <v>8.1527777777777768</v>
      </c>
      <c r="AN23" s="86">
        <f t="shared" si="50"/>
        <v>9.0277777777776791E-2</v>
      </c>
      <c r="AO23" s="84">
        <f t="shared" si="51"/>
        <v>5.590476190476191</v>
      </c>
      <c r="AP23" s="86">
        <f t="shared" si="52"/>
        <v>6.1904761904762573E-2</v>
      </c>
      <c r="AQ23" s="84">
        <v>69</v>
      </c>
      <c r="AR23" s="86">
        <v>70</v>
      </c>
      <c r="AS23" s="84">
        <v>11186</v>
      </c>
      <c r="AT23" s="86">
        <v>2900</v>
      </c>
      <c r="AU23" s="84">
        <f t="shared" si="39"/>
        <v>165.39068965517242</v>
      </c>
      <c r="AV23" s="86">
        <f t="shared" si="40"/>
        <v>7.3889911034112856</v>
      </c>
      <c r="AW23" s="84">
        <f t="shared" si="41"/>
        <v>817.09199318568994</v>
      </c>
      <c r="AX23" s="86">
        <f t="shared" si="42"/>
        <v>55.934801109893215</v>
      </c>
      <c r="AY23" s="225">
        <f t="shared" si="43"/>
        <v>4.9403747870528107</v>
      </c>
      <c r="AZ23" s="226">
        <f t="shared" si="44"/>
        <v>0.12297599290983019</v>
      </c>
      <c r="BA23" s="93">
        <f t="shared" si="53"/>
        <v>0.46031746031746035</v>
      </c>
      <c r="BB23" s="136">
        <f t="shared" si="45"/>
        <v>1.4943993204862838E-2</v>
      </c>
      <c r="BC23" s="181"/>
      <c r="BD23" s="180"/>
      <c r="BE23" s="180"/>
    </row>
    <row r="24" spans="1:57" s="132" customFormat="1" ht="15" customHeight="1" x14ac:dyDescent="0.2">
      <c r="A24" s="135" t="s">
        <v>114</v>
      </c>
      <c r="B24" s="249" t="s">
        <v>116</v>
      </c>
      <c r="C24" s="84">
        <v>6130.4979999999996</v>
      </c>
      <c r="D24" s="85">
        <v>1504.3030000000001</v>
      </c>
      <c r="E24" s="84">
        <v>5841.4750000000004</v>
      </c>
      <c r="F24" s="86">
        <v>1435.1790000000001</v>
      </c>
      <c r="G24" s="223">
        <f t="shared" si="28"/>
        <v>1.048164026926258</v>
      </c>
      <c r="H24" s="224">
        <f t="shared" si="29"/>
        <v>-1.3137162807230762E-3</v>
      </c>
      <c r="I24" s="84">
        <v>3648.3470000000002</v>
      </c>
      <c r="J24" s="85">
        <v>965.69</v>
      </c>
      <c r="K24" s="90">
        <f t="shared" si="46"/>
        <v>0.67287077082370905</v>
      </c>
      <c r="L24" s="92">
        <f t="shared" si="47"/>
        <v>4.8311562746981895E-2</v>
      </c>
      <c r="M24" s="84">
        <v>1331.2740000000001</v>
      </c>
      <c r="N24" s="86">
        <v>305.10300000000007</v>
      </c>
      <c r="O24" s="93">
        <f t="shared" si="30"/>
        <v>0.2125888129634004</v>
      </c>
      <c r="P24" s="95">
        <f t="shared" si="31"/>
        <v>-1.5311503309458768E-2</v>
      </c>
      <c r="Q24" s="84">
        <v>861.85400000000004</v>
      </c>
      <c r="R24" s="86">
        <v>164.386</v>
      </c>
      <c r="S24" s="93">
        <f t="shared" si="32"/>
        <v>0.1145404162128905</v>
      </c>
      <c r="T24" s="95">
        <f t="shared" si="33"/>
        <v>-3.3000059437523141E-2</v>
      </c>
      <c r="U24" s="84">
        <v>2500.4560300000003</v>
      </c>
      <c r="V24" s="85">
        <v>2438.5479999999998</v>
      </c>
      <c r="W24" s="86">
        <f t="shared" si="48"/>
        <v>-61.908030000000508</v>
      </c>
      <c r="X24" s="84">
        <v>1098.107</v>
      </c>
      <c r="Y24" s="85">
        <v>1030.8779999999999</v>
      </c>
      <c r="Z24" s="86">
        <f t="shared" si="34"/>
        <v>-67.229000000000042</v>
      </c>
      <c r="AA24" s="93">
        <f t="shared" si="20"/>
        <v>1.6210484191017365</v>
      </c>
      <c r="AB24" s="95">
        <f t="shared" si="35"/>
        <v>1.2131768187847638</v>
      </c>
      <c r="AC24" s="93">
        <f t="shared" si="21"/>
        <v>0.6852861424859219</v>
      </c>
      <c r="AD24" s="95">
        <f t="shared" si="36"/>
        <v>0.50616415272261062</v>
      </c>
      <c r="AE24" s="93">
        <f t="shared" si="37"/>
        <v>0.71829228270480538</v>
      </c>
      <c r="AF24" s="95">
        <f t="shared" si="38"/>
        <v>0.5303077411292616</v>
      </c>
      <c r="AG24" s="84">
        <v>6559</v>
      </c>
      <c r="AH24" s="86">
        <v>1584</v>
      </c>
      <c r="AI24" s="84">
        <v>55</v>
      </c>
      <c r="AJ24" s="86">
        <v>58</v>
      </c>
      <c r="AK24" s="84">
        <v>65</v>
      </c>
      <c r="AL24" s="86">
        <v>64</v>
      </c>
      <c r="AM24" s="84">
        <f t="shared" si="49"/>
        <v>9.1034482758620694</v>
      </c>
      <c r="AN24" s="86">
        <f t="shared" si="50"/>
        <v>-0.83443051201671814</v>
      </c>
      <c r="AO24" s="84">
        <f t="shared" si="51"/>
        <v>8.25</v>
      </c>
      <c r="AP24" s="86">
        <f t="shared" si="52"/>
        <v>-0.15897435897435841</v>
      </c>
      <c r="AQ24" s="84">
        <v>122</v>
      </c>
      <c r="AR24" s="86">
        <v>122</v>
      </c>
      <c r="AS24" s="84">
        <v>26232</v>
      </c>
      <c r="AT24" s="86">
        <v>6271</v>
      </c>
      <c r="AU24" s="84">
        <f t="shared" si="39"/>
        <v>228.85967150374742</v>
      </c>
      <c r="AV24" s="86">
        <f t="shared" si="40"/>
        <v>6.1745922112802134</v>
      </c>
      <c r="AW24" s="84">
        <f t="shared" si="41"/>
        <v>906.0473484848485</v>
      </c>
      <c r="AX24" s="86">
        <f t="shared" si="42"/>
        <v>15.44283560178701</v>
      </c>
      <c r="AY24" s="225">
        <f t="shared" si="43"/>
        <v>3.9589646464646466</v>
      </c>
      <c r="AZ24" s="226">
        <f t="shared" si="44"/>
        <v>-4.0425504472996199E-2</v>
      </c>
      <c r="BA24" s="93">
        <f t="shared" si="53"/>
        <v>0.57112932604735878</v>
      </c>
      <c r="BB24" s="136">
        <f t="shared" si="45"/>
        <v>-1.9575051542264688E-2</v>
      </c>
      <c r="BC24" s="181"/>
      <c r="BD24" s="180"/>
      <c r="BE24" s="180"/>
    </row>
    <row r="25" spans="1:57" s="132" customFormat="1" ht="15" customHeight="1" x14ac:dyDescent="0.2">
      <c r="A25" s="135" t="s">
        <v>117</v>
      </c>
      <c r="B25" s="250" t="s">
        <v>118</v>
      </c>
      <c r="C25" s="84">
        <v>1393.3820000000001</v>
      </c>
      <c r="D25" s="85">
        <v>342.62099999999998</v>
      </c>
      <c r="E25" s="84">
        <v>1537.4380000000001</v>
      </c>
      <c r="F25" s="86">
        <v>363.68900000000002</v>
      </c>
      <c r="G25" s="223">
        <f t="shared" si="28"/>
        <v>0.94207138516699696</v>
      </c>
      <c r="H25" s="224">
        <f t="shared" si="29"/>
        <v>3.5770122937235471E-2</v>
      </c>
      <c r="I25" s="84">
        <v>856.67600000000004</v>
      </c>
      <c r="J25" s="85">
        <v>245.87899999999999</v>
      </c>
      <c r="K25" s="90">
        <f t="shared" si="46"/>
        <v>0.67606938895594859</v>
      </c>
      <c r="L25" s="92">
        <f t="shared" si="47"/>
        <v>0.11885927706850985</v>
      </c>
      <c r="M25" s="84">
        <v>597.87800000000004</v>
      </c>
      <c r="N25" s="86">
        <v>98.461000000000027</v>
      </c>
      <c r="O25" s="93">
        <f t="shared" si="30"/>
        <v>0.27072856204064466</v>
      </c>
      <c r="P25" s="95">
        <f t="shared" si="31"/>
        <v>-0.11815085943846537</v>
      </c>
      <c r="Q25" s="84">
        <v>82.884</v>
      </c>
      <c r="R25" s="86">
        <v>19.349</v>
      </c>
      <c r="S25" s="93">
        <f t="shared" si="32"/>
        <v>5.3202049003406755E-2</v>
      </c>
      <c r="T25" s="95">
        <f t="shared" si="33"/>
        <v>-7.0841763004447778E-4</v>
      </c>
      <c r="U25" s="84">
        <v>622.64300000000003</v>
      </c>
      <c r="V25" s="85">
        <v>680.76800000000003</v>
      </c>
      <c r="W25" s="86">
        <f t="shared" si="48"/>
        <v>58.125</v>
      </c>
      <c r="X25" s="84">
        <v>472.214</v>
      </c>
      <c r="Y25" s="85">
        <v>544.67700000000002</v>
      </c>
      <c r="Z25" s="86">
        <f t="shared" si="34"/>
        <v>72.463000000000022</v>
      </c>
      <c r="AA25" s="93">
        <f t="shared" si="20"/>
        <v>1.9869418395253067</v>
      </c>
      <c r="AB25" s="95">
        <f t="shared" si="35"/>
        <v>1.5400844809545773</v>
      </c>
      <c r="AC25" s="93">
        <f t="shared" si="21"/>
        <v>1.5897361807945223</v>
      </c>
      <c r="AD25" s="95">
        <f t="shared" si="36"/>
        <v>1.250838448514358</v>
      </c>
      <c r="AE25" s="93">
        <f t="shared" si="37"/>
        <v>1.4976449658911872</v>
      </c>
      <c r="AF25" s="95">
        <f t="shared" si="38"/>
        <v>1.1905015233588705</v>
      </c>
      <c r="AG25" s="84">
        <v>1544</v>
      </c>
      <c r="AH25" s="86">
        <v>387</v>
      </c>
      <c r="AI25" s="84">
        <v>17</v>
      </c>
      <c r="AJ25" s="86">
        <v>15</v>
      </c>
      <c r="AK25" s="84">
        <v>26</v>
      </c>
      <c r="AL25" s="86">
        <v>24</v>
      </c>
      <c r="AM25" s="84">
        <f t="shared" si="49"/>
        <v>8.6</v>
      </c>
      <c r="AN25" s="86">
        <f t="shared" si="50"/>
        <v>1.0313725490196068</v>
      </c>
      <c r="AO25" s="84">
        <f t="shared" si="51"/>
        <v>5.375</v>
      </c>
      <c r="AP25" s="86">
        <f t="shared" si="52"/>
        <v>0.4262820512820511</v>
      </c>
      <c r="AQ25" s="84">
        <v>62</v>
      </c>
      <c r="AR25" s="86">
        <v>62</v>
      </c>
      <c r="AS25" s="84">
        <v>8099</v>
      </c>
      <c r="AT25" s="86">
        <v>2117</v>
      </c>
      <c r="AU25" s="84">
        <f t="shared" si="39"/>
        <v>171.79452054794521</v>
      </c>
      <c r="AV25" s="86">
        <f t="shared" si="40"/>
        <v>-18.036075821976993</v>
      </c>
      <c r="AW25" s="84">
        <f t="shared" si="41"/>
        <v>939.764857881137</v>
      </c>
      <c r="AX25" s="86">
        <f t="shared" si="42"/>
        <v>-55.985142118862996</v>
      </c>
      <c r="AY25" s="225">
        <f t="shared" si="43"/>
        <v>5.4702842377260978</v>
      </c>
      <c r="AZ25" s="226">
        <f t="shared" si="44"/>
        <v>0.2248179164825741</v>
      </c>
      <c r="BA25" s="93">
        <f t="shared" si="53"/>
        <v>0.37939068100358425</v>
      </c>
      <c r="BB25" s="136">
        <f t="shared" si="45"/>
        <v>2.0519713261648753E-2</v>
      </c>
      <c r="BC25" s="181"/>
      <c r="BD25" s="180"/>
      <c r="BE25" s="180"/>
    </row>
    <row r="26" spans="1:57" s="132" customFormat="1" ht="15" customHeight="1" x14ac:dyDescent="0.2">
      <c r="A26" s="135" t="s">
        <v>117</v>
      </c>
      <c r="B26" s="250" t="s">
        <v>119</v>
      </c>
      <c r="C26" s="84">
        <v>2194.5340000000001</v>
      </c>
      <c r="D26" s="85">
        <v>631.61500000000001</v>
      </c>
      <c r="E26" s="84">
        <v>2441.8000000000002</v>
      </c>
      <c r="F26" s="86">
        <v>649.048</v>
      </c>
      <c r="G26" s="223">
        <f t="shared" si="28"/>
        <v>0.97314066139946509</v>
      </c>
      <c r="H26" s="224">
        <f t="shared" si="29"/>
        <v>7.4404483170289915E-2</v>
      </c>
      <c r="I26" s="84">
        <v>1653.4259999999999</v>
      </c>
      <c r="J26" s="85">
        <v>438.87599999999998</v>
      </c>
      <c r="K26" s="90">
        <f t="shared" si="46"/>
        <v>0.67618419593003909</v>
      </c>
      <c r="L26" s="92">
        <f t="shared" si="47"/>
        <v>-9.4988548531016459E-4</v>
      </c>
      <c r="M26" s="84">
        <v>682.18100000000027</v>
      </c>
      <c r="N26" s="86">
        <v>179.71000000000004</v>
      </c>
      <c r="O26" s="93">
        <f t="shared" si="30"/>
        <v>0.27688244937200335</v>
      </c>
      <c r="P26" s="95">
        <f t="shared" si="31"/>
        <v>-2.4938304215916252E-3</v>
      </c>
      <c r="Q26" s="84">
        <v>106.193</v>
      </c>
      <c r="R26" s="86">
        <v>30.462</v>
      </c>
      <c r="S26" s="93">
        <f t="shared" si="32"/>
        <v>4.6933354697957626E-2</v>
      </c>
      <c r="T26" s="95">
        <f t="shared" si="33"/>
        <v>3.4437159069018522E-3</v>
      </c>
      <c r="U26" s="84">
        <v>341.89600000000002</v>
      </c>
      <c r="V26" s="85">
        <v>410.40699999999998</v>
      </c>
      <c r="W26" s="86">
        <f t="shared" si="48"/>
        <v>68.510999999999967</v>
      </c>
      <c r="X26" s="84">
        <v>67.27</v>
      </c>
      <c r="Y26" s="85">
        <v>55.154000000000003</v>
      </c>
      <c r="Z26" s="86">
        <f t="shared" si="34"/>
        <v>-12.115999999999993</v>
      </c>
      <c r="AA26" s="93">
        <f t="shared" si="20"/>
        <v>0.64977399206795272</v>
      </c>
      <c r="AB26" s="95">
        <f t="shared" si="35"/>
        <v>0.49397964119437321</v>
      </c>
      <c r="AC26" s="93">
        <f t="shared" si="21"/>
        <v>8.7322182025442716E-2</v>
      </c>
      <c r="AD26" s="95">
        <f t="shared" si="36"/>
        <v>5.666874945160244E-2</v>
      </c>
      <c r="AE26" s="93">
        <f t="shared" si="37"/>
        <v>8.4976765971083806E-2</v>
      </c>
      <c r="AF26" s="95">
        <f t="shared" si="38"/>
        <v>5.7427417130064891E-2</v>
      </c>
      <c r="AG26" s="84">
        <v>2367</v>
      </c>
      <c r="AH26" s="86">
        <v>612</v>
      </c>
      <c r="AI26" s="84">
        <v>28</v>
      </c>
      <c r="AJ26" s="86">
        <v>26</v>
      </c>
      <c r="AK26" s="84">
        <v>43</v>
      </c>
      <c r="AL26" s="86">
        <v>42</v>
      </c>
      <c r="AM26" s="84">
        <f t="shared" si="49"/>
        <v>7.8461538461538467</v>
      </c>
      <c r="AN26" s="86">
        <f t="shared" si="50"/>
        <v>0.80151098901098905</v>
      </c>
      <c r="AO26" s="84">
        <f t="shared" si="51"/>
        <v>4.8571428571428568</v>
      </c>
      <c r="AP26" s="86">
        <f t="shared" si="52"/>
        <v>0.26993355481727566</v>
      </c>
      <c r="AQ26" s="84">
        <v>92</v>
      </c>
      <c r="AR26" s="86">
        <v>92</v>
      </c>
      <c r="AS26" s="84">
        <v>12449</v>
      </c>
      <c r="AT26" s="86">
        <v>3136</v>
      </c>
      <c r="AU26" s="84">
        <f t="shared" si="39"/>
        <v>206.96683673469389</v>
      </c>
      <c r="AV26" s="86">
        <f t="shared" si="40"/>
        <v>10.822568118740804</v>
      </c>
      <c r="AW26" s="84">
        <f t="shared" si="41"/>
        <v>1060.5359477124182</v>
      </c>
      <c r="AX26" s="86">
        <f t="shared" si="42"/>
        <v>28.934764780436808</v>
      </c>
      <c r="AY26" s="225">
        <f t="shared" si="43"/>
        <v>5.1241830065359473</v>
      </c>
      <c r="AZ26" s="226">
        <f t="shared" si="44"/>
        <v>-0.13521707795919458</v>
      </c>
      <c r="BA26" s="93">
        <f t="shared" si="53"/>
        <v>0.37874396135265703</v>
      </c>
      <c r="BB26" s="136">
        <f t="shared" si="45"/>
        <v>6.9988586292934474E-3</v>
      </c>
      <c r="BC26" s="181"/>
      <c r="BD26" s="180"/>
      <c r="BE26" s="180"/>
    </row>
    <row r="27" spans="1:57" s="132" customFormat="1" ht="15" customHeight="1" x14ac:dyDescent="0.2">
      <c r="A27" s="135" t="s">
        <v>120</v>
      </c>
      <c r="B27" s="250" t="s">
        <v>121</v>
      </c>
      <c r="C27" s="84">
        <v>1743.433</v>
      </c>
      <c r="D27" s="85">
        <v>418.79599999999999</v>
      </c>
      <c r="E27" s="84">
        <v>1735.7360000000001</v>
      </c>
      <c r="F27" s="86">
        <v>381.82600000000002</v>
      </c>
      <c r="G27" s="223">
        <f t="shared" si="28"/>
        <v>1.096824207885267</v>
      </c>
      <c r="H27" s="224">
        <f t="shared" si="29"/>
        <v>9.2389777764557479E-2</v>
      </c>
      <c r="I27" s="84">
        <v>1181.058</v>
      </c>
      <c r="J27" s="85">
        <v>294.79599999999999</v>
      </c>
      <c r="K27" s="90">
        <f t="shared" si="46"/>
        <v>0.77206895287382205</v>
      </c>
      <c r="L27" s="92">
        <f t="shared" si="47"/>
        <v>9.1632527057914581E-2</v>
      </c>
      <c r="M27" s="84">
        <v>494.09000000000009</v>
      </c>
      <c r="N27" s="86">
        <v>64.800000000000026</v>
      </c>
      <c r="O27" s="93">
        <f t="shared" si="30"/>
        <v>0.16971081068340035</v>
      </c>
      <c r="P27" s="95">
        <f t="shared" si="31"/>
        <v>-0.11494653352101789</v>
      </c>
      <c r="Q27" s="84">
        <v>60.588000000000001</v>
      </c>
      <c r="R27" s="86">
        <v>22.23</v>
      </c>
      <c r="S27" s="93">
        <f t="shared" si="32"/>
        <v>5.8220236442777601E-2</v>
      </c>
      <c r="T27" s="95">
        <f t="shared" si="33"/>
        <v>2.3314006463103276E-2</v>
      </c>
      <c r="U27" s="84">
        <v>343.28199999999998</v>
      </c>
      <c r="V27" s="85">
        <v>283.39299999999997</v>
      </c>
      <c r="W27" s="86">
        <f t="shared" si="48"/>
        <v>-59.88900000000001</v>
      </c>
      <c r="X27" s="84">
        <v>29.771999999999998</v>
      </c>
      <c r="Y27" s="85">
        <v>0</v>
      </c>
      <c r="Z27" s="86">
        <f t="shared" si="34"/>
        <v>-29.771999999999998</v>
      </c>
      <c r="AA27" s="93">
        <f t="shared" si="20"/>
        <v>0.6766850686252972</v>
      </c>
      <c r="AB27" s="95">
        <f t="shared" si="35"/>
        <v>0.47978504436282199</v>
      </c>
      <c r="AC27" s="93">
        <f t="shared" si="21"/>
        <v>0</v>
      </c>
      <c r="AD27" s="95">
        <f t="shared" si="36"/>
        <v>-1.7076652787919006E-2</v>
      </c>
      <c r="AE27" s="93">
        <f t="shared" si="37"/>
        <v>0</v>
      </c>
      <c r="AF27" s="95">
        <f t="shared" si="38"/>
        <v>-1.7152378011402653E-2</v>
      </c>
      <c r="AG27" s="84">
        <v>2056</v>
      </c>
      <c r="AH27" s="86">
        <v>467</v>
      </c>
      <c r="AI27" s="84">
        <v>18</v>
      </c>
      <c r="AJ27" s="86">
        <v>19</v>
      </c>
      <c r="AK27" s="84">
        <v>31</v>
      </c>
      <c r="AL27" s="86">
        <v>31</v>
      </c>
      <c r="AM27" s="84">
        <f t="shared" si="49"/>
        <v>8.192982456140351</v>
      </c>
      <c r="AN27" s="86">
        <f t="shared" si="50"/>
        <v>-1.325536062378168</v>
      </c>
      <c r="AO27" s="84">
        <f t="shared" si="51"/>
        <v>5.021505376344086</v>
      </c>
      <c r="AP27" s="86">
        <f t="shared" si="52"/>
        <v>-0.50537634408602194</v>
      </c>
      <c r="AQ27" s="84">
        <v>59</v>
      </c>
      <c r="AR27" s="86">
        <v>59</v>
      </c>
      <c r="AS27" s="84">
        <v>10011</v>
      </c>
      <c r="AT27" s="86">
        <v>2241</v>
      </c>
      <c r="AU27" s="84">
        <f t="shared" si="39"/>
        <v>170.38197233377957</v>
      </c>
      <c r="AV27" s="86">
        <f t="shared" si="40"/>
        <v>-3.0009064995038273</v>
      </c>
      <c r="AW27" s="84">
        <f t="shared" si="41"/>
        <v>817.61456102783723</v>
      </c>
      <c r="AX27" s="86">
        <f t="shared" si="42"/>
        <v>-26.615010956598553</v>
      </c>
      <c r="AY27" s="225">
        <f t="shared" si="43"/>
        <v>4.7987152034261245</v>
      </c>
      <c r="AZ27" s="226">
        <f t="shared" si="44"/>
        <v>-7.0448220698389186E-2</v>
      </c>
      <c r="BA27" s="93">
        <f t="shared" si="53"/>
        <v>0.42203389830508475</v>
      </c>
      <c r="BB27" s="136">
        <f t="shared" si="45"/>
        <v>-4.4114360216055137E-2</v>
      </c>
      <c r="BC27" s="181"/>
      <c r="BD27" s="180"/>
      <c r="BE27" s="180"/>
    </row>
    <row r="28" spans="1:57" s="132" customFormat="1" ht="15" customHeight="1" x14ac:dyDescent="0.2">
      <c r="A28" s="135" t="s">
        <v>120</v>
      </c>
      <c r="B28" s="250" t="s">
        <v>122</v>
      </c>
      <c r="C28" s="84">
        <v>1312.7729999999999</v>
      </c>
      <c r="D28" s="85">
        <v>333.99299999999999</v>
      </c>
      <c r="E28" s="84">
        <v>1286.23</v>
      </c>
      <c r="F28" s="86">
        <v>230.328</v>
      </c>
      <c r="G28" s="223">
        <f t="shared" si="28"/>
        <v>1.4500755444409712</v>
      </c>
      <c r="H28" s="224">
        <f t="shared" si="29"/>
        <v>0.42943926632585971</v>
      </c>
      <c r="I28" s="84">
        <v>928.55899999999997</v>
      </c>
      <c r="J28" s="85">
        <v>210.881</v>
      </c>
      <c r="K28" s="90">
        <f t="shared" si="46"/>
        <v>0.91556823312840818</v>
      </c>
      <c r="L28" s="92">
        <f t="shared" si="47"/>
        <v>0.1936452489031919</v>
      </c>
      <c r="M28" s="84">
        <v>330.87800000000004</v>
      </c>
      <c r="N28" s="86">
        <v>2.6760000000000019</v>
      </c>
      <c r="O28" s="93">
        <f t="shared" si="30"/>
        <v>1.1618214025216221E-2</v>
      </c>
      <c r="P28" s="95">
        <f t="shared" si="31"/>
        <v>-0.24562815715256692</v>
      </c>
      <c r="Q28" s="84">
        <v>26.792999999999999</v>
      </c>
      <c r="R28" s="86">
        <v>16.771000000000001</v>
      </c>
      <c r="S28" s="93">
        <f t="shared" si="32"/>
        <v>7.2813552846375612E-2</v>
      </c>
      <c r="T28" s="95">
        <f t="shared" si="33"/>
        <v>5.1982908249375077E-2</v>
      </c>
      <c r="U28" s="84">
        <v>438.10599999999999</v>
      </c>
      <c r="V28" s="85">
        <v>427.98</v>
      </c>
      <c r="W28" s="86">
        <f t="shared" si="48"/>
        <v>-10.125999999999976</v>
      </c>
      <c r="X28" s="84">
        <v>0</v>
      </c>
      <c r="Y28" s="85">
        <v>0</v>
      </c>
      <c r="Z28" s="86">
        <f t="shared" si="34"/>
        <v>0</v>
      </c>
      <c r="AA28" s="93">
        <f t="shared" si="20"/>
        <v>1.28140410128356</v>
      </c>
      <c r="AB28" s="95">
        <f t="shared" si="35"/>
        <v>0.94767846859611127</v>
      </c>
      <c r="AC28" s="93">
        <f t="shared" si="21"/>
        <v>0</v>
      </c>
      <c r="AD28" s="95">
        <f t="shared" si="36"/>
        <v>0</v>
      </c>
      <c r="AE28" s="93">
        <f t="shared" si="37"/>
        <v>0</v>
      </c>
      <c r="AF28" s="95">
        <f t="shared" si="38"/>
        <v>0</v>
      </c>
      <c r="AG28" s="84">
        <v>1292</v>
      </c>
      <c r="AH28" s="86">
        <v>397</v>
      </c>
      <c r="AI28" s="84">
        <v>15.86</v>
      </c>
      <c r="AJ28" s="86">
        <v>15.76</v>
      </c>
      <c r="AK28" s="84">
        <v>23.49</v>
      </c>
      <c r="AL28" s="86">
        <v>24.5</v>
      </c>
      <c r="AM28" s="84">
        <f t="shared" si="49"/>
        <v>8.3967851099830799</v>
      </c>
      <c r="AN28" s="86">
        <f t="shared" si="50"/>
        <v>1.6082184853508812</v>
      </c>
      <c r="AO28" s="84">
        <f t="shared" si="51"/>
        <v>5.4013605442176873</v>
      </c>
      <c r="AP28" s="86">
        <f t="shared" si="52"/>
        <v>0.81784983043877446</v>
      </c>
      <c r="AQ28" s="84">
        <v>38</v>
      </c>
      <c r="AR28" s="86">
        <v>38</v>
      </c>
      <c r="AS28" s="84">
        <v>7007</v>
      </c>
      <c r="AT28" s="86">
        <v>2208</v>
      </c>
      <c r="AU28" s="84">
        <f t="shared" si="39"/>
        <v>104.31521739130434</v>
      </c>
      <c r="AV28" s="86">
        <f t="shared" si="40"/>
        <v>-79.248361886560645</v>
      </c>
      <c r="AW28" s="84">
        <f t="shared" si="41"/>
        <v>580.1712846347607</v>
      </c>
      <c r="AX28" s="86">
        <f t="shared" si="42"/>
        <v>-415.36277109279354</v>
      </c>
      <c r="AY28" s="225">
        <f t="shared" si="43"/>
        <v>5.5617128463476071</v>
      </c>
      <c r="AZ28" s="226">
        <f t="shared" si="44"/>
        <v>0.1383382333445109</v>
      </c>
      <c r="BA28" s="93">
        <f t="shared" si="53"/>
        <v>0.64561403508771931</v>
      </c>
      <c r="BB28" s="136">
        <f t="shared" si="45"/>
        <v>0.13903508771929829</v>
      </c>
      <c r="BC28" s="181"/>
      <c r="BD28" s="180"/>
      <c r="BE28" s="180"/>
    </row>
    <row r="29" spans="1:57" s="132" customFormat="1" ht="15" customHeight="1" x14ac:dyDescent="0.2">
      <c r="A29" s="135" t="s">
        <v>120</v>
      </c>
      <c r="B29" s="250" t="s">
        <v>123</v>
      </c>
      <c r="C29" s="84">
        <v>1250.7809999999999</v>
      </c>
      <c r="D29" s="85">
        <v>344.13799999999998</v>
      </c>
      <c r="E29" s="84">
        <v>1037.6890000000001</v>
      </c>
      <c r="F29" s="86">
        <v>281.935</v>
      </c>
      <c r="G29" s="223">
        <f t="shared" si="28"/>
        <v>1.2206288683561812</v>
      </c>
      <c r="H29" s="224">
        <f t="shared" si="29"/>
        <v>1.527639762554811E-2</v>
      </c>
      <c r="I29" s="84">
        <v>754.548</v>
      </c>
      <c r="J29" s="85">
        <v>187.75</v>
      </c>
      <c r="K29" s="90">
        <f t="shared" si="46"/>
        <v>0.66593363718587617</v>
      </c>
      <c r="L29" s="92">
        <f t="shared" si="47"/>
        <v>-6.1209080911742597E-2</v>
      </c>
      <c r="M29" s="84">
        <v>244.23200000000008</v>
      </c>
      <c r="N29" s="86">
        <v>84.081000000000003</v>
      </c>
      <c r="O29" s="93">
        <f t="shared" si="30"/>
        <v>0.29822831503715397</v>
      </c>
      <c r="P29" s="95">
        <f t="shared" si="31"/>
        <v>6.2866853173339204E-2</v>
      </c>
      <c r="Q29" s="84">
        <v>38.908999999999999</v>
      </c>
      <c r="R29" s="86">
        <v>10.103999999999999</v>
      </c>
      <c r="S29" s="93">
        <f t="shared" si="32"/>
        <v>3.5838047776969868E-2</v>
      </c>
      <c r="T29" s="95">
        <f t="shared" si="33"/>
        <v>-1.6577722615965934E-3</v>
      </c>
      <c r="U29" s="84">
        <v>331.27800000000002</v>
      </c>
      <c r="V29" s="85">
        <v>190.81399999999999</v>
      </c>
      <c r="W29" s="86">
        <f t="shared" si="48"/>
        <v>-140.46400000000003</v>
      </c>
      <c r="X29" s="84">
        <v>48.787999999999997</v>
      </c>
      <c r="Y29" s="85">
        <v>0</v>
      </c>
      <c r="Z29" s="86">
        <f t="shared" si="34"/>
        <v>-48.787999999999997</v>
      </c>
      <c r="AA29" s="93">
        <f t="shared" si="20"/>
        <v>0.55446942796203846</v>
      </c>
      <c r="AB29" s="95">
        <f t="shared" si="35"/>
        <v>0.2896125105640287</v>
      </c>
      <c r="AC29" s="93">
        <f t="shared" si="21"/>
        <v>0</v>
      </c>
      <c r="AD29" s="95">
        <f t="shared" si="36"/>
        <v>-3.9006029033060143E-2</v>
      </c>
      <c r="AE29" s="93">
        <f t="shared" si="37"/>
        <v>0</v>
      </c>
      <c r="AF29" s="95">
        <f t="shared" si="38"/>
        <v>-4.701601346838985E-2</v>
      </c>
      <c r="AG29" s="84">
        <v>1259</v>
      </c>
      <c r="AH29" s="86">
        <v>316</v>
      </c>
      <c r="AI29" s="84">
        <v>14</v>
      </c>
      <c r="AJ29" s="86">
        <v>10</v>
      </c>
      <c r="AK29" s="84">
        <v>21</v>
      </c>
      <c r="AL29" s="86">
        <v>16</v>
      </c>
      <c r="AM29" s="84">
        <f t="shared" si="49"/>
        <v>10.533333333333333</v>
      </c>
      <c r="AN29" s="86">
        <f t="shared" si="50"/>
        <v>3.0392857142857137</v>
      </c>
      <c r="AO29" s="84">
        <f t="shared" si="51"/>
        <v>6.583333333333333</v>
      </c>
      <c r="AP29" s="86">
        <f t="shared" si="52"/>
        <v>1.587301587301587</v>
      </c>
      <c r="AQ29" s="84">
        <v>39</v>
      </c>
      <c r="AR29" s="86">
        <v>39</v>
      </c>
      <c r="AS29" s="84">
        <v>5575</v>
      </c>
      <c r="AT29" s="86">
        <v>1442</v>
      </c>
      <c r="AU29" s="84">
        <f t="shared" si="39"/>
        <v>195.51664355062414</v>
      </c>
      <c r="AV29" s="86">
        <f t="shared" si="40"/>
        <v>9.3840874968124695</v>
      </c>
      <c r="AW29" s="84">
        <f t="shared" si="41"/>
        <v>892.19936708860757</v>
      </c>
      <c r="AX29" s="86">
        <f t="shared" si="42"/>
        <v>67.982528327686168</v>
      </c>
      <c r="AY29" s="225">
        <f t="shared" si="43"/>
        <v>4.5632911392405067</v>
      </c>
      <c r="AZ29" s="226">
        <f t="shared" si="44"/>
        <v>0.1351735856265277</v>
      </c>
      <c r="BA29" s="93">
        <f t="shared" si="53"/>
        <v>0.41082621082621079</v>
      </c>
      <c r="BB29" s="136">
        <f t="shared" si="45"/>
        <v>1.8109952725337275E-2</v>
      </c>
      <c r="BC29" s="181"/>
      <c r="BD29" s="180"/>
      <c r="BE29" s="180"/>
    </row>
    <row r="30" spans="1:57" s="132" customFormat="1" ht="15" customHeight="1" x14ac:dyDescent="0.2">
      <c r="A30" s="135" t="s">
        <v>124</v>
      </c>
      <c r="B30" s="250" t="s">
        <v>125</v>
      </c>
      <c r="C30" s="84">
        <v>5314.6875099999997</v>
      </c>
      <c r="D30" s="85">
        <v>1458.3389999999999</v>
      </c>
      <c r="E30" s="84">
        <v>4427.7739499999989</v>
      </c>
      <c r="F30" s="86">
        <v>1337.7650000000001</v>
      </c>
      <c r="G30" s="223">
        <f t="shared" si="28"/>
        <v>1.0901309273302859</v>
      </c>
      <c r="H30" s="224">
        <f t="shared" si="29"/>
        <v>-0.11017594696260824</v>
      </c>
      <c r="I30" s="84">
        <v>3393.7222399999996</v>
      </c>
      <c r="J30" s="85">
        <v>956.97799999999995</v>
      </c>
      <c r="K30" s="90">
        <f t="shared" si="46"/>
        <v>0.71535583603996211</v>
      </c>
      <c r="L30" s="92">
        <f t="shared" si="47"/>
        <v>-5.1106562068685801E-2</v>
      </c>
      <c r="M30" s="84">
        <v>821.04313999999931</v>
      </c>
      <c r="N30" s="86">
        <v>318.51400000000012</v>
      </c>
      <c r="O30" s="93">
        <f t="shared" si="30"/>
        <v>0.23809413462005666</v>
      </c>
      <c r="P30" s="95">
        <f t="shared" si="31"/>
        <v>5.2663905057411642E-2</v>
      </c>
      <c r="Q30" s="84">
        <v>213.00857000000002</v>
      </c>
      <c r="R30" s="86">
        <v>62.273000000000003</v>
      </c>
      <c r="S30" s="93">
        <f t="shared" si="32"/>
        <v>4.6550029339981237E-2</v>
      </c>
      <c r="T30" s="95">
        <f t="shared" si="33"/>
        <v>-1.5573429887258475E-3</v>
      </c>
      <c r="U30" s="84">
        <v>1372.1220499999999</v>
      </c>
      <c r="V30" s="85">
        <v>1380.9407699999999</v>
      </c>
      <c r="W30" s="86">
        <f t="shared" si="48"/>
        <v>8.8187199999999848</v>
      </c>
      <c r="X30" s="84">
        <v>122.648</v>
      </c>
      <c r="Y30" s="85">
        <v>122.648</v>
      </c>
      <c r="Z30" s="86">
        <f t="shared" si="34"/>
        <v>0</v>
      </c>
      <c r="AA30" s="93">
        <f t="shared" si="20"/>
        <v>0.94692713422599273</v>
      </c>
      <c r="AB30" s="95">
        <f t="shared" si="35"/>
        <v>0.68875164461945515</v>
      </c>
      <c r="AC30" s="93">
        <f t="shared" si="21"/>
        <v>8.4101158921211047E-2</v>
      </c>
      <c r="AD30" s="95">
        <f t="shared" si="36"/>
        <v>6.1023978979920387E-2</v>
      </c>
      <c r="AE30" s="93">
        <f t="shared" si="37"/>
        <v>9.1681274364331544E-2</v>
      </c>
      <c r="AF30" s="95">
        <f t="shared" si="38"/>
        <v>6.3981576641506277E-2</v>
      </c>
      <c r="AG30" s="84">
        <v>7575</v>
      </c>
      <c r="AH30" s="86">
        <v>1917</v>
      </c>
      <c r="AI30" s="84">
        <v>52.2</v>
      </c>
      <c r="AJ30" s="86">
        <v>47</v>
      </c>
      <c r="AK30" s="84">
        <v>87.4</v>
      </c>
      <c r="AL30" s="86">
        <v>83</v>
      </c>
      <c r="AM30" s="84">
        <f t="shared" si="49"/>
        <v>13.595744680851064</v>
      </c>
      <c r="AN30" s="86">
        <f t="shared" si="50"/>
        <v>1.50283280345643</v>
      </c>
      <c r="AO30" s="84">
        <f t="shared" si="51"/>
        <v>7.6987951807228923</v>
      </c>
      <c r="AP30" s="86">
        <f t="shared" si="52"/>
        <v>0.47625513495630223</v>
      </c>
      <c r="AQ30" s="84">
        <v>173</v>
      </c>
      <c r="AR30" s="86">
        <v>180</v>
      </c>
      <c r="AS30" s="84">
        <v>39517</v>
      </c>
      <c r="AT30" s="86">
        <v>9459</v>
      </c>
      <c r="AU30" s="84">
        <f t="shared" si="39"/>
        <v>141.42774077598054</v>
      </c>
      <c r="AV30" s="86">
        <f t="shared" si="40"/>
        <v>29.380420635281624</v>
      </c>
      <c r="AW30" s="84">
        <f t="shared" si="41"/>
        <v>697.84298382889938</v>
      </c>
      <c r="AX30" s="86">
        <f t="shared" si="42"/>
        <v>113.31836996751338</v>
      </c>
      <c r="AY30" s="225">
        <f t="shared" si="43"/>
        <v>4.934272300469484</v>
      </c>
      <c r="AZ30" s="226">
        <f t="shared" si="44"/>
        <v>-0.28249337609817271</v>
      </c>
      <c r="BA30" s="93">
        <f t="shared" si="53"/>
        <v>0.5838888888888889</v>
      </c>
      <c r="BB30" s="136">
        <f t="shared" si="45"/>
        <v>-4.3643982863636022E-2</v>
      </c>
      <c r="BC30" s="181"/>
      <c r="BD30" s="180"/>
      <c r="BE30" s="180"/>
    </row>
    <row r="31" spans="1:57" s="132" customFormat="1" ht="15" customHeight="1" x14ac:dyDescent="0.2">
      <c r="A31" s="135" t="s">
        <v>126</v>
      </c>
      <c r="B31" s="250" t="s">
        <v>127</v>
      </c>
      <c r="C31" s="84">
        <v>4639.3770000000004</v>
      </c>
      <c r="D31" s="85">
        <v>1235.7149999999999</v>
      </c>
      <c r="E31" s="84">
        <v>4607.1180000000004</v>
      </c>
      <c r="F31" s="86">
        <v>1219.982</v>
      </c>
      <c r="G31" s="223">
        <f t="shared" si="28"/>
        <v>1.0128960919095527</v>
      </c>
      <c r="H31" s="224">
        <f t="shared" si="29"/>
        <v>5.8941006429951148E-3</v>
      </c>
      <c r="I31" s="84">
        <v>3080.0639999999999</v>
      </c>
      <c r="J31" s="85">
        <v>794.90200000000004</v>
      </c>
      <c r="K31" s="90">
        <f t="shared" si="46"/>
        <v>0.65156862970109397</v>
      </c>
      <c r="L31" s="92">
        <f t="shared" si="47"/>
        <v>-1.6976000586213513E-2</v>
      </c>
      <c r="M31" s="84">
        <v>994.47500000000059</v>
      </c>
      <c r="N31" s="86">
        <v>276.62499999999994</v>
      </c>
      <c r="O31" s="93">
        <f t="shared" si="30"/>
        <v>0.22674514869891518</v>
      </c>
      <c r="P31" s="95">
        <f t="shared" si="31"/>
        <v>1.0888945319709242E-2</v>
      </c>
      <c r="Q31" s="84">
        <v>532.57899999999995</v>
      </c>
      <c r="R31" s="86">
        <v>148.45499999999998</v>
      </c>
      <c r="S31" s="93">
        <f t="shared" si="32"/>
        <v>0.1216862215999908</v>
      </c>
      <c r="T31" s="95">
        <f t="shared" si="33"/>
        <v>6.0870552665042571E-3</v>
      </c>
      <c r="U31" s="84">
        <v>862.18200000000002</v>
      </c>
      <c r="V31" s="85">
        <v>930.76800000000003</v>
      </c>
      <c r="W31" s="86">
        <f t="shared" si="48"/>
        <v>68.586000000000013</v>
      </c>
      <c r="X31" s="84">
        <v>441.53300000000002</v>
      </c>
      <c r="Y31" s="85">
        <v>433.32400000000001</v>
      </c>
      <c r="Z31" s="86">
        <f t="shared" si="34"/>
        <v>-8.2090000000000032</v>
      </c>
      <c r="AA31" s="93">
        <f t="shared" si="20"/>
        <v>0.75322222357096913</v>
      </c>
      <c r="AB31" s="95">
        <f t="shared" si="35"/>
        <v>0.5673821851347739</v>
      </c>
      <c r="AC31" s="93">
        <f t="shared" si="21"/>
        <v>0.35066661811178146</v>
      </c>
      <c r="AD31" s="95">
        <f t="shared" si="36"/>
        <v>0.25549586565945864</v>
      </c>
      <c r="AE31" s="93">
        <f t="shared" si="37"/>
        <v>0.35518884704856302</v>
      </c>
      <c r="AF31" s="95">
        <f t="shared" si="38"/>
        <v>0.25935170981873734</v>
      </c>
      <c r="AG31" s="84">
        <v>5316</v>
      </c>
      <c r="AH31" s="86">
        <v>1322</v>
      </c>
      <c r="AI31" s="84">
        <v>37</v>
      </c>
      <c r="AJ31" s="86">
        <v>38</v>
      </c>
      <c r="AK31" s="84">
        <v>79.25</v>
      </c>
      <c r="AL31" s="86">
        <v>82</v>
      </c>
      <c r="AM31" s="84">
        <f t="shared" si="49"/>
        <v>11.596491228070176</v>
      </c>
      <c r="AN31" s="86">
        <f t="shared" si="50"/>
        <v>-0.37648174490279729</v>
      </c>
      <c r="AO31" s="84">
        <f t="shared" si="51"/>
        <v>5.3739837398373984</v>
      </c>
      <c r="AP31" s="86">
        <f t="shared" si="52"/>
        <v>-0.21592162293862671</v>
      </c>
      <c r="AQ31" s="84">
        <v>110</v>
      </c>
      <c r="AR31" s="86">
        <v>110</v>
      </c>
      <c r="AS31" s="84">
        <v>23266</v>
      </c>
      <c r="AT31" s="86">
        <v>5678</v>
      </c>
      <c r="AU31" s="84">
        <f t="shared" si="39"/>
        <v>214.86121873899259</v>
      </c>
      <c r="AV31" s="86">
        <f t="shared" si="40"/>
        <v>16.841877210582027</v>
      </c>
      <c r="AW31" s="84">
        <f t="shared" si="41"/>
        <v>922.83055975794252</v>
      </c>
      <c r="AX31" s="86">
        <f t="shared" si="42"/>
        <v>56.179318222953839</v>
      </c>
      <c r="AY31" s="225">
        <f t="shared" si="43"/>
        <v>4.2950075642965206</v>
      </c>
      <c r="AZ31" s="226">
        <f t="shared" si="44"/>
        <v>-8.1591382279852631E-2</v>
      </c>
      <c r="BA31" s="93">
        <f t="shared" si="53"/>
        <v>0.57353535353535356</v>
      </c>
      <c r="BB31" s="136">
        <f t="shared" si="45"/>
        <v>-7.533577533577529E-3</v>
      </c>
      <c r="BC31" s="181"/>
      <c r="BD31" s="180"/>
      <c r="BE31" s="180"/>
    </row>
    <row r="32" spans="1:57" s="132" customFormat="1" ht="15" customHeight="1" x14ac:dyDescent="0.2">
      <c r="A32" s="135" t="s">
        <v>126</v>
      </c>
      <c r="B32" s="250" t="s">
        <v>128</v>
      </c>
      <c r="C32" s="84">
        <v>3074.22</v>
      </c>
      <c r="D32" s="85">
        <v>786.86099999999999</v>
      </c>
      <c r="E32" s="84">
        <v>3038.9670000000001</v>
      </c>
      <c r="F32" s="86">
        <v>796.35</v>
      </c>
      <c r="G32" s="223">
        <f t="shared" si="28"/>
        <v>0.98808438500659257</v>
      </c>
      <c r="H32" s="224">
        <f t="shared" si="29"/>
        <v>-2.3515938392772995E-2</v>
      </c>
      <c r="I32" s="84">
        <v>1909.88</v>
      </c>
      <c r="J32" s="85">
        <v>500.50599999999997</v>
      </c>
      <c r="K32" s="90">
        <f t="shared" si="46"/>
        <v>0.62850003139323152</v>
      </c>
      <c r="L32" s="92">
        <f t="shared" si="47"/>
        <v>3.6477823877167914E-5</v>
      </c>
      <c r="M32" s="84">
        <v>955.44</v>
      </c>
      <c r="N32" s="86">
        <v>213.85300000000007</v>
      </c>
      <c r="O32" s="93">
        <f t="shared" si="30"/>
        <v>0.26854147045896914</v>
      </c>
      <c r="P32" s="95">
        <f t="shared" si="31"/>
        <v>-4.5854835917506831E-2</v>
      </c>
      <c r="Q32" s="84">
        <v>173.64699999999999</v>
      </c>
      <c r="R32" s="86">
        <v>81.991</v>
      </c>
      <c r="S32" s="93">
        <f t="shared" si="32"/>
        <v>0.10295849814779934</v>
      </c>
      <c r="T32" s="95">
        <f t="shared" si="33"/>
        <v>4.5818358093629621E-2</v>
      </c>
      <c r="U32" s="84">
        <v>61.499000000000002</v>
      </c>
      <c r="V32" s="85">
        <v>74.305999999999997</v>
      </c>
      <c r="W32" s="86">
        <f t="shared" si="48"/>
        <v>12.806999999999995</v>
      </c>
      <c r="X32" s="84">
        <v>0</v>
      </c>
      <c r="Y32" s="85">
        <v>0</v>
      </c>
      <c r="Z32" s="86">
        <f t="shared" si="34"/>
        <v>0</v>
      </c>
      <c r="AA32" s="93">
        <f t="shared" si="20"/>
        <v>9.4433451397387846E-2</v>
      </c>
      <c r="AB32" s="95">
        <f t="shared" si="35"/>
        <v>7.4428702225240118E-2</v>
      </c>
      <c r="AC32" s="93">
        <f t="shared" si="21"/>
        <v>0</v>
      </c>
      <c r="AD32" s="95">
        <f t="shared" si="36"/>
        <v>0</v>
      </c>
      <c r="AE32" s="93">
        <f t="shared" si="37"/>
        <v>0</v>
      </c>
      <c r="AF32" s="95">
        <f t="shared" si="38"/>
        <v>0</v>
      </c>
      <c r="AG32" s="84">
        <v>3583</v>
      </c>
      <c r="AH32" s="86">
        <v>902</v>
      </c>
      <c r="AI32" s="84">
        <v>29.08</v>
      </c>
      <c r="AJ32" s="86">
        <v>29</v>
      </c>
      <c r="AK32" s="84">
        <v>43.74</v>
      </c>
      <c r="AL32" s="86">
        <v>45.5</v>
      </c>
      <c r="AM32" s="84">
        <f t="shared" si="49"/>
        <v>10.367816091954023</v>
      </c>
      <c r="AN32" s="86">
        <f t="shared" si="50"/>
        <v>0.10016363895081248</v>
      </c>
      <c r="AO32" s="84">
        <f t="shared" si="51"/>
        <v>6.6080586080586086</v>
      </c>
      <c r="AP32" s="86">
        <f t="shared" si="52"/>
        <v>-0.21826359892203406</v>
      </c>
      <c r="AQ32" s="84">
        <v>80</v>
      </c>
      <c r="AR32" s="86">
        <v>80</v>
      </c>
      <c r="AS32" s="84">
        <v>18648</v>
      </c>
      <c r="AT32" s="86">
        <v>4672</v>
      </c>
      <c r="AU32" s="84">
        <f t="shared" si="39"/>
        <v>170.45162671232876</v>
      </c>
      <c r="AV32" s="86">
        <f t="shared" si="40"/>
        <v>7.4868583725604196</v>
      </c>
      <c r="AW32" s="84">
        <f t="shared" si="41"/>
        <v>882.87139689578714</v>
      </c>
      <c r="AX32" s="86">
        <f t="shared" si="42"/>
        <v>34.708684085293157</v>
      </c>
      <c r="AY32" s="225">
        <f t="shared" si="43"/>
        <v>5.1796008869179602</v>
      </c>
      <c r="AZ32" s="226">
        <f t="shared" si="44"/>
        <v>-2.4976283051339365E-2</v>
      </c>
      <c r="BA32" s="93">
        <f t="shared" si="53"/>
        <v>0.64888888888888885</v>
      </c>
      <c r="BB32" s="136">
        <f t="shared" si="45"/>
        <v>8.5042735042735185E-3</v>
      </c>
      <c r="BC32" s="181"/>
      <c r="BD32" s="180"/>
      <c r="BE32" s="180"/>
    </row>
    <row r="33" spans="1:57" s="132" customFormat="1" ht="15" customHeight="1" x14ac:dyDescent="0.2">
      <c r="A33" s="135" t="s">
        <v>126</v>
      </c>
      <c r="B33" s="250" t="s">
        <v>129</v>
      </c>
      <c r="C33" s="84">
        <v>2729.8960000000002</v>
      </c>
      <c r="D33" s="85">
        <v>741.56899999999996</v>
      </c>
      <c r="E33" s="84">
        <v>2932.2049999999999</v>
      </c>
      <c r="F33" s="86">
        <v>507.15100000000001</v>
      </c>
      <c r="G33" s="223">
        <f t="shared" si="28"/>
        <v>1.4622252544114078</v>
      </c>
      <c r="H33" s="224">
        <f t="shared" si="29"/>
        <v>0.53122077143699087</v>
      </c>
      <c r="I33" s="84">
        <v>2012.222</v>
      </c>
      <c r="J33" s="85">
        <v>445.04300000000001</v>
      </c>
      <c r="K33" s="90">
        <f t="shared" si="46"/>
        <v>0.8775354874583704</v>
      </c>
      <c r="L33" s="92">
        <f t="shared" si="47"/>
        <v>0.19128674291288328</v>
      </c>
      <c r="M33" s="84">
        <v>758.23399999999992</v>
      </c>
      <c r="N33" s="86">
        <v>15.410000000000004</v>
      </c>
      <c r="O33" s="93">
        <f t="shared" si="30"/>
        <v>3.0385427614260847E-2</v>
      </c>
      <c r="P33" s="95">
        <f t="shared" si="31"/>
        <v>-0.22820290437480537</v>
      </c>
      <c r="Q33" s="84">
        <v>161.749</v>
      </c>
      <c r="R33" s="86">
        <v>46.698</v>
      </c>
      <c r="S33" s="93">
        <f t="shared" si="32"/>
        <v>9.2079084927368771E-2</v>
      </c>
      <c r="T33" s="95">
        <f t="shared" si="33"/>
        <v>3.6916161461922122E-2</v>
      </c>
      <c r="U33" s="84">
        <v>249.22</v>
      </c>
      <c r="V33" s="85">
        <v>379.60399999999998</v>
      </c>
      <c r="W33" s="86">
        <f t="shared" si="48"/>
        <v>130.38399999999999</v>
      </c>
      <c r="X33" s="84">
        <v>0</v>
      </c>
      <c r="Y33" s="85">
        <v>0</v>
      </c>
      <c r="Z33" s="86">
        <f t="shared" si="34"/>
        <v>0</v>
      </c>
      <c r="AA33" s="93">
        <f t="shared" si="20"/>
        <v>0.51189302681207005</v>
      </c>
      <c r="AB33" s="95">
        <f t="shared" si="35"/>
        <v>0.42060017169964087</v>
      </c>
      <c r="AC33" s="93">
        <f t="shared" si="21"/>
        <v>0</v>
      </c>
      <c r="AD33" s="95">
        <f t="shared" si="36"/>
        <v>0</v>
      </c>
      <c r="AE33" s="93">
        <f t="shared" si="37"/>
        <v>0</v>
      </c>
      <c r="AF33" s="95">
        <f t="shared" si="38"/>
        <v>0</v>
      </c>
      <c r="AG33" s="84">
        <v>3949</v>
      </c>
      <c r="AH33" s="86">
        <v>951</v>
      </c>
      <c r="AI33" s="84">
        <v>29</v>
      </c>
      <c r="AJ33" s="86">
        <v>28</v>
      </c>
      <c r="AK33" s="84">
        <v>49</v>
      </c>
      <c r="AL33" s="86">
        <v>50</v>
      </c>
      <c r="AM33" s="84">
        <f t="shared" si="49"/>
        <v>11.321428571428571</v>
      </c>
      <c r="AN33" s="86">
        <f t="shared" si="50"/>
        <v>-2.6272577996717672E-2</v>
      </c>
      <c r="AO33" s="84">
        <f t="shared" si="51"/>
        <v>6.34</v>
      </c>
      <c r="AP33" s="86">
        <f t="shared" si="52"/>
        <v>-0.37598639455782301</v>
      </c>
      <c r="AQ33" s="84">
        <v>108</v>
      </c>
      <c r="AR33" s="86">
        <v>100</v>
      </c>
      <c r="AS33" s="84">
        <v>19532</v>
      </c>
      <c r="AT33" s="86">
        <v>4697</v>
      </c>
      <c r="AU33" s="84">
        <f t="shared" si="39"/>
        <v>107.97338726846924</v>
      </c>
      <c r="AV33" s="86">
        <f t="shared" si="40"/>
        <v>-42.149744003289939</v>
      </c>
      <c r="AW33" s="84">
        <f t="shared" si="41"/>
        <v>533.28180862250258</v>
      </c>
      <c r="AX33" s="86">
        <f t="shared" si="42"/>
        <v>-209.23655045574503</v>
      </c>
      <c r="AY33" s="225">
        <f t="shared" si="43"/>
        <v>4.9390115667718195</v>
      </c>
      <c r="AZ33" s="226">
        <f t="shared" si="44"/>
        <v>-7.0507274798901065E-3</v>
      </c>
      <c r="BA33" s="93">
        <f t="shared" si="53"/>
        <v>0.52188888888888885</v>
      </c>
      <c r="BB33" s="136">
        <f t="shared" si="45"/>
        <v>2.5043142043142008E-2</v>
      </c>
      <c r="BC33" s="181"/>
      <c r="BD33" s="180"/>
      <c r="BE33" s="180"/>
    </row>
    <row r="34" spans="1:57" s="132" customFormat="1" ht="15" customHeight="1" x14ac:dyDescent="0.2">
      <c r="A34" s="135" t="s">
        <v>130</v>
      </c>
      <c r="B34" s="250" t="s">
        <v>131</v>
      </c>
      <c r="C34" s="84">
        <v>1627.7929999999999</v>
      </c>
      <c r="D34" s="85">
        <v>438.733</v>
      </c>
      <c r="E34" s="84">
        <v>1607.921</v>
      </c>
      <c r="F34" s="86">
        <v>451.64</v>
      </c>
      <c r="G34" s="223">
        <f t="shared" si="28"/>
        <v>0.97142192896997615</v>
      </c>
      <c r="H34" s="224">
        <f t="shared" si="29"/>
        <v>-4.0936887165891056E-2</v>
      </c>
      <c r="I34" s="84">
        <v>1266.905</v>
      </c>
      <c r="J34" s="85">
        <v>362.02100000000002</v>
      </c>
      <c r="K34" s="90">
        <f t="shared" si="46"/>
        <v>0.80156983438136575</v>
      </c>
      <c r="L34" s="92">
        <f t="shared" si="47"/>
        <v>1.3654880848200879E-2</v>
      </c>
      <c r="M34" s="84">
        <v>254.72100000000006</v>
      </c>
      <c r="N34" s="86">
        <v>67.245999999999967</v>
      </c>
      <c r="O34" s="93">
        <f t="shared" si="30"/>
        <v>0.14889292356744302</v>
      </c>
      <c r="P34" s="95">
        <f t="shared" si="31"/>
        <v>-9.5234414156625258E-3</v>
      </c>
      <c r="Q34" s="84">
        <v>86.295000000000002</v>
      </c>
      <c r="R34" s="86">
        <v>22.373000000000001</v>
      </c>
      <c r="S34" s="93">
        <f t="shared" si="32"/>
        <v>4.953724205119122E-2</v>
      </c>
      <c r="T34" s="95">
        <f t="shared" si="33"/>
        <v>-4.1314394325383877E-3</v>
      </c>
      <c r="U34" s="84">
        <v>212.739</v>
      </c>
      <c r="V34" s="85">
        <v>200.50800000000001</v>
      </c>
      <c r="W34" s="86">
        <f t="shared" si="48"/>
        <v>-12.230999999999995</v>
      </c>
      <c r="X34" s="84">
        <v>0</v>
      </c>
      <c r="Y34" s="85">
        <v>0</v>
      </c>
      <c r="Z34" s="86">
        <f t="shared" si="34"/>
        <v>0</v>
      </c>
      <c r="AA34" s="93">
        <f t="shared" si="20"/>
        <v>0.45701599834067647</v>
      </c>
      <c r="AB34" s="95">
        <f t="shared" si="35"/>
        <v>0.32632431948470397</v>
      </c>
      <c r="AC34" s="93">
        <f t="shared" si="21"/>
        <v>0</v>
      </c>
      <c r="AD34" s="95">
        <f t="shared" si="36"/>
        <v>0</v>
      </c>
      <c r="AE34" s="93">
        <f t="shared" si="37"/>
        <v>0</v>
      </c>
      <c r="AF34" s="95">
        <f t="shared" si="38"/>
        <v>0</v>
      </c>
      <c r="AG34" s="84">
        <v>2317</v>
      </c>
      <c r="AH34" s="86">
        <v>596</v>
      </c>
      <c r="AI34" s="84">
        <v>17</v>
      </c>
      <c r="AJ34" s="86">
        <v>17</v>
      </c>
      <c r="AK34" s="84">
        <v>28</v>
      </c>
      <c r="AL34" s="86">
        <v>29.5</v>
      </c>
      <c r="AM34" s="84">
        <f t="shared" si="49"/>
        <v>11.686274509803923</v>
      </c>
      <c r="AN34" s="86">
        <f t="shared" si="50"/>
        <v>0.32843137254902111</v>
      </c>
      <c r="AO34" s="84">
        <f t="shared" si="51"/>
        <v>6.7344632768361583</v>
      </c>
      <c r="AP34" s="86">
        <f t="shared" si="52"/>
        <v>-0.16137005649717473</v>
      </c>
      <c r="AQ34" s="84">
        <v>60</v>
      </c>
      <c r="AR34" s="86">
        <v>60</v>
      </c>
      <c r="AS34" s="84">
        <v>11369</v>
      </c>
      <c r="AT34" s="86">
        <v>3198</v>
      </c>
      <c r="AU34" s="84">
        <f t="shared" si="39"/>
        <v>141.22576610381489</v>
      </c>
      <c r="AV34" s="86">
        <f t="shared" si="40"/>
        <v>-0.2045267979354719</v>
      </c>
      <c r="AW34" s="84">
        <f t="shared" si="41"/>
        <v>757.78523489932888</v>
      </c>
      <c r="AX34" s="86">
        <f t="shared" si="42"/>
        <v>63.818467527727648</v>
      </c>
      <c r="AY34" s="225">
        <f t="shared" si="43"/>
        <v>5.3657718120805367</v>
      </c>
      <c r="AZ34" s="226">
        <f t="shared" si="44"/>
        <v>0.45899580862779565</v>
      </c>
      <c r="BA34" s="93">
        <f t="shared" si="53"/>
        <v>0.59222222222222221</v>
      </c>
      <c r="BB34" s="136">
        <f t="shared" si="45"/>
        <v>7.166361416361422E-2</v>
      </c>
      <c r="BC34" s="181"/>
      <c r="BD34" s="180"/>
      <c r="BE34" s="180"/>
    </row>
    <row r="35" spans="1:57" s="132" customFormat="1" ht="15" customHeight="1" x14ac:dyDescent="0.2">
      <c r="A35" s="135" t="s">
        <v>130</v>
      </c>
      <c r="B35" s="250" t="s">
        <v>132</v>
      </c>
      <c r="C35" s="84">
        <v>8162.8919999999998</v>
      </c>
      <c r="D35" s="85">
        <v>2321.7869999999998</v>
      </c>
      <c r="E35" s="84">
        <v>8145.0619999999999</v>
      </c>
      <c r="F35" s="86">
        <v>2371.8939999999998</v>
      </c>
      <c r="G35" s="223">
        <f t="shared" si="28"/>
        <v>0.9788746883292424</v>
      </c>
      <c r="H35" s="224">
        <f t="shared" si="29"/>
        <v>-2.3314368058542034E-2</v>
      </c>
      <c r="I35" s="84">
        <v>4915.0060000000003</v>
      </c>
      <c r="J35" s="85">
        <v>1306.4359999999999</v>
      </c>
      <c r="K35" s="90">
        <f t="shared" si="46"/>
        <v>0.55079864445881643</v>
      </c>
      <c r="L35" s="92">
        <f t="shared" si="47"/>
        <v>-5.2635190667300491E-2</v>
      </c>
      <c r="M35" s="84">
        <v>2075.5719999999997</v>
      </c>
      <c r="N35" s="86">
        <v>679.06499999999983</v>
      </c>
      <c r="O35" s="93">
        <f t="shared" si="30"/>
        <v>0.28629652083946411</v>
      </c>
      <c r="P35" s="95">
        <f t="shared" si="31"/>
        <v>3.1470713497543379E-2</v>
      </c>
      <c r="Q35" s="84">
        <v>1154.4839999999999</v>
      </c>
      <c r="R35" s="86">
        <v>386.39300000000003</v>
      </c>
      <c r="S35" s="93">
        <f t="shared" si="32"/>
        <v>0.1629048347017194</v>
      </c>
      <c r="T35" s="95">
        <f t="shared" si="33"/>
        <v>2.1164477169757112E-2</v>
      </c>
      <c r="U35" s="84">
        <v>1344.154</v>
      </c>
      <c r="V35" s="85">
        <v>1417.298</v>
      </c>
      <c r="W35" s="86">
        <f t="shared" si="48"/>
        <v>73.144000000000005</v>
      </c>
      <c r="X35" s="84">
        <v>0</v>
      </c>
      <c r="Y35" s="85">
        <v>0</v>
      </c>
      <c r="Z35" s="86">
        <f t="shared" si="34"/>
        <v>0</v>
      </c>
      <c r="AA35" s="93">
        <f t="shared" si="20"/>
        <v>0.61043411820291871</v>
      </c>
      <c r="AB35" s="95">
        <f t="shared" si="35"/>
        <v>0.44576772300866646</v>
      </c>
      <c r="AC35" s="93">
        <f t="shared" si="21"/>
        <v>0</v>
      </c>
      <c r="AD35" s="95">
        <f t="shared" si="36"/>
        <v>0</v>
      </c>
      <c r="AE35" s="93">
        <f t="shared" si="37"/>
        <v>0</v>
      </c>
      <c r="AF35" s="95">
        <f t="shared" si="38"/>
        <v>0</v>
      </c>
      <c r="AG35" s="84">
        <v>9674</v>
      </c>
      <c r="AH35" s="86">
        <v>2529</v>
      </c>
      <c r="AI35" s="84">
        <v>53</v>
      </c>
      <c r="AJ35" s="86">
        <v>42</v>
      </c>
      <c r="AK35" s="84">
        <v>136</v>
      </c>
      <c r="AL35" s="86">
        <v>103</v>
      </c>
      <c r="AM35" s="84">
        <f t="shared" si="49"/>
        <v>20.071428571428573</v>
      </c>
      <c r="AN35" s="86">
        <f t="shared" si="50"/>
        <v>4.8607367475292005</v>
      </c>
      <c r="AO35" s="84">
        <f t="shared" si="51"/>
        <v>8.1844660194174761</v>
      </c>
      <c r="AP35" s="86">
        <f t="shared" si="52"/>
        <v>2.2567699409861044</v>
      </c>
      <c r="AQ35" s="84">
        <v>268</v>
      </c>
      <c r="AR35" s="86">
        <v>280</v>
      </c>
      <c r="AS35" s="84">
        <v>58869</v>
      </c>
      <c r="AT35" s="86">
        <v>15379</v>
      </c>
      <c r="AU35" s="84">
        <f t="shared" si="39"/>
        <v>154.2294037323623</v>
      </c>
      <c r="AV35" s="86">
        <f t="shared" si="40"/>
        <v>15.870301318528192</v>
      </c>
      <c r="AW35" s="84">
        <f t="shared" si="41"/>
        <v>937.87821273230531</v>
      </c>
      <c r="AX35" s="86">
        <f t="shared" si="42"/>
        <v>95.924315688683237</v>
      </c>
      <c r="AY35" s="225">
        <f t="shared" si="43"/>
        <v>6.0810597073942274</v>
      </c>
      <c r="AZ35" s="226">
        <f t="shared" si="44"/>
        <v>-4.2204249191897247E-3</v>
      </c>
      <c r="BA35" s="93">
        <f t="shared" si="53"/>
        <v>0.6102777777777777</v>
      </c>
      <c r="BB35" s="136">
        <f t="shared" si="45"/>
        <v>6.815009203068767E-3</v>
      </c>
      <c r="BC35" s="181"/>
      <c r="BD35" s="180"/>
      <c r="BE35" s="180"/>
    </row>
    <row r="36" spans="1:57" s="143" customFormat="1" ht="15" customHeight="1" x14ac:dyDescent="0.2">
      <c r="A36" s="142" t="s">
        <v>133</v>
      </c>
      <c r="B36" s="251" t="s">
        <v>134</v>
      </c>
      <c r="C36" s="84">
        <v>5449.1134599999996</v>
      </c>
      <c r="D36" s="85">
        <v>1435.7529999999999</v>
      </c>
      <c r="E36" s="84">
        <v>5257.5592999999999</v>
      </c>
      <c r="F36" s="227">
        <v>1414.393</v>
      </c>
      <c r="G36" s="223">
        <f t="shared" si="28"/>
        <v>1.0151018846954134</v>
      </c>
      <c r="H36" s="224">
        <f t="shared" si="29"/>
        <v>-2.1332161802169569E-2</v>
      </c>
      <c r="I36" s="84">
        <v>3289.2162999999996</v>
      </c>
      <c r="J36" s="85">
        <v>1078.23</v>
      </c>
      <c r="K36" s="90">
        <f t="shared" si="46"/>
        <v>0.76232701943519232</v>
      </c>
      <c r="L36" s="92">
        <f t="shared" si="47"/>
        <v>0.13671043342730849</v>
      </c>
      <c r="M36" s="84">
        <v>1042.9660000000003</v>
      </c>
      <c r="N36" s="86">
        <v>121.76100000000002</v>
      </c>
      <c r="O36" s="93">
        <f t="shared" si="30"/>
        <v>8.608710591752082E-2</v>
      </c>
      <c r="P36" s="95">
        <f t="shared" si="31"/>
        <v>-0.11228745164571967</v>
      </c>
      <c r="Q36" s="84">
        <v>925.37699999999995</v>
      </c>
      <c r="R36" s="86">
        <v>214.40199999999999</v>
      </c>
      <c r="S36" s="93">
        <f t="shared" si="32"/>
        <v>0.15158587464728684</v>
      </c>
      <c r="T36" s="95">
        <f t="shared" si="33"/>
        <v>-2.4422981781588804E-2</v>
      </c>
      <c r="U36" s="84">
        <v>1588.12826</v>
      </c>
      <c r="V36" s="85">
        <v>1563.2139999999999</v>
      </c>
      <c r="W36" s="86">
        <f t="shared" si="48"/>
        <v>-24.914260000000013</v>
      </c>
      <c r="X36" s="84">
        <v>537.404</v>
      </c>
      <c r="Y36" s="85">
        <v>494.23500000000001</v>
      </c>
      <c r="Z36" s="86">
        <f t="shared" si="34"/>
        <v>-43.168999999999983</v>
      </c>
      <c r="AA36" s="93">
        <f t="shared" si="20"/>
        <v>1.0887764120987384</v>
      </c>
      <c r="AB36" s="95">
        <f t="shared" si="35"/>
        <v>0.79732932228167308</v>
      </c>
      <c r="AC36" s="93">
        <f t="shared" si="21"/>
        <v>0.34423400125230458</v>
      </c>
      <c r="AD36" s="95">
        <f t="shared" si="36"/>
        <v>0.24561172004181203</v>
      </c>
      <c r="AE36" s="93">
        <f t="shared" si="37"/>
        <v>0.3494325834474577</v>
      </c>
      <c r="AF36" s="95">
        <f t="shared" si="38"/>
        <v>0.24721709345764437</v>
      </c>
      <c r="AG36" s="84">
        <v>6761</v>
      </c>
      <c r="AH36" s="86">
        <v>1666</v>
      </c>
      <c r="AI36" s="84">
        <v>48.26</v>
      </c>
      <c r="AJ36" s="86">
        <v>49</v>
      </c>
      <c r="AK36" s="84">
        <v>70</v>
      </c>
      <c r="AL36" s="86">
        <v>69</v>
      </c>
      <c r="AM36" s="84">
        <f t="shared" si="49"/>
        <v>11.333333333333334</v>
      </c>
      <c r="AN36" s="86">
        <f t="shared" si="50"/>
        <v>-0.34127641939494424</v>
      </c>
      <c r="AO36" s="84">
        <f t="shared" si="51"/>
        <v>8.0483091787439616</v>
      </c>
      <c r="AP36" s="86">
        <f t="shared" si="52"/>
        <v>-5.0034506556251301E-4</v>
      </c>
      <c r="AQ36" s="84">
        <v>82</v>
      </c>
      <c r="AR36" s="86">
        <v>149</v>
      </c>
      <c r="AS36" s="84">
        <v>29046</v>
      </c>
      <c r="AT36" s="86">
        <v>7139</v>
      </c>
      <c r="AU36" s="84">
        <f t="shared" si="39"/>
        <v>198.12200588317691</v>
      </c>
      <c r="AV36" s="86">
        <f t="shared" si="40"/>
        <v>17.113973796142545</v>
      </c>
      <c r="AW36" s="84">
        <f t="shared" si="41"/>
        <v>848.97539015606242</v>
      </c>
      <c r="AX36" s="86">
        <f>AW36-(E36*1000/AG36)</f>
        <v>71.344965662644313</v>
      </c>
      <c r="AY36" s="225">
        <f t="shared" si="43"/>
        <v>4.285114045618247</v>
      </c>
      <c r="AZ36" s="226">
        <f t="shared" si="44"/>
        <v>-1.0995997274815927E-2</v>
      </c>
      <c r="BA36" s="93">
        <f t="shared" si="53"/>
        <v>0.53236390753169271</v>
      </c>
      <c r="BB36" s="136">
        <f t="shared" si="45"/>
        <v>-0.4407666204768842</v>
      </c>
      <c r="BC36" s="182"/>
      <c r="BD36" s="180"/>
      <c r="BE36" s="180"/>
    </row>
    <row r="37" spans="1:57" s="132" customFormat="1" ht="15" customHeight="1" x14ac:dyDescent="0.2">
      <c r="A37" s="135" t="s">
        <v>135</v>
      </c>
      <c r="B37" s="250" t="s">
        <v>136</v>
      </c>
      <c r="C37" s="84">
        <v>2382.6419999999998</v>
      </c>
      <c r="D37" s="85">
        <v>634.74599999999998</v>
      </c>
      <c r="E37" s="84">
        <v>2158.0140000000001</v>
      </c>
      <c r="F37" s="86">
        <v>572.77</v>
      </c>
      <c r="G37" s="223">
        <f t="shared" si="28"/>
        <v>1.1082039911308204</v>
      </c>
      <c r="H37" s="224">
        <f t="shared" si="29"/>
        <v>4.1138415766470704E-3</v>
      </c>
      <c r="I37" s="84">
        <v>1639.788</v>
      </c>
      <c r="J37" s="85">
        <v>429.05599999999998</v>
      </c>
      <c r="K37" s="90">
        <f t="shared" si="46"/>
        <v>0.74908951236971211</v>
      </c>
      <c r="L37" s="92">
        <f t="shared" si="47"/>
        <v>-1.0770247576238123E-2</v>
      </c>
      <c r="M37" s="84">
        <v>455.0080000000001</v>
      </c>
      <c r="N37" s="86">
        <v>126.893</v>
      </c>
      <c r="O37" s="93">
        <f t="shared" si="30"/>
        <v>0.22154267856207555</v>
      </c>
      <c r="P37" s="95">
        <f t="shared" si="31"/>
        <v>1.0696965790981339E-2</v>
      </c>
      <c r="Q37" s="84">
        <v>63.218000000000004</v>
      </c>
      <c r="R37" s="86">
        <v>16.821000000000002</v>
      </c>
      <c r="S37" s="93">
        <f t="shared" si="32"/>
        <v>2.9367809068212375E-2</v>
      </c>
      <c r="T37" s="95">
        <f t="shared" si="33"/>
        <v>7.3281785256843618E-5</v>
      </c>
      <c r="U37" s="84">
        <v>1462.0219999999999</v>
      </c>
      <c r="V37" s="85">
        <v>1441.8119999999999</v>
      </c>
      <c r="W37" s="86">
        <f t="shared" si="48"/>
        <v>-20.210000000000036</v>
      </c>
      <c r="X37" s="84">
        <v>208.97800000000001</v>
      </c>
      <c r="Y37" s="85">
        <v>208.48500000000001</v>
      </c>
      <c r="Z37" s="86">
        <f t="shared" si="34"/>
        <v>-0.492999999999995</v>
      </c>
      <c r="AA37" s="93">
        <f t="shared" si="20"/>
        <v>2.2714786702082406</v>
      </c>
      <c r="AB37" s="95">
        <f t="shared" si="35"/>
        <v>1.6578648751017999</v>
      </c>
      <c r="AC37" s="93">
        <f t="shared" si="21"/>
        <v>0.32845421633220223</v>
      </c>
      <c r="AD37" s="95">
        <f t="shared" si="36"/>
        <v>0.24074569780528965</v>
      </c>
      <c r="AE37" s="93">
        <f t="shared" si="37"/>
        <v>0.36399427344309238</v>
      </c>
      <c r="AF37" s="95">
        <f t="shared" si="38"/>
        <v>0.2671561621055385</v>
      </c>
      <c r="AG37" s="84">
        <v>3134</v>
      </c>
      <c r="AH37" s="86">
        <v>812</v>
      </c>
      <c r="AI37" s="84">
        <v>27</v>
      </c>
      <c r="AJ37" s="86">
        <v>27</v>
      </c>
      <c r="AK37" s="84">
        <v>47</v>
      </c>
      <c r="AL37" s="86">
        <v>47</v>
      </c>
      <c r="AM37" s="84">
        <f t="shared" si="49"/>
        <v>10.024691358024691</v>
      </c>
      <c r="AN37" s="86">
        <f t="shared" si="50"/>
        <v>0.35185185185185119</v>
      </c>
      <c r="AO37" s="84">
        <f t="shared" si="51"/>
        <v>5.7588652482269502</v>
      </c>
      <c r="AP37" s="86">
        <f t="shared" si="52"/>
        <v>0.20212765957446788</v>
      </c>
      <c r="AQ37" s="84">
        <v>103</v>
      </c>
      <c r="AR37" s="86">
        <v>103</v>
      </c>
      <c r="AS37" s="84">
        <v>23616</v>
      </c>
      <c r="AT37" s="86">
        <v>5691</v>
      </c>
      <c r="AU37" s="84">
        <f t="shared" si="39"/>
        <v>100.6448778773502</v>
      </c>
      <c r="AV37" s="86">
        <f t="shared" si="40"/>
        <v>9.2655587716591441</v>
      </c>
      <c r="AW37" s="84">
        <f t="shared" si="41"/>
        <v>705.38177339901483</v>
      </c>
      <c r="AX37" s="86">
        <f t="shared" si="42"/>
        <v>16.800407732135454</v>
      </c>
      <c r="AY37" s="225">
        <f t="shared" si="43"/>
        <v>7.0086206896551726</v>
      </c>
      <c r="AZ37" s="226">
        <f t="shared" si="44"/>
        <v>-0.52679730651585466</v>
      </c>
      <c r="BA37" s="93">
        <f t="shared" si="53"/>
        <v>0.61391585760517797</v>
      </c>
      <c r="BB37" s="136">
        <f t="shared" si="45"/>
        <v>-1.5978519862015039E-2</v>
      </c>
      <c r="BC37" s="181"/>
      <c r="BD37" s="180"/>
      <c r="BE37" s="180"/>
    </row>
    <row r="38" spans="1:57" s="132" customFormat="1" ht="15" customHeight="1" x14ac:dyDescent="0.2">
      <c r="A38" s="135" t="s">
        <v>135</v>
      </c>
      <c r="B38" s="250" t="s">
        <v>137</v>
      </c>
      <c r="C38" s="84">
        <v>739.52099999999996</v>
      </c>
      <c r="D38" s="85">
        <v>181.858</v>
      </c>
      <c r="E38" s="84">
        <v>620.90599999999995</v>
      </c>
      <c r="F38" s="86">
        <v>176.97800000000001</v>
      </c>
      <c r="G38" s="223">
        <f t="shared" si="28"/>
        <v>1.0275740487518223</v>
      </c>
      <c r="H38" s="224">
        <f t="shared" si="29"/>
        <v>-0.16346130925728053</v>
      </c>
      <c r="I38" s="84">
        <v>407.68299999999999</v>
      </c>
      <c r="J38" s="85">
        <v>117.30200000000001</v>
      </c>
      <c r="K38" s="90">
        <f t="shared" si="46"/>
        <v>0.66280554645210144</v>
      </c>
      <c r="L38" s="92">
        <f t="shared" si="47"/>
        <v>6.2117947408922847E-3</v>
      </c>
      <c r="M38" s="84">
        <v>183.62599999999995</v>
      </c>
      <c r="N38" s="86">
        <v>53</v>
      </c>
      <c r="O38" s="93">
        <f t="shared" si="30"/>
        <v>0.29947225078823353</v>
      </c>
      <c r="P38" s="95">
        <f t="shared" si="31"/>
        <v>3.7334433036868009E-3</v>
      </c>
      <c r="Q38" s="84">
        <v>29.597000000000001</v>
      </c>
      <c r="R38" s="86">
        <v>6.6760000000000002</v>
      </c>
      <c r="S38" s="93">
        <f t="shared" si="32"/>
        <v>3.7722202759665042E-2</v>
      </c>
      <c r="T38" s="95">
        <f t="shared" si="33"/>
        <v>-9.9452380445790856E-3</v>
      </c>
      <c r="U38" s="84">
        <v>720.24699999999996</v>
      </c>
      <c r="V38" s="85">
        <v>713.41700000000003</v>
      </c>
      <c r="W38" s="86">
        <f t="shared" si="48"/>
        <v>-6.8299999999999272</v>
      </c>
      <c r="X38" s="84">
        <v>45.271000000000001</v>
      </c>
      <c r="Y38" s="85">
        <v>45.856999999999999</v>
      </c>
      <c r="Z38" s="86">
        <f t="shared" si="34"/>
        <v>0.58599999999999852</v>
      </c>
      <c r="AA38" s="93">
        <f t="shared" si="20"/>
        <v>3.9229343773713556</v>
      </c>
      <c r="AB38" s="95">
        <f t="shared" si="35"/>
        <v>2.9489971937078763</v>
      </c>
      <c r="AC38" s="93">
        <f t="shared" si="21"/>
        <v>0.25215827733726315</v>
      </c>
      <c r="AD38" s="95">
        <f t="shared" si="36"/>
        <v>0.19094162493658756</v>
      </c>
      <c r="AE38" s="93">
        <f t="shared" si="37"/>
        <v>0.25911130196973631</v>
      </c>
      <c r="AF38" s="95">
        <f t="shared" si="38"/>
        <v>0.18620010446157886</v>
      </c>
      <c r="AG38" s="84">
        <v>737.5</v>
      </c>
      <c r="AH38" s="86">
        <v>188</v>
      </c>
      <c r="AI38" s="84">
        <v>10.08</v>
      </c>
      <c r="AJ38" s="86">
        <v>10.75</v>
      </c>
      <c r="AK38" s="84">
        <v>11</v>
      </c>
      <c r="AL38" s="86">
        <v>13</v>
      </c>
      <c r="AM38" s="84">
        <f t="shared" si="49"/>
        <v>5.829457364341085</v>
      </c>
      <c r="AN38" s="86">
        <f t="shared" si="50"/>
        <v>-0.26759951396579407</v>
      </c>
      <c r="AO38" s="84">
        <f t="shared" si="51"/>
        <v>4.8205128205128203</v>
      </c>
      <c r="AP38" s="86">
        <f t="shared" si="52"/>
        <v>-0.76660839160839167</v>
      </c>
      <c r="AQ38" s="84">
        <v>41</v>
      </c>
      <c r="AR38" s="86">
        <v>40</v>
      </c>
      <c r="AS38" s="84">
        <v>4026</v>
      </c>
      <c r="AT38" s="86">
        <v>958</v>
      </c>
      <c r="AU38" s="84">
        <f t="shared" si="39"/>
        <v>184.73695198329852</v>
      </c>
      <c r="AV38" s="86">
        <f t="shared" si="40"/>
        <v>30.512908267451536</v>
      </c>
      <c r="AW38" s="84">
        <f t="shared" si="41"/>
        <v>941.37234042553189</v>
      </c>
      <c r="AX38" s="86">
        <f t="shared" si="42"/>
        <v>99.4658997475658</v>
      </c>
      <c r="AY38" s="225">
        <f t="shared" si="43"/>
        <v>5.0957446808510642</v>
      </c>
      <c r="AZ38" s="226">
        <f t="shared" si="44"/>
        <v>-0.36323836999639347</v>
      </c>
      <c r="BA38" s="93">
        <f t="shared" si="53"/>
        <v>0.26611111111111108</v>
      </c>
      <c r="BB38" s="136">
        <f t="shared" si="45"/>
        <v>-3.6557074361952546E-3</v>
      </c>
      <c r="BC38" s="181"/>
      <c r="BD38" s="180"/>
      <c r="BE38" s="180"/>
    </row>
    <row r="39" spans="1:57" s="132" customFormat="1" ht="15" customHeight="1" x14ac:dyDescent="0.2">
      <c r="A39" s="135" t="s">
        <v>135</v>
      </c>
      <c r="B39" s="250" t="s">
        <v>138</v>
      </c>
      <c r="C39" s="84">
        <v>3678.8448199999998</v>
      </c>
      <c r="D39" s="85">
        <v>950.14499999999998</v>
      </c>
      <c r="E39" s="84">
        <v>3469.9801399999997</v>
      </c>
      <c r="F39" s="86">
        <v>952.24381999999991</v>
      </c>
      <c r="G39" s="223">
        <f t="shared" si="28"/>
        <v>0.99779592163696063</v>
      </c>
      <c r="H39" s="224">
        <f t="shared" si="29"/>
        <v>-6.2395973294172902E-2</v>
      </c>
      <c r="I39" s="84">
        <v>1876.65578</v>
      </c>
      <c r="J39" s="85">
        <v>658.86581999999999</v>
      </c>
      <c r="K39" s="90">
        <f t="shared" si="46"/>
        <v>0.69190873824731158</v>
      </c>
      <c r="L39" s="92">
        <f t="shared" si="47"/>
        <v>0.15108265155967993</v>
      </c>
      <c r="M39" s="84">
        <v>1360.9073099999996</v>
      </c>
      <c r="N39" s="86">
        <v>199.05999999999995</v>
      </c>
      <c r="O39" s="93">
        <f t="shared" si="30"/>
        <v>0.20904309990691247</v>
      </c>
      <c r="P39" s="95">
        <f t="shared" si="31"/>
        <v>-0.18315145311436207</v>
      </c>
      <c r="Q39" s="84">
        <v>232.41704999999999</v>
      </c>
      <c r="R39" s="86">
        <v>94.317999999999998</v>
      </c>
      <c r="S39" s="93">
        <f t="shared" si="32"/>
        <v>9.9048161845776014E-2</v>
      </c>
      <c r="T39" s="95">
        <f t="shared" si="33"/>
        <v>3.2068801554682239E-2</v>
      </c>
      <c r="U39" s="84">
        <v>725.0764099999999</v>
      </c>
      <c r="V39" s="85">
        <v>840.00199999999995</v>
      </c>
      <c r="W39" s="86">
        <f t="shared" si="48"/>
        <v>114.92559000000006</v>
      </c>
      <c r="X39" s="84">
        <v>56.767659999999999</v>
      </c>
      <c r="Y39" s="85">
        <v>73.05</v>
      </c>
      <c r="Z39" s="86">
        <f t="shared" si="34"/>
        <v>16.282339999999998</v>
      </c>
      <c r="AA39" s="93">
        <f t="shared" si="20"/>
        <v>0.88407769340469078</v>
      </c>
      <c r="AB39" s="95">
        <f t="shared" si="35"/>
        <v>0.68698419110251974</v>
      </c>
      <c r="AC39" s="93">
        <f t="shared" si="21"/>
        <v>7.6883002068105388E-2</v>
      </c>
      <c r="AD39" s="95">
        <f t="shared" si="36"/>
        <v>6.1452163645298527E-2</v>
      </c>
      <c r="AE39" s="93">
        <f t="shared" si="37"/>
        <v>7.6713545906761577E-2</v>
      </c>
      <c r="AF39" s="95">
        <f t="shared" si="38"/>
        <v>6.0353896078909827E-2</v>
      </c>
      <c r="AG39" s="84">
        <v>3457</v>
      </c>
      <c r="AH39" s="86">
        <v>826</v>
      </c>
      <c r="AI39" s="84">
        <v>31.51</v>
      </c>
      <c r="AJ39" s="86">
        <v>31.5</v>
      </c>
      <c r="AK39" s="84">
        <v>50.74</v>
      </c>
      <c r="AL39" s="86">
        <v>51.03</v>
      </c>
      <c r="AM39" s="84">
        <f t="shared" si="49"/>
        <v>8.7407407407407405</v>
      </c>
      <c r="AN39" s="86">
        <f t="shared" si="50"/>
        <v>-0.40185949198960991</v>
      </c>
      <c r="AO39" s="84">
        <f t="shared" si="51"/>
        <v>5.3955189757658895</v>
      </c>
      <c r="AP39" s="86">
        <f t="shared" si="52"/>
        <v>-0.28211865398053071</v>
      </c>
      <c r="AQ39" s="84">
        <v>80</v>
      </c>
      <c r="AR39" s="86">
        <v>80</v>
      </c>
      <c r="AS39" s="84">
        <v>16709</v>
      </c>
      <c r="AT39" s="86">
        <v>3930</v>
      </c>
      <c r="AU39" s="84">
        <f t="shared" si="39"/>
        <v>242.30122646310431</v>
      </c>
      <c r="AV39" s="86">
        <f t="shared" si="40"/>
        <v>34.629903224131311</v>
      </c>
      <c r="AW39" s="84">
        <f t="shared" si="41"/>
        <v>1152.8375544794187</v>
      </c>
      <c r="AX39" s="86">
        <f t="shared" si="42"/>
        <v>149.08281337441451</v>
      </c>
      <c r="AY39" s="225">
        <f t="shared" si="43"/>
        <v>4.7578692493946733</v>
      </c>
      <c r="AZ39" s="226">
        <f t="shared" si="44"/>
        <v>-7.5512295297255783E-2</v>
      </c>
      <c r="BA39" s="93">
        <f t="shared" si="53"/>
        <v>0.54583333333333328</v>
      </c>
      <c r="BB39" s="136">
        <f t="shared" si="45"/>
        <v>-2.7964743589743657E-2</v>
      </c>
      <c r="BC39" s="181"/>
      <c r="BD39" s="180"/>
      <c r="BE39" s="180"/>
    </row>
    <row r="40" spans="1:57" s="132" customFormat="1" ht="15" customHeight="1" x14ac:dyDescent="0.2">
      <c r="A40" s="135" t="s">
        <v>135</v>
      </c>
      <c r="B40" s="250" t="s">
        <v>139</v>
      </c>
      <c r="C40" s="84">
        <v>1908.567</v>
      </c>
      <c r="D40" s="85">
        <v>485.72500000000002</v>
      </c>
      <c r="E40" s="84">
        <v>1917.1410000000001</v>
      </c>
      <c r="F40" s="86">
        <v>370.17200000000003</v>
      </c>
      <c r="G40" s="223">
        <f t="shared" si="28"/>
        <v>1.3121602930529592</v>
      </c>
      <c r="H40" s="224">
        <f t="shared" si="29"/>
        <v>0.31663257756411411</v>
      </c>
      <c r="I40" s="84">
        <v>1428.4459999999999</v>
      </c>
      <c r="J40" s="85">
        <v>249.89099999999999</v>
      </c>
      <c r="K40" s="90">
        <f t="shared" si="46"/>
        <v>0.67506726602768441</v>
      </c>
      <c r="L40" s="92">
        <f t="shared" si="47"/>
        <v>-7.0024513867482319E-2</v>
      </c>
      <c r="M40" s="84">
        <v>379.89100000000019</v>
      </c>
      <c r="N40" s="86">
        <v>95.163000000000039</v>
      </c>
      <c r="O40" s="93">
        <f t="shared" si="30"/>
        <v>0.25707779086478727</v>
      </c>
      <c r="P40" s="95">
        <f t="shared" si="31"/>
        <v>5.8922829909906965E-2</v>
      </c>
      <c r="Q40" s="84">
        <v>108.804</v>
      </c>
      <c r="R40" s="86">
        <v>25.117999999999999</v>
      </c>
      <c r="S40" s="93">
        <f t="shared" si="32"/>
        <v>6.785494310752839E-2</v>
      </c>
      <c r="T40" s="95">
        <f t="shared" si="33"/>
        <v>1.1101683957575416E-2</v>
      </c>
      <c r="U40" s="84">
        <v>168.36199999999999</v>
      </c>
      <c r="V40" s="85">
        <v>40.204999999999998</v>
      </c>
      <c r="W40" s="86">
        <f t="shared" si="48"/>
        <v>-128.15699999999998</v>
      </c>
      <c r="X40" s="84">
        <v>0</v>
      </c>
      <c r="Y40" s="85">
        <v>0</v>
      </c>
      <c r="Z40" s="86">
        <f t="shared" si="34"/>
        <v>0</v>
      </c>
      <c r="AA40" s="93">
        <f t="shared" si="20"/>
        <v>8.2773174121159088E-2</v>
      </c>
      <c r="AB40" s="95">
        <f t="shared" si="35"/>
        <v>-5.4406533211051877E-3</v>
      </c>
      <c r="AC40" s="93">
        <f t="shared" si="21"/>
        <v>0</v>
      </c>
      <c r="AD40" s="95">
        <f t="shared" si="36"/>
        <v>0</v>
      </c>
      <c r="AE40" s="93">
        <f t="shared" si="37"/>
        <v>0</v>
      </c>
      <c r="AF40" s="95">
        <f t="shared" si="38"/>
        <v>0</v>
      </c>
      <c r="AG40" s="84">
        <v>2678</v>
      </c>
      <c r="AH40" s="86">
        <v>617</v>
      </c>
      <c r="AI40" s="84">
        <v>20</v>
      </c>
      <c r="AJ40" s="86">
        <v>20</v>
      </c>
      <c r="AK40" s="84">
        <v>27</v>
      </c>
      <c r="AL40" s="86">
        <v>27</v>
      </c>
      <c r="AM40" s="84">
        <f t="shared" si="49"/>
        <v>10.283333333333333</v>
      </c>
      <c r="AN40" s="86">
        <f t="shared" si="50"/>
        <v>-0.875</v>
      </c>
      <c r="AO40" s="84">
        <f t="shared" si="51"/>
        <v>7.617283950617284</v>
      </c>
      <c r="AP40" s="86">
        <f t="shared" si="52"/>
        <v>-0.64814814814814792</v>
      </c>
      <c r="AQ40" s="84">
        <v>66</v>
      </c>
      <c r="AR40" s="86">
        <v>66</v>
      </c>
      <c r="AS40" s="84">
        <v>15394</v>
      </c>
      <c r="AT40" s="86">
        <v>3804</v>
      </c>
      <c r="AU40" s="84">
        <f t="shared" si="39"/>
        <v>97.311251314405894</v>
      </c>
      <c r="AV40" s="86">
        <f t="shared" si="40"/>
        <v>-27.226945385607095</v>
      </c>
      <c r="AW40" s="84">
        <f t="shared" si="41"/>
        <v>599.95461912479743</v>
      </c>
      <c r="AX40" s="86">
        <f t="shared" si="42"/>
        <v>-115.93074308580753</v>
      </c>
      <c r="AY40" s="225">
        <f t="shared" si="43"/>
        <v>6.1653160453808749</v>
      </c>
      <c r="AZ40" s="226">
        <f t="shared" si="44"/>
        <v>0.41699640385734948</v>
      </c>
      <c r="BA40" s="93">
        <f t="shared" si="53"/>
        <v>0.64040404040404042</v>
      </c>
      <c r="BB40" s="136">
        <f t="shared" si="45"/>
        <v>-3.7185037185039072E-4</v>
      </c>
      <c r="BC40" s="181"/>
      <c r="BD40" s="180"/>
      <c r="BE40" s="180"/>
    </row>
    <row r="41" spans="1:57" s="132" customFormat="1" ht="15" customHeight="1" x14ac:dyDescent="0.2">
      <c r="A41" s="135" t="s">
        <v>135</v>
      </c>
      <c r="B41" s="250" t="s">
        <v>140</v>
      </c>
      <c r="C41" s="84">
        <v>2558.364</v>
      </c>
      <c r="D41" s="85">
        <v>690.82100000000003</v>
      </c>
      <c r="E41" s="84">
        <v>2407.2539999999999</v>
      </c>
      <c r="F41" s="86">
        <v>599.05499999999995</v>
      </c>
      <c r="G41" s="223">
        <f t="shared" si="28"/>
        <v>1.1531845990768796</v>
      </c>
      <c r="H41" s="224">
        <f t="shared" si="29"/>
        <v>9.0411829772103269E-2</v>
      </c>
      <c r="I41" s="84">
        <v>1790.4939999999999</v>
      </c>
      <c r="J41" s="85">
        <v>427.11200000000002</v>
      </c>
      <c r="K41" s="90">
        <f t="shared" si="46"/>
        <v>0.71297627096009564</v>
      </c>
      <c r="L41" s="92">
        <f t="shared" si="47"/>
        <v>-3.0814787233181873E-2</v>
      </c>
      <c r="M41" s="84">
        <v>488.255</v>
      </c>
      <c r="N41" s="86">
        <v>136.32199999999992</v>
      </c>
      <c r="O41" s="93">
        <f t="shared" si="30"/>
        <v>0.22756174307868213</v>
      </c>
      <c r="P41" s="95">
        <f t="shared" si="31"/>
        <v>2.4735202962848896E-2</v>
      </c>
      <c r="Q41" s="84">
        <v>128.505</v>
      </c>
      <c r="R41" s="86">
        <v>35.621000000000002</v>
      </c>
      <c r="S41" s="93">
        <f t="shared" si="32"/>
        <v>5.946198596122227E-2</v>
      </c>
      <c r="T41" s="95">
        <f t="shared" si="33"/>
        <v>6.0795842703329842E-3</v>
      </c>
      <c r="U41" s="84">
        <v>571.56700000000001</v>
      </c>
      <c r="V41" s="85">
        <v>590.88699999999994</v>
      </c>
      <c r="W41" s="86">
        <f t="shared" si="48"/>
        <v>19.319999999999936</v>
      </c>
      <c r="X41" s="84">
        <v>2.3719999999999999</v>
      </c>
      <c r="Y41" s="85">
        <v>26.626000000000001</v>
      </c>
      <c r="Z41" s="86">
        <f t="shared" si="34"/>
        <v>24.254000000000001</v>
      </c>
      <c r="AA41" s="93">
        <f t="shared" si="20"/>
        <v>0.85534024009113785</v>
      </c>
      <c r="AB41" s="95">
        <f t="shared" si="35"/>
        <v>0.63192910703892169</v>
      </c>
      <c r="AC41" s="93">
        <f t="shared" si="21"/>
        <v>3.8542545753530943E-2</v>
      </c>
      <c r="AD41" s="95">
        <f t="shared" si="36"/>
        <v>3.7615390743532366E-2</v>
      </c>
      <c r="AE41" s="93">
        <f t="shared" si="37"/>
        <v>4.4446670172187869E-2</v>
      </c>
      <c r="AF41" s="95">
        <f t="shared" si="38"/>
        <v>4.346131507463688E-2</v>
      </c>
      <c r="AG41" s="84">
        <v>3771</v>
      </c>
      <c r="AH41" s="86">
        <v>904</v>
      </c>
      <c r="AI41" s="84">
        <v>22</v>
      </c>
      <c r="AJ41" s="86">
        <v>21</v>
      </c>
      <c r="AK41" s="84">
        <v>43</v>
      </c>
      <c r="AL41" s="86">
        <v>43</v>
      </c>
      <c r="AM41" s="84">
        <f t="shared" si="49"/>
        <v>14.34920634920635</v>
      </c>
      <c r="AN41" s="86">
        <f t="shared" si="50"/>
        <v>6.5115440115441459E-2</v>
      </c>
      <c r="AO41" s="84">
        <f t="shared" si="51"/>
        <v>7.0077519379844952</v>
      </c>
      <c r="AP41" s="86">
        <f t="shared" si="52"/>
        <v>-0.30038759689922578</v>
      </c>
      <c r="AQ41" s="84">
        <v>67</v>
      </c>
      <c r="AR41" s="86">
        <v>67</v>
      </c>
      <c r="AS41" s="84">
        <v>17642</v>
      </c>
      <c r="AT41" s="86">
        <v>4224</v>
      </c>
      <c r="AU41" s="84">
        <f t="shared" si="39"/>
        <v>141.82173295454547</v>
      </c>
      <c r="AV41" s="86">
        <f t="shared" si="40"/>
        <v>5.371557237506579</v>
      </c>
      <c r="AW41" s="84">
        <f t="shared" si="41"/>
        <v>662.6714601769911</v>
      </c>
      <c r="AX41" s="86">
        <f t="shared" si="42"/>
        <v>24.311873860364244</v>
      </c>
      <c r="AY41" s="225">
        <f t="shared" si="43"/>
        <v>4.6725663716814161</v>
      </c>
      <c r="AZ41" s="226">
        <f t="shared" si="44"/>
        <v>-5.7682875601647865E-3</v>
      </c>
      <c r="BA41" s="93">
        <f t="shared" si="53"/>
        <v>0.70049751243781089</v>
      </c>
      <c r="BB41" s="136">
        <f t="shared" si="45"/>
        <v>-2.2891039308949757E-2</v>
      </c>
      <c r="BC41" s="181"/>
      <c r="BD41" s="180"/>
      <c r="BE41" s="180"/>
    </row>
    <row r="42" spans="1:57" s="132" customFormat="1" ht="15" customHeight="1" x14ac:dyDescent="0.2">
      <c r="A42" s="135" t="s">
        <v>135</v>
      </c>
      <c r="B42" s="250" t="s">
        <v>141</v>
      </c>
      <c r="C42" s="84">
        <v>1808.873</v>
      </c>
      <c r="D42" s="85">
        <v>486.20479999999998</v>
      </c>
      <c r="E42" s="84">
        <v>1721.127</v>
      </c>
      <c r="F42" s="86">
        <v>456.053</v>
      </c>
      <c r="G42" s="223">
        <f t="shared" si="28"/>
        <v>1.0661146840389164</v>
      </c>
      <c r="H42" s="224">
        <f t="shared" si="29"/>
        <v>1.5132972637026842E-2</v>
      </c>
      <c r="I42" s="84">
        <v>1044.569</v>
      </c>
      <c r="J42" s="85">
        <v>318.62299999999999</v>
      </c>
      <c r="K42" s="90">
        <f t="shared" si="46"/>
        <v>0.69865344598105916</v>
      </c>
      <c r="L42" s="92">
        <f t="shared" si="47"/>
        <v>9.1743554961976947E-2</v>
      </c>
      <c r="M42" s="84">
        <v>610.78399999999999</v>
      </c>
      <c r="N42" s="86">
        <v>111.279</v>
      </c>
      <c r="O42" s="93">
        <f t="shared" si="30"/>
        <v>0.24400453456067606</v>
      </c>
      <c r="P42" s="95">
        <f t="shared" si="31"/>
        <v>-0.11086991688886833</v>
      </c>
      <c r="Q42" s="84">
        <v>65.774000000000001</v>
      </c>
      <c r="R42" s="86">
        <v>26.151000000000003</v>
      </c>
      <c r="S42" s="93">
        <f t="shared" si="32"/>
        <v>5.7342019458264726E-2</v>
      </c>
      <c r="T42" s="95">
        <f t="shared" si="33"/>
        <v>1.9126361926891385E-2</v>
      </c>
      <c r="U42" s="84">
        <v>415.52852000000001</v>
      </c>
      <c r="V42" s="85">
        <v>384.44</v>
      </c>
      <c r="W42" s="86">
        <f t="shared" si="48"/>
        <v>-31.088520000000017</v>
      </c>
      <c r="X42" s="84">
        <v>0</v>
      </c>
      <c r="Y42" s="85">
        <v>0</v>
      </c>
      <c r="Z42" s="86">
        <f t="shared" si="34"/>
        <v>0</v>
      </c>
      <c r="AA42" s="93">
        <f t="shared" si="20"/>
        <v>0.79069560810588468</v>
      </c>
      <c r="AB42" s="95">
        <f t="shared" si="35"/>
        <v>0.56097880653938437</v>
      </c>
      <c r="AC42" s="93">
        <f t="shared" si="21"/>
        <v>0</v>
      </c>
      <c r="AD42" s="95">
        <f t="shared" si="36"/>
        <v>0</v>
      </c>
      <c r="AE42" s="93">
        <f t="shared" si="37"/>
        <v>0</v>
      </c>
      <c r="AF42" s="95">
        <f t="shared" si="38"/>
        <v>0</v>
      </c>
      <c r="AG42" s="84">
        <v>2467</v>
      </c>
      <c r="AH42" s="86">
        <v>592</v>
      </c>
      <c r="AI42" s="84">
        <v>19</v>
      </c>
      <c r="AJ42" s="86">
        <v>20</v>
      </c>
      <c r="AK42" s="84">
        <v>24</v>
      </c>
      <c r="AL42" s="86">
        <v>27</v>
      </c>
      <c r="AM42" s="84">
        <f t="shared" si="49"/>
        <v>9.8666666666666671</v>
      </c>
      <c r="AN42" s="86">
        <f t="shared" si="50"/>
        <v>-0.95350877192982431</v>
      </c>
      <c r="AO42" s="84">
        <f t="shared" si="51"/>
        <v>7.3086419753086425</v>
      </c>
      <c r="AP42" s="86">
        <f t="shared" si="52"/>
        <v>-1.2573302469135808</v>
      </c>
      <c r="AQ42" s="84">
        <v>78</v>
      </c>
      <c r="AR42" s="86">
        <v>82</v>
      </c>
      <c r="AS42" s="84">
        <v>16714</v>
      </c>
      <c r="AT42" s="86">
        <v>4163</v>
      </c>
      <c r="AU42" s="84">
        <f t="shared" si="39"/>
        <v>109.54912322844103</v>
      </c>
      <c r="AV42" s="86">
        <f t="shared" si="40"/>
        <v>6.5739527127057187</v>
      </c>
      <c r="AW42" s="84">
        <f t="shared" si="41"/>
        <v>770.35979729729729</v>
      </c>
      <c r="AX42" s="86">
        <f t="shared" si="42"/>
        <v>72.699886474435516</v>
      </c>
      <c r="AY42" s="225">
        <f t="shared" si="43"/>
        <v>7.0320945945945947</v>
      </c>
      <c r="AZ42" s="226">
        <f t="shared" si="44"/>
        <v>0.25706419329747288</v>
      </c>
      <c r="BA42" s="93">
        <f t="shared" si="53"/>
        <v>0.56409214092140914</v>
      </c>
      <c r="BB42" s="136">
        <f t="shared" si="45"/>
        <v>-2.4594813150160322E-2</v>
      </c>
      <c r="BC42" s="181"/>
      <c r="BD42" s="180"/>
      <c r="BE42" s="180"/>
    </row>
    <row r="43" spans="1:57" s="132" customFormat="1" ht="15" customHeight="1" x14ac:dyDescent="0.2">
      <c r="A43" s="135" t="s">
        <v>142</v>
      </c>
      <c r="B43" s="250" t="s">
        <v>143</v>
      </c>
      <c r="C43" s="84">
        <v>4864.9459999999999</v>
      </c>
      <c r="D43" s="85">
        <v>1260.914</v>
      </c>
      <c r="E43" s="84">
        <v>4737.8090000000002</v>
      </c>
      <c r="F43" s="86">
        <v>1165.769</v>
      </c>
      <c r="G43" s="223">
        <f t="shared" si="28"/>
        <v>1.0816156545593509</v>
      </c>
      <c r="H43" s="224">
        <f t="shared" si="29"/>
        <v>5.4781098755180668E-2</v>
      </c>
      <c r="I43" s="84">
        <v>3408.2020000000002</v>
      </c>
      <c r="J43" s="85">
        <v>692.14</v>
      </c>
      <c r="K43" s="90">
        <f t="shared" si="46"/>
        <v>0.59371968202963021</v>
      </c>
      <c r="L43" s="92">
        <f t="shared" si="47"/>
        <v>-0.125642791214859</v>
      </c>
      <c r="M43" s="84">
        <v>1040.127</v>
      </c>
      <c r="N43" s="86">
        <v>342.80799999999999</v>
      </c>
      <c r="O43" s="93">
        <f t="shared" si="30"/>
        <v>0.29406168803596594</v>
      </c>
      <c r="P43" s="95">
        <f t="shared" si="31"/>
        <v>7.4524133862718361E-2</v>
      </c>
      <c r="Q43" s="84">
        <v>289.48</v>
      </c>
      <c r="R43" s="86">
        <v>130.821</v>
      </c>
      <c r="S43" s="93">
        <f t="shared" si="32"/>
        <v>0.11221862993440382</v>
      </c>
      <c r="T43" s="95">
        <f t="shared" si="33"/>
        <v>5.1118657352140578E-2</v>
      </c>
      <c r="U43" s="84">
        <v>604.06100000000004</v>
      </c>
      <c r="V43" s="85">
        <v>559.50199999999995</v>
      </c>
      <c r="W43" s="86">
        <f t="shared" si="48"/>
        <v>-44.559000000000083</v>
      </c>
      <c r="X43" s="84">
        <v>0</v>
      </c>
      <c r="Y43" s="85">
        <v>0</v>
      </c>
      <c r="Z43" s="86">
        <f t="shared" si="34"/>
        <v>0</v>
      </c>
      <c r="AA43" s="93">
        <f t="shared" si="20"/>
        <v>0.44372732795416653</v>
      </c>
      <c r="AB43" s="95">
        <f t="shared" si="35"/>
        <v>0.31956130432307173</v>
      </c>
      <c r="AC43" s="93">
        <f t="shared" si="21"/>
        <v>0</v>
      </c>
      <c r="AD43" s="95">
        <f t="shared" si="36"/>
        <v>0</v>
      </c>
      <c r="AE43" s="93">
        <f t="shared" si="37"/>
        <v>0</v>
      </c>
      <c r="AF43" s="95">
        <f t="shared" si="38"/>
        <v>0</v>
      </c>
      <c r="AG43" s="84">
        <v>7009</v>
      </c>
      <c r="AH43" s="86">
        <v>1635</v>
      </c>
      <c r="AI43" s="84">
        <v>41</v>
      </c>
      <c r="AJ43" s="86">
        <v>39.92</v>
      </c>
      <c r="AK43" s="84">
        <v>60</v>
      </c>
      <c r="AL43" s="86">
        <v>57.16</v>
      </c>
      <c r="AM43" s="84">
        <f t="shared" si="49"/>
        <v>13.652304609218435</v>
      </c>
      <c r="AN43" s="86">
        <f t="shared" si="50"/>
        <v>-0.59363035013115706</v>
      </c>
      <c r="AO43" s="84">
        <f t="shared" si="51"/>
        <v>9.5346396081175655</v>
      </c>
      <c r="AP43" s="86">
        <f t="shared" si="52"/>
        <v>-0.200082614104657</v>
      </c>
      <c r="AQ43" s="84">
        <v>115</v>
      </c>
      <c r="AR43" s="86">
        <v>115</v>
      </c>
      <c r="AS43" s="84">
        <v>29185</v>
      </c>
      <c r="AT43" s="86">
        <v>6655</v>
      </c>
      <c r="AU43" s="84">
        <f t="shared" si="39"/>
        <v>175.17190082644629</v>
      </c>
      <c r="AV43" s="86">
        <f t="shared" si="40"/>
        <v>12.834775590880071</v>
      </c>
      <c r="AW43" s="84">
        <f t="shared" si="41"/>
        <v>713.00856269113149</v>
      </c>
      <c r="AX43" s="86">
        <f t="shared" si="42"/>
        <v>37.047797960071421</v>
      </c>
      <c r="AY43" s="225">
        <f t="shared" si="43"/>
        <v>4.0703363914373085</v>
      </c>
      <c r="AZ43" s="226">
        <f t="shared" si="44"/>
        <v>-9.3595695878999408E-2</v>
      </c>
      <c r="BA43" s="93">
        <f t="shared" si="53"/>
        <v>0.64299516908212562</v>
      </c>
      <c r="BB43" s="136">
        <f t="shared" si="45"/>
        <v>-5.4209799861973829E-2</v>
      </c>
      <c r="BC43" s="181"/>
      <c r="BD43" s="180"/>
      <c r="BE43" s="180"/>
    </row>
    <row r="44" spans="1:57" s="132" customFormat="1" ht="15" customHeight="1" x14ac:dyDescent="0.2">
      <c r="A44" s="135" t="s">
        <v>142</v>
      </c>
      <c r="B44" s="250" t="s">
        <v>144</v>
      </c>
      <c r="C44" s="84">
        <v>8338.2209999999995</v>
      </c>
      <c r="D44" s="85">
        <v>2107.19</v>
      </c>
      <c r="E44" s="84">
        <v>8250.4009999999998</v>
      </c>
      <c r="F44" s="86">
        <v>1997.0830000000001</v>
      </c>
      <c r="G44" s="223">
        <f t="shared" si="28"/>
        <v>1.055133912811836</v>
      </c>
      <c r="H44" s="224">
        <f t="shared" si="29"/>
        <v>4.4489581705990489E-2</v>
      </c>
      <c r="I44" s="84">
        <v>5468.433</v>
      </c>
      <c r="J44" s="85">
        <v>1300.6379999999999</v>
      </c>
      <c r="K44" s="90">
        <f t="shared" si="46"/>
        <v>0.65126887565514291</v>
      </c>
      <c r="L44" s="92">
        <f t="shared" si="47"/>
        <v>-1.1539271488250513E-2</v>
      </c>
      <c r="M44" s="84">
        <v>2197.96</v>
      </c>
      <c r="N44" s="86">
        <v>455.43800000000016</v>
      </c>
      <c r="O44" s="93">
        <f t="shared" si="30"/>
        <v>0.22805161327796597</v>
      </c>
      <c r="P44" s="95">
        <f t="shared" si="31"/>
        <v>-3.8354831693617863E-2</v>
      </c>
      <c r="Q44" s="84">
        <v>584.00800000000004</v>
      </c>
      <c r="R44" s="86">
        <v>241.00700000000001</v>
      </c>
      <c r="S44" s="93">
        <f t="shared" si="32"/>
        <v>0.12067951106689105</v>
      </c>
      <c r="T44" s="95">
        <f t="shared" si="33"/>
        <v>4.9894103181868238E-2</v>
      </c>
      <c r="U44" s="84">
        <v>899.46600000000001</v>
      </c>
      <c r="V44" s="85">
        <v>892.45699999999999</v>
      </c>
      <c r="W44" s="86">
        <f t="shared" si="48"/>
        <v>-7.0090000000000146</v>
      </c>
      <c r="X44" s="84">
        <v>0</v>
      </c>
      <c r="Y44" s="85">
        <v>0</v>
      </c>
      <c r="Z44" s="86">
        <f t="shared" si="34"/>
        <v>0</v>
      </c>
      <c r="AA44" s="93">
        <f t="shared" si="20"/>
        <v>0.42352943968033258</v>
      </c>
      <c r="AB44" s="95">
        <f t="shared" si="35"/>
        <v>0.3156567891473232</v>
      </c>
      <c r="AC44" s="93">
        <f t="shared" si="21"/>
        <v>0</v>
      </c>
      <c r="AD44" s="95">
        <f t="shared" si="36"/>
        <v>0</v>
      </c>
      <c r="AE44" s="93">
        <f t="shared" si="37"/>
        <v>0</v>
      </c>
      <c r="AF44" s="95">
        <f t="shared" si="38"/>
        <v>0</v>
      </c>
      <c r="AG44" s="84">
        <v>12891</v>
      </c>
      <c r="AH44" s="86">
        <v>2946</v>
      </c>
      <c r="AI44" s="84">
        <v>95</v>
      </c>
      <c r="AJ44" s="86">
        <v>86.17</v>
      </c>
      <c r="AK44" s="84">
        <v>126</v>
      </c>
      <c r="AL44" s="86">
        <v>116.9</v>
      </c>
      <c r="AM44" s="84">
        <f t="shared" si="49"/>
        <v>11.396077521179064</v>
      </c>
      <c r="AN44" s="86">
        <f t="shared" si="50"/>
        <v>8.8182784336957809E-2</v>
      </c>
      <c r="AO44" s="84">
        <f t="shared" si="51"/>
        <v>8.4003421727972611</v>
      </c>
      <c r="AP44" s="86">
        <f t="shared" si="52"/>
        <v>-0.12545147799638912</v>
      </c>
      <c r="AQ44" s="84">
        <v>253</v>
      </c>
      <c r="AR44" s="86">
        <v>253</v>
      </c>
      <c r="AS44" s="84">
        <v>61819</v>
      </c>
      <c r="AT44" s="86">
        <v>14109</v>
      </c>
      <c r="AU44" s="84">
        <f t="shared" si="39"/>
        <v>141.54674321355162</v>
      </c>
      <c r="AV44" s="86">
        <f t="shared" si="40"/>
        <v>8.0861404862347683</v>
      </c>
      <c r="AW44" s="84">
        <f t="shared" si="41"/>
        <v>677.89646978954511</v>
      </c>
      <c r="AX44" s="86">
        <f t="shared" si="42"/>
        <v>37.883980455901451</v>
      </c>
      <c r="AY44" s="225">
        <f t="shared" si="43"/>
        <v>4.7892057026476582</v>
      </c>
      <c r="AZ44" s="226">
        <f t="shared" si="44"/>
        <v>-6.3105490007790976E-3</v>
      </c>
      <c r="BA44" s="93">
        <f t="shared" si="53"/>
        <v>0.61963109354413703</v>
      </c>
      <c r="BB44" s="136">
        <f t="shared" si="45"/>
        <v>-5.1643284251979948E-2</v>
      </c>
      <c r="BC44" s="181"/>
      <c r="BD44" s="180"/>
      <c r="BE44" s="180"/>
    </row>
    <row r="45" spans="1:57" s="132" customFormat="1" ht="15" customHeight="1" x14ac:dyDescent="0.2">
      <c r="A45" s="135" t="s">
        <v>142</v>
      </c>
      <c r="B45" s="250" t="s">
        <v>145</v>
      </c>
      <c r="C45" s="84">
        <v>4623.7969999999996</v>
      </c>
      <c r="D45" s="85">
        <v>1263.4620099999997</v>
      </c>
      <c r="E45" s="84">
        <v>4848.1009999999997</v>
      </c>
      <c r="F45" s="86">
        <v>1242.8822299999999</v>
      </c>
      <c r="G45" s="223">
        <f t="shared" si="28"/>
        <v>1.0165581094517699</v>
      </c>
      <c r="H45" s="224">
        <f t="shared" si="29"/>
        <v>6.2824472301883816E-2</v>
      </c>
      <c r="I45" s="84">
        <v>3013.4050000000002</v>
      </c>
      <c r="J45" s="85">
        <v>738.57406999999989</v>
      </c>
      <c r="K45" s="90">
        <f t="shared" si="46"/>
        <v>0.59424300402138663</v>
      </c>
      <c r="L45" s="92">
        <f t="shared" si="47"/>
        <v>-2.7320985672722564E-2</v>
      </c>
      <c r="M45" s="84">
        <v>1583.6899999999994</v>
      </c>
      <c r="N45" s="86">
        <v>372.65846000000005</v>
      </c>
      <c r="O45" s="93">
        <f t="shared" si="30"/>
        <v>0.29983408806158574</v>
      </c>
      <c r="P45" s="95">
        <f t="shared" si="31"/>
        <v>-2.6827835854603188E-2</v>
      </c>
      <c r="Q45" s="84">
        <v>251.006</v>
      </c>
      <c r="R45" s="86">
        <v>131.6497</v>
      </c>
      <c r="S45" s="93">
        <f t="shared" si="32"/>
        <v>0.10592290791702767</v>
      </c>
      <c r="T45" s="95">
        <f t="shared" si="33"/>
        <v>5.4148821527325808E-2</v>
      </c>
      <c r="U45" s="84">
        <v>990.79300000000001</v>
      </c>
      <c r="V45" s="85">
        <v>1033.62003</v>
      </c>
      <c r="W45" s="86">
        <f t="shared" si="48"/>
        <v>42.827030000000036</v>
      </c>
      <c r="X45" s="84">
        <v>0</v>
      </c>
      <c r="Y45" s="85">
        <v>0</v>
      </c>
      <c r="Z45" s="86">
        <f t="shared" si="34"/>
        <v>0</v>
      </c>
      <c r="AA45" s="93">
        <f t="shared" si="20"/>
        <v>0.81808556317415537</v>
      </c>
      <c r="AB45" s="95">
        <f t="shared" si="35"/>
        <v>0.60380431337015228</v>
      </c>
      <c r="AC45" s="93">
        <f t="shared" si="21"/>
        <v>0</v>
      </c>
      <c r="AD45" s="95">
        <f t="shared" si="36"/>
        <v>0</v>
      </c>
      <c r="AE45" s="93">
        <f t="shared" si="37"/>
        <v>0</v>
      </c>
      <c r="AF45" s="95">
        <f t="shared" si="38"/>
        <v>0</v>
      </c>
      <c r="AG45" s="84">
        <v>5754</v>
      </c>
      <c r="AH45" s="86">
        <v>1418</v>
      </c>
      <c r="AI45" s="84">
        <v>35</v>
      </c>
      <c r="AJ45" s="86">
        <v>30.56</v>
      </c>
      <c r="AK45" s="84">
        <v>64</v>
      </c>
      <c r="AL45" s="86">
        <v>60.6</v>
      </c>
      <c r="AM45" s="84">
        <f t="shared" si="49"/>
        <v>15.466841186736476</v>
      </c>
      <c r="AN45" s="86">
        <f t="shared" si="50"/>
        <v>1.7668411867364746</v>
      </c>
      <c r="AO45" s="84">
        <f t="shared" si="51"/>
        <v>7.7997799779978001</v>
      </c>
      <c r="AP45" s="86">
        <f t="shared" si="52"/>
        <v>0.3075924779978001</v>
      </c>
      <c r="AQ45" s="84">
        <v>130</v>
      </c>
      <c r="AR45" s="86">
        <v>134</v>
      </c>
      <c r="AS45" s="84">
        <v>26553</v>
      </c>
      <c r="AT45" s="86">
        <v>6897</v>
      </c>
      <c r="AU45" s="84">
        <f t="shared" si="39"/>
        <v>180.20620994635348</v>
      </c>
      <c r="AV45" s="86">
        <f t="shared" si="40"/>
        <v>-2.3758335138958273</v>
      </c>
      <c r="AW45" s="84">
        <f t="shared" si="41"/>
        <v>876.50368829337094</v>
      </c>
      <c r="AX45" s="86">
        <f t="shared" si="42"/>
        <v>33.941818289895082</v>
      </c>
      <c r="AY45" s="225">
        <f t="shared" si="43"/>
        <v>4.8638928067700986</v>
      </c>
      <c r="AZ45" s="226">
        <f t="shared" si="44"/>
        <v>0.24918999133735653</v>
      </c>
      <c r="BA45" s="93">
        <f t="shared" si="53"/>
        <v>0.5718905472636816</v>
      </c>
      <c r="BB45" s="136">
        <f t="shared" si="45"/>
        <v>1.0753607280587718E-2</v>
      </c>
      <c r="BC45" s="181"/>
      <c r="BD45" s="180"/>
      <c r="BE45" s="180"/>
    </row>
    <row r="46" spans="1:57" s="132" customFormat="1" ht="15" customHeight="1" x14ac:dyDescent="0.2">
      <c r="A46" s="135" t="s">
        <v>142</v>
      </c>
      <c r="B46" s="250" t="s">
        <v>146</v>
      </c>
      <c r="C46" s="84">
        <v>3820.3319999999999</v>
      </c>
      <c r="D46" s="85">
        <v>1018.395</v>
      </c>
      <c r="E46" s="84">
        <v>4187.5459500000006</v>
      </c>
      <c r="F46" s="86">
        <v>1044.799</v>
      </c>
      <c r="G46" s="223">
        <f t="shared" si="28"/>
        <v>0.97472815345343933</v>
      </c>
      <c r="H46" s="224">
        <f t="shared" si="29"/>
        <v>6.2420074780296764E-2</v>
      </c>
      <c r="I46" s="84">
        <v>2981.1379999999999</v>
      </c>
      <c r="J46" s="85">
        <v>678.56200000000001</v>
      </c>
      <c r="K46" s="90">
        <f t="shared" si="46"/>
        <v>0.64946654811116777</v>
      </c>
      <c r="L46" s="92">
        <f t="shared" si="47"/>
        <v>-6.2439192290319467E-2</v>
      </c>
      <c r="M46" s="84">
        <v>1069.7959500000006</v>
      </c>
      <c r="N46" s="86">
        <v>295.51900000000001</v>
      </c>
      <c r="O46" s="93">
        <f t="shared" si="30"/>
        <v>0.28284770563524658</v>
      </c>
      <c r="P46" s="95">
        <f t="shared" si="31"/>
        <v>2.7376849249778012E-2</v>
      </c>
      <c r="Q46" s="84">
        <v>136.61199999999999</v>
      </c>
      <c r="R46" s="86">
        <v>70.718000000000004</v>
      </c>
      <c r="S46" s="93">
        <f t="shared" si="32"/>
        <v>6.7685746253585616E-2</v>
      </c>
      <c r="T46" s="95">
        <f t="shared" si="33"/>
        <v>3.5062343040541476E-2</v>
      </c>
      <c r="U46" s="84">
        <v>3017.2580600000001</v>
      </c>
      <c r="V46" s="85">
        <v>2888.1489999999999</v>
      </c>
      <c r="W46" s="86">
        <f t="shared" si="48"/>
        <v>-129.10906000000023</v>
      </c>
      <c r="X46" s="84">
        <v>86.710999999999999</v>
      </c>
      <c r="Y46" s="85">
        <v>185.739</v>
      </c>
      <c r="Z46" s="86">
        <f t="shared" si="34"/>
        <v>99.028000000000006</v>
      </c>
      <c r="AA46" s="93">
        <f t="shared" si="20"/>
        <v>2.8359811271657853</v>
      </c>
      <c r="AB46" s="95">
        <f t="shared" si="35"/>
        <v>2.0461916376659199</v>
      </c>
      <c r="AC46" s="93">
        <f t="shared" si="21"/>
        <v>0.18238404548333409</v>
      </c>
      <c r="AD46" s="95">
        <f t="shared" si="36"/>
        <v>0.15968680346353056</v>
      </c>
      <c r="AE46" s="93">
        <f t="shared" si="37"/>
        <v>0.17777486387333832</v>
      </c>
      <c r="AF46" s="95">
        <f t="shared" si="38"/>
        <v>0.15706798661507207</v>
      </c>
      <c r="AG46" s="84">
        <v>6374</v>
      </c>
      <c r="AH46" s="86">
        <v>1533</v>
      </c>
      <c r="AI46" s="84">
        <v>56.67</v>
      </c>
      <c r="AJ46" s="86">
        <v>57.75</v>
      </c>
      <c r="AK46" s="84">
        <v>65</v>
      </c>
      <c r="AL46" s="86">
        <v>75.75</v>
      </c>
      <c r="AM46" s="84">
        <f t="shared" si="49"/>
        <v>8.8484848484848495</v>
      </c>
      <c r="AN46" s="86">
        <f t="shared" si="50"/>
        <v>-0.52449321162926132</v>
      </c>
      <c r="AO46" s="84">
        <f t="shared" si="51"/>
        <v>6.7458745874587462</v>
      </c>
      <c r="AP46" s="86">
        <f t="shared" si="52"/>
        <v>-1.4259202843361249</v>
      </c>
      <c r="AQ46" s="84">
        <v>192</v>
      </c>
      <c r="AR46" s="86">
        <v>192</v>
      </c>
      <c r="AS46" s="84">
        <v>25327</v>
      </c>
      <c r="AT46" s="86">
        <v>6644</v>
      </c>
      <c r="AU46" s="84">
        <f t="shared" si="39"/>
        <v>157.25451535219747</v>
      </c>
      <c r="AV46" s="86">
        <f t="shared" si="40"/>
        <v>-8.0846858954828917</v>
      </c>
      <c r="AW46" s="84">
        <f t="shared" si="41"/>
        <v>681.53881278538813</v>
      </c>
      <c r="AX46" s="86">
        <f t="shared" si="42"/>
        <v>24.565805254795009</v>
      </c>
      <c r="AY46" s="225">
        <f t="shared" si="43"/>
        <v>4.3339856490541422</v>
      </c>
      <c r="AZ46" s="226">
        <f t="shared" si="44"/>
        <v>0.36049961202872627</v>
      </c>
      <c r="BA46" s="93">
        <f t="shared" si="53"/>
        <v>0.38449074074074069</v>
      </c>
      <c r="BB46" s="136">
        <f t="shared" si="45"/>
        <v>2.2096624440374357E-2</v>
      </c>
      <c r="BC46" s="181"/>
      <c r="BD46" s="180"/>
      <c r="BE46" s="180"/>
    </row>
    <row r="47" spans="1:57" s="132" customFormat="1" ht="15" customHeight="1" x14ac:dyDescent="0.2">
      <c r="A47" s="135" t="s">
        <v>142</v>
      </c>
      <c r="B47" s="250" t="s">
        <v>147</v>
      </c>
      <c r="C47" s="84">
        <v>8303</v>
      </c>
      <c r="D47" s="85">
        <v>2515.4140000000002</v>
      </c>
      <c r="E47" s="84">
        <v>8174</v>
      </c>
      <c r="F47" s="86">
        <v>1997.1610000000001</v>
      </c>
      <c r="G47" s="223">
        <f t="shared" si="28"/>
        <v>1.2594948529437537</v>
      </c>
      <c r="H47" s="224">
        <f t="shared" si="29"/>
        <v>0.24371310594106221</v>
      </c>
      <c r="I47" s="84">
        <v>7194</v>
      </c>
      <c r="J47" s="85">
        <v>1507.636</v>
      </c>
      <c r="K47" s="90">
        <f t="shared" si="46"/>
        <v>0.7548895657385658</v>
      </c>
      <c r="L47" s="92">
        <f t="shared" si="47"/>
        <v>-0.1252180926905998</v>
      </c>
      <c r="M47" s="84">
        <v>511.69</v>
      </c>
      <c r="N47" s="86">
        <v>294.84300000000007</v>
      </c>
      <c r="O47" s="93">
        <f t="shared" si="30"/>
        <v>0.14763106229292483</v>
      </c>
      <c r="P47" s="95">
        <f t="shared" si="31"/>
        <v>8.5031355906822551E-2</v>
      </c>
      <c r="Q47" s="84">
        <v>468.31</v>
      </c>
      <c r="R47" s="86">
        <v>194.68200000000002</v>
      </c>
      <c r="S47" s="93">
        <f t="shared" si="32"/>
        <v>9.747937196850931E-2</v>
      </c>
      <c r="T47" s="95">
        <f t="shared" si="33"/>
        <v>4.0186736783777231E-2</v>
      </c>
      <c r="U47" s="84">
        <v>1854.3679999999999</v>
      </c>
      <c r="V47" s="85">
        <v>2031.309</v>
      </c>
      <c r="W47" s="86">
        <f t="shared" si="48"/>
        <v>176.94100000000003</v>
      </c>
      <c r="X47" s="84">
        <v>0</v>
      </c>
      <c r="Y47" s="85">
        <v>0</v>
      </c>
      <c r="Z47" s="86">
        <f t="shared" si="34"/>
        <v>0</v>
      </c>
      <c r="AA47" s="93">
        <f t="shared" si="20"/>
        <v>0.80754460299576925</v>
      </c>
      <c r="AB47" s="95">
        <f t="shared" si="35"/>
        <v>0.58420749592603538</v>
      </c>
      <c r="AC47" s="93">
        <f t="shared" si="21"/>
        <v>0</v>
      </c>
      <c r="AD47" s="95">
        <f t="shared" si="36"/>
        <v>0</v>
      </c>
      <c r="AE47" s="93">
        <f t="shared" si="37"/>
        <v>0</v>
      </c>
      <c r="AF47" s="95">
        <f t="shared" si="38"/>
        <v>0</v>
      </c>
      <c r="AG47" s="84">
        <v>10270</v>
      </c>
      <c r="AH47" s="86">
        <v>2478</v>
      </c>
      <c r="AI47" s="84">
        <v>77</v>
      </c>
      <c r="AJ47" s="86">
        <v>67</v>
      </c>
      <c r="AK47" s="84">
        <v>119</v>
      </c>
      <c r="AL47" s="86">
        <v>117</v>
      </c>
      <c r="AM47" s="84">
        <f t="shared" si="49"/>
        <v>12.328358208955224</v>
      </c>
      <c r="AN47" s="86">
        <f t="shared" si="50"/>
        <v>1.2136395942366107</v>
      </c>
      <c r="AO47" s="84">
        <f t="shared" si="51"/>
        <v>7.0598290598290596</v>
      </c>
      <c r="AP47" s="86">
        <f t="shared" si="52"/>
        <v>-0.1320476908712207</v>
      </c>
      <c r="AQ47" s="84">
        <v>214</v>
      </c>
      <c r="AR47" s="86">
        <v>214</v>
      </c>
      <c r="AS47" s="84">
        <v>38084</v>
      </c>
      <c r="AT47" s="86">
        <v>9533</v>
      </c>
      <c r="AU47" s="84">
        <f t="shared" si="39"/>
        <v>209.4997377530683</v>
      </c>
      <c r="AV47" s="86">
        <f t="shared" si="40"/>
        <v>-5.1310783376784741</v>
      </c>
      <c r="AW47" s="84">
        <f t="shared" si="41"/>
        <v>805.95682001614205</v>
      </c>
      <c r="AX47" s="86">
        <f t="shared" si="42"/>
        <v>10.046401320913219</v>
      </c>
      <c r="AY47" s="225">
        <f t="shared" si="43"/>
        <v>3.8470540758676353</v>
      </c>
      <c r="AZ47" s="226">
        <f t="shared" si="44"/>
        <v>0.13877754227464578</v>
      </c>
      <c r="BA47" s="93">
        <f t="shared" si="53"/>
        <v>0.49496365524402908</v>
      </c>
      <c r="BB47" s="136">
        <f t="shared" si="45"/>
        <v>6.0553672703205219E-3</v>
      </c>
      <c r="BC47" s="181"/>
      <c r="BD47" s="180"/>
      <c r="BE47" s="180"/>
    </row>
    <row r="48" spans="1:57" s="132" customFormat="1" ht="15" customHeight="1" x14ac:dyDescent="0.2">
      <c r="A48" s="135" t="s">
        <v>142</v>
      </c>
      <c r="B48" s="250" t="s">
        <v>148</v>
      </c>
      <c r="C48" s="84">
        <v>2294.672</v>
      </c>
      <c r="D48" s="85">
        <v>635.46600000000001</v>
      </c>
      <c r="E48" s="84">
        <v>2124.8009999999999</v>
      </c>
      <c r="F48" s="86">
        <v>621.48400000000004</v>
      </c>
      <c r="G48" s="223">
        <f t="shared" si="28"/>
        <v>1.0224977634178836</v>
      </c>
      <c r="H48" s="224">
        <f t="shared" si="29"/>
        <v>-5.7449017480657005E-2</v>
      </c>
      <c r="I48" s="84">
        <v>1576.2829999999999</v>
      </c>
      <c r="J48" s="85">
        <v>465.62400000000002</v>
      </c>
      <c r="K48" s="90">
        <f t="shared" si="46"/>
        <v>0.74921317362957052</v>
      </c>
      <c r="L48" s="92">
        <f t="shared" si="47"/>
        <v>7.363466292271692E-3</v>
      </c>
      <c r="M48" s="84">
        <v>376.15000000000003</v>
      </c>
      <c r="N48" s="86">
        <v>98.043000000000006</v>
      </c>
      <c r="O48" s="93">
        <f t="shared" si="30"/>
        <v>0.15775627369328896</v>
      </c>
      <c r="P48" s="95">
        <f t="shared" si="31"/>
        <v>-1.9272069196233421E-2</v>
      </c>
      <c r="Q48" s="84">
        <v>172.36799999999999</v>
      </c>
      <c r="R48" s="86">
        <v>57.817</v>
      </c>
      <c r="S48" s="93">
        <f t="shared" si="32"/>
        <v>9.3030552677140513E-2</v>
      </c>
      <c r="T48" s="95">
        <f t="shared" si="33"/>
        <v>1.1908602903961757E-2</v>
      </c>
      <c r="U48" s="84">
        <v>229.72800000000001</v>
      </c>
      <c r="V48" s="85">
        <v>246.66499999999999</v>
      </c>
      <c r="W48" s="86">
        <f t="shared" si="48"/>
        <v>16.936999999999983</v>
      </c>
      <c r="X48" s="84">
        <v>0</v>
      </c>
      <c r="Y48" s="85">
        <v>0</v>
      </c>
      <c r="Z48" s="86">
        <f t="shared" si="34"/>
        <v>0</v>
      </c>
      <c r="AA48" s="93">
        <f t="shared" si="20"/>
        <v>0.38816396156521354</v>
      </c>
      <c r="AB48" s="95">
        <f t="shared" si="35"/>
        <v>0.28805030697754264</v>
      </c>
      <c r="AC48" s="93">
        <f t="shared" si="21"/>
        <v>0</v>
      </c>
      <c r="AD48" s="95">
        <f t="shared" si="36"/>
        <v>0</v>
      </c>
      <c r="AE48" s="93">
        <f t="shared" si="37"/>
        <v>0</v>
      </c>
      <c r="AF48" s="95">
        <f t="shared" si="38"/>
        <v>0</v>
      </c>
      <c r="AG48" s="84">
        <v>3057</v>
      </c>
      <c r="AH48" s="86">
        <v>852</v>
      </c>
      <c r="AI48" s="84">
        <v>13</v>
      </c>
      <c r="AJ48" s="86">
        <v>10</v>
      </c>
      <c r="AK48" s="84">
        <v>28</v>
      </c>
      <c r="AL48" s="86">
        <v>28</v>
      </c>
      <c r="AM48" s="84">
        <f t="shared" si="49"/>
        <v>28.400000000000002</v>
      </c>
      <c r="AN48" s="86">
        <f t="shared" si="50"/>
        <v>8.8038461538461554</v>
      </c>
      <c r="AO48" s="84">
        <f t="shared" si="51"/>
        <v>10.142857142857142</v>
      </c>
      <c r="AP48" s="86">
        <f t="shared" si="52"/>
        <v>1.0446428571428559</v>
      </c>
      <c r="AQ48" s="84">
        <v>70</v>
      </c>
      <c r="AR48" s="86">
        <v>70</v>
      </c>
      <c r="AS48" s="84">
        <v>16755</v>
      </c>
      <c r="AT48" s="86">
        <v>4265</v>
      </c>
      <c r="AU48" s="84">
        <f t="shared" si="39"/>
        <v>145.71723329425558</v>
      </c>
      <c r="AV48" s="86">
        <f t="shared" si="40"/>
        <v>18.90129775262622</v>
      </c>
      <c r="AW48" s="84">
        <f t="shared" si="41"/>
        <v>729.44131455399065</v>
      </c>
      <c r="AX48" s="86">
        <f t="shared" si="42"/>
        <v>34.38047058931943</v>
      </c>
      <c r="AY48" s="225">
        <f t="shared" si="43"/>
        <v>5.005868544600939</v>
      </c>
      <c r="AZ48" s="226">
        <f t="shared" si="44"/>
        <v>-0.47499504715568541</v>
      </c>
      <c r="BA48" s="93">
        <f t="shared" si="53"/>
        <v>0.67698412698412702</v>
      </c>
      <c r="BB48" s="136">
        <f t="shared" si="45"/>
        <v>1.9409558695273055E-2</v>
      </c>
      <c r="BC48" s="181"/>
      <c r="BD48" s="180"/>
      <c r="BE48" s="180"/>
    </row>
    <row r="49" spans="1:57" s="132" customFormat="1" ht="15" customHeight="1" x14ac:dyDescent="0.2">
      <c r="A49" s="135" t="s">
        <v>149</v>
      </c>
      <c r="B49" s="250" t="s">
        <v>150</v>
      </c>
      <c r="C49" s="84">
        <v>3369.9445000000001</v>
      </c>
      <c r="D49" s="85">
        <v>862.38770000000011</v>
      </c>
      <c r="E49" s="84">
        <v>3371.1202000000003</v>
      </c>
      <c r="F49" s="86">
        <v>743.66554000000008</v>
      </c>
      <c r="G49" s="223">
        <f t="shared" si="28"/>
        <v>1.1596445627963345</v>
      </c>
      <c r="H49" s="224">
        <f t="shared" si="29"/>
        <v>0.15999331927200111</v>
      </c>
      <c r="I49" s="84">
        <v>2135.2199999999998</v>
      </c>
      <c r="J49" s="85">
        <v>509.07</v>
      </c>
      <c r="K49" s="90">
        <f t="shared" si="46"/>
        <v>0.68454160186042767</v>
      </c>
      <c r="L49" s="92">
        <f t="shared" si="47"/>
        <v>5.1155702419642513E-2</v>
      </c>
      <c r="M49" s="84">
        <v>1057.6052000000004</v>
      </c>
      <c r="N49" s="86">
        <v>178.18712000000008</v>
      </c>
      <c r="O49" s="93">
        <f t="shared" si="30"/>
        <v>0.23960653064548354</v>
      </c>
      <c r="P49" s="95">
        <f t="shared" si="31"/>
        <v>-7.4118622198369455E-2</v>
      </c>
      <c r="Q49" s="84">
        <v>178.29499999999999</v>
      </c>
      <c r="R49" s="86">
        <v>56.40842</v>
      </c>
      <c r="S49" s="93">
        <f t="shared" si="32"/>
        <v>7.5851867494088801E-2</v>
      </c>
      <c r="T49" s="95">
        <f t="shared" si="33"/>
        <v>2.2962919778727012E-2</v>
      </c>
      <c r="U49" s="84">
        <v>388.88193999999999</v>
      </c>
      <c r="V49" s="85">
        <v>363.13806</v>
      </c>
      <c r="W49" s="86">
        <f t="shared" si="48"/>
        <v>-25.74387999999999</v>
      </c>
      <c r="X49" s="84">
        <v>0</v>
      </c>
      <c r="Y49" s="85">
        <v>0</v>
      </c>
      <c r="Z49" s="86">
        <f t="shared" si="34"/>
        <v>0</v>
      </c>
      <c r="AA49" s="93">
        <f t="shared" si="20"/>
        <v>0.42108446119999154</v>
      </c>
      <c r="AB49" s="95">
        <f t="shared" si="35"/>
        <v>0.30568732632136075</v>
      </c>
      <c r="AC49" s="93">
        <f t="shared" si="21"/>
        <v>0</v>
      </c>
      <c r="AD49" s="95">
        <f t="shared" si="36"/>
        <v>0</v>
      </c>
      <c r="AE49" s="93">
        <f t="shared" si="37"/>
        <v>0</v>
      </c>
      <c r="AF49" s="95">
        <f t="shared" si="38"/>
        <v>0</v>
      </c>
      <c r="AG49" s="84">
        <v>4590</v>
      </c>
      <c r="AH49" s="86">
        <v>1043</v>
      </c>
      <c r="AI49" s="84">
        <v>28</v>
      </c>
      <c r="AJ49" s="86">
        <v>28</v>
      </c>
      <c r="AK49" s="84">
        <v>26.48</v>
      </c>
      <c r="AL49" s="86">
        <v>27</v>
      </c>
      <c r="AM49" s="84">
        <f t="shared" si="49"/>
        <v>12.416666666666666</v>
      </c>
      <c r="AN49" s="86">
        <f t="shared" si="50"/>
        <v>-1.2440476190476186</v>
      </c>
      <c r="AO49" s="84">
        <f t="shared" si="51"/>
        <v>12.876543209876543</v>
      </c>
      <c r="AP49" s="86">
        <f t="shared" si="52"/>
        <v>-1.5683208384618261</v>
      </c>
      <c r="AQ49" s="84">
        <v>100</v>
      </c>
      <c r="AR49" s="86">
        <v>100</v>
      </c>
      <c r="AS49" s="84">
        <v>21104</v>
      </c>
      <c r="AT49" s="86">
        <v>4861</v>
      </c>
      <c r="AU49" s="84">
        <f t="shared" si="39"/>
        <v>152.9861221970788</v>
      </c>
      <c r="AV49" s="86">
        <f t="shared" si="40"/>
        <v>-6.7523254905633507</v>
      </c>
      <c r="AW49" s="84">
        <f t="shared" si="41"/>
        <v>713.00627037392144</v>
      </c>
      <c r="AX49" s="86">
        <f t="shared" si="42"/>
        <v>-21.442574941982798</v>
      </c>
      <c r="AY49" s="225">
        <f t="shared" si="43"/>
        <v>4.6605944391179293</v>
      </c>
      <c r="AZ49" s="226">
        <f t="shared" si="44"/>
        <v>6.2773088355402074E-2</v>
      </c>
      <c r="BA49" s="93">
        <f t="shared" si="53"/>
        <v>0.5401111111111111</v>
      </c>
      <c r="BB49" s="136">
        <f t="shared" si="45"/>
        <v>-3.9669108669108666E-2</v>
      </c>
      <c r="BC49" s="181"/>
      <c r="BD49" s="180"/>
      <c r="BE49" s="180"/>
    </row>
    <row r="50" spans="1:57" s="132" customFormat="1" ht="15" customHeight="1" x14ac:dyDescent="0.2">
      <c r="A50" s="135" t="s">
        <v>149</v>
      </c>
      <c r="B50" s="250" t="s">
        <v>151</v>
      </c>
      <c r="C50" s="84">
        <v>3995.7139999999999</v>
      </c>
      <c r="D50" s="85">
        <v>1005.754</v>
      </c>
      <c r="E50" s="84">
        <v>3785.366</v>
      </c>
      <c r="F50" s="86">
        <v>948.74199999999996</v>
      </c>
      <c r="G50" s="223">
        <f t="shared" si="28"/>
        <v>1.060092206311094</v>
      </c>
      <c r="H50" s="224">
        <f t="shared" si="29"/>
        <v>4.5234713459678666E-3</v>
      </c>
      <c r="I50" s="84">
        <v>2649.4720000000002</v>
      </c>
      <c r="J50" s="85">
        <v>579.75199999999995</v>
      </c>
      <c r="K50" s="90">
        <f t="shared" si="46"/>
        <v>0.61107445438275099</v>
      </c>
      <c r="L50" s="92">
        <f t="shared" si="47"/>
        <v>-8.8850467011904133E-2</v>
      </c>
      <c r="M50" s="84">
        <v>858.05799999999977</v>
      </c>
      <c r="N50" s="86">
        <v>273.27699999999999</v>
      </c>
      <c r="O50" s="93">
        <f t="shared" si="30"/>
        <v>0.28804142749029765</v>
      </c>
      <c r="P50" s="95">
        <f t="shared" si="31"/>
        <v>6.1363742954641198E-2</v>
      </c>
      <c r="Q50" s="84">
        <v>277.83600000000001</v>
      </c>
      <c r="R50" s="86">
        <v>95.713000000000008</v>
      </c>
      <c r="S50" s="93">
        <f t="shared" si="32"/>
        <v>0.10088411812695128</v>
      </c>
      <c r="T50" s="95">
        <f t="shared" si="33"/>
        <v>2.7486724057262907E-2</v>
      </c>
      <c r="U50" s="84">
        <v>1496.1510000000001</v>
      </c>
      <c r="V50" s="85">
        <v>1590.2570000000001</v>
      </c>
      <c r="W50" s="86">
        <f t="shared" si="48"/>
        <v>94.105999999999995</v>
      </c>
      <c r="X50" s="84">
        <v>0</v>
      </c>
      <c r="Y50" s="85">
        <v>0</v>
      </c>
      <c r="Z50" s="86">
        <f t="shared" si="34"/>
        <v>0</v>
      </c>
      <c r="AA50" s="93">
        <f t="shared" si="20"/>
        <v>1.5811590110504159</v>
      </c>
      <c r="AB50" s="95">
        <f t="shared" si="35"/>
        <v>1.2067200497033324</v>
      </c>
      <c r="AC50" s="93">
        <f t="shared" si="21"/>
        <v>0</v>
      </c>
      <c r="AD50" s="95">
        <f t="shared" si="36"/>
        <v>0</v>
      </c>
      <c r="AE50" s="93">
        <f t="shared" si="37"/>
        <v>0</v>
      </c>
      <c r="AF50" s="95">
        <f t="shared" si="38"/>
        <v>0</v>
      </c>
      <c r="AG50" s="84">
        <v>4582</v>
      </c>
      <c r="AH50" s="86">
        <v>746</v>
      </c>
      <c r="AI50" s="84">
        <v>32</v>
      </c>
      <c r="AJ50" s="86">
        <v>36</v>
      </c>
      <c r="AK50" s="84">
        <v>57</v>
      </c>
      <c r="AL50" s="86">
        <v>55</v>
      </c>
      <c r="AM50" s="84">
        <f t="shared" si="49"/>
        <v>6.9074074074074074</v>
      </c>
      <c r="AN50" s="86">
        <f t="shared" si="50"/>
        <v>-5.0248842592592586</v>
      </c>
      <c r="AO50" s="84">
        <f t="shared" si="51"/>
        <v>4.5212121212121215</v>
      </c>
      <c r="AP50" s="86">
        <f t="shared" si="52"/>
        <v>-2.1776182881446031</v>
      </c>
      <c r="AQ50" s="84">
        <v>110</v>
      </c>
      <c r="AR50" s="86">
        <v>110</v>
      </c>
      <c r="AS50" s="84">
        <v>21381</v>
      </c>
      <c r="AT50" s="86">
        <v>3444</v>
      </c>
      <c r="AU50" s="84">
        <f t="shared" si="39"/>
        <v>275.47677119628338</v>
      </c>
      <c r="AV50" s="86">
        <f t="shared" si="40"/>
        <v>98.433321404412084</v>
      </c>
      <c r="AW50" s="84">
        <f t="shared" si="41"/>
        <v>1271.7721179624664</v>
      </c>
      <c r="AX50" s="86">
        <f t="shared" si="42"/>
        <v>445.63375043736812</v>
      </c>
      <c r="AY50" s="225">
        <f t="shared" si="43"/>
        <v>4.6166219839142091</v>
      </c>
      <c r="AZ50" s="226">
        <f t="shared" si="44"/>
        <v>-4.9680940572914167E-2</v>
      </c>
      <c r="BA50" s="93">
        <f t="shared" si="53"/>
        <v>0.3478787878787879</v>
      </c>
      <c r="BB50" s="136">
        <f t="shared" si="45"/>
        <v>-0.18611222111222114</v>
      </c>
      <c r="BC50" s="181"/>
      <c r="BD50" s="180"/>
      <c r="BE50" s="180"/>
    </row>
    <row r="51" spans="1:57" s="132" customFormat="1" ht="15" customHeight="1" x14ac:dyDescent="0.2">
      <c r="A51" s="135" t="s">
        <v>152</v>
      </c>
      <c r="B51" s="250" t="s">
        <v>153</v>
      </c>
      <c r="C51" s="84">
        <v>6548.9924000000001</v>
      </c>
      <c r="D51" s="85">
        <v>1787.057</v>
      </c>
      <c r="E51" s="84">
        <v>6449.7903699999997</v>
      </c>
      <c r="F51" s="86">
        <v>1714.6869999999999</v>
      </c>
      <c r="G51" s="223">
        <f t="shared" si="28"/>
        <v>1.0422059536230228</v>
      </c>
      <c r="H51" s="224">
        <f t="shared" si="29"/>
        <v>2.68252940497411E-2</v>
      </c>
      <c r="I51" s="84">
        <v>3962.7748900000001</v>
      </c>
      <c r="J51" s="85">
        <v>1091.479</v>
      </c>
      <c r="K51" s="90">
        <f t="shared" si="46"/>
        <v>0.63654707827142798</v>
      </c>
      <c r="L51" s="92">
        <f t="shared" si="47"/>
        <v>2.2143405799821658E-2</v>
      </c>
      <c r="M51" s="84">
        <v>1816.0228999999995</v>
      </c>
      <c r="N51" s="86">
        <v>431.18199999999985</v>
      </c>
      <c r="O51" s="93">
        <f t="shared" si="30"/>
        <v>0.2514639698090671</v>
      </c>
      <c r="P51" s="95">
        <f t="shared" si="31"/>
        <v>-3.0099119194087531E-2</v>
      </c>
      <c r="Q51" s="84">
        <v>670.99257999999998</v>
      </c>
      <c r="R51" s="86">
        <v>192.02600000000001</v>
      </c>
      <c r="S51" s="93">
        <f t="shared" si="32"/>
        <v>0.11198895191950485</v>
      </c>
      <c r="T51" s="95">
        <f t="shared" si="33"/>
        <v>7.955713394265776E-3</v>
      </c>
      <c r="U51" s="84">
        <v>604.81584999999995</v>
      </c>
      <c r="V51" s="85">
        <v>545.06799999999998</v>
      </c>
      <c r="W51" s="86">
        <f t="shared" si="48"/>
        <v>-59.747849999999971</v>
      </c>
      <c r="X51" s="84">
        <v>0</v>
      </c>
      <c r="Y51" s="85">
        <v>0</v>
      </c>
      <c r="Z51" s="86">
        <f t="shared" si="34"/>
        <v>0</v>
      </c>
      <c r="AA51" s="93">
        <f t="shared" si="20"/>
        <v>0.30500873782985094</v>
      </c>
      <c r="AB51" s="95">
        <f t="shared" si="35"/>
        <v>0.21265623334381734</v>
      </c>
      <c r="AC51" s="93">
        <f t="shared" si="21"/>
        <v>0</v>
      </c>
      <c r="AD51" s="95">
        <f t="shared" si="36"/>
        <v>0</v>
      </c>
      <c r="AE51" s="93">
        <f t="shared" si="37"/>
        <v>0</v>
      </c>
      <c r="AF51" s="95">
        <f t="shared" si="38"/>
        <v>0</v>
      </c>
      <c r="AG51" s="84">
        <v>8439</v>
      </c>
      <c r="AH51" s="86">
        <v>2099</v>
      </c>
      <c r="AI51" s="84">
        <v>41</v>
      </c>
      <c r="AJ51" s="86">
        <v>42.1</v>
      </c>
      <c r="AK51" s="84">
        <v>81</v>
      </c>
      <c r="AL51" s="86">
        <v>83.4</v>
      </c>
      <c r="AM51" s="84">
        <f t="shared" si="49"/>
        <v>16.619160728424387</v>
      </c>
      <c r="AN51" s="86">
        <f t="shared" si="50"/>
        <v>-0.5332782959658573</v>
      </c>
      <c r="AO51" s="84">
        <f t="shared" si="51"/>
        <v>8.3892885691446839</v>
      </c>
      <c r="AP51" s="86">
        <f t="shared" si="52"/>
        <v>-0.29281019628741589</v>
      </c>
      <c r="AQ51" s="84">
        <v>155</v>
      </c>
      <c r="AR51" s="86">
        <v>155</v>
      </c>
      <c r="AS51" s="84">
        <v>37682</v>
      </c>
      <c r="AT51" s="86">
        <v>9212</v>
      </c>
      <c r="AU51" s="84">
        <f t="shared" si="39"/>
        <v>186.1362353452019</v>
      </c>
      <c r="AV51" s="86">
        <f t="shared" si="40"/>
        <v>14.972539946868466</v>
      </c>
      <c r="AW51" s="84">
        <f t="shared" si="41"/>
        <v>816.90662220104809</v>
      </c>
      <c r="AX51" s="86">
        <f t="shared" si="42"/>
        <v>52.622895456173069</v>
      </c>
      <c r="AY51" s="225">
        <f t="shared" si="43"/>
        <v>4.3887565507384467</v>
      </c>
      <c r="AZ51" s="226">
        <f t="shared" si="44"/>
        <v>-7.6464447010101466E-2</v>
      </c>
      <c r="BA51" s="93">
        <f t="shared" si="53"/>
        <v>0.6603584229390681</v>
      </c>
      <c r="BB51" s="136">
        <f t="shared" si="45"/>
        <v>-7.5253062349837085E-3</v>
      </c>
      <c r="BC51" s="181"/>
      <c r="BD51" s="180"/>
      <c r="BE51" s="180"/>
    </row>
    <row r="52" spans="1:57" s="132" customFormat="1" ht="15" customHeight="1" x14ac:dyDescent="0.2">
      <c r="A52" s="135" t="s">
        <v>154</v>
      </c>
      <c r="B52" s="250" t="s">
        <v>155</v>
      </c>
      <c r="C52" s="84">
        <v>3780.9490000000001</v>
      </c>
      <c r="D52" s="85">
        <v>978.73599999999999</v>
      </c>
      <c r="E52" s="84">
        <v>3114.2159999999999</v>
      </c>
      <c r="F52" s="86">
        <v>785.16200000000003</v>
      </c>
      <c r="G52" s="223">
        <f t="shared" si="28"/>
        <v>1.2465402044418858</v>
      </c>
      <c r="H52" s="224">
        <f t="shared" si="29"/>
        <v>3.2446833911389472E-2</v>
      </c>
      <c r="I52" s="84">
        <v>1842.5889999999999</v>
      </c>
      <c r="J52" s="85">
        <v>456.58199999999999</v>
      </c>
      <c r="K52" s="90">
        <f t="shared" si="46"/>
        <v>0.58151311449102216</v>
      </c>
      <c r="L52" s="92">
        <f t="shared" si="47"/>
        <v>-1.0157148586426579E-2</v>
      </c>
      <c r="M52" s="84">
        <v>971.83699999999999</v>
      </c>
      <c r="N52" s="86">
        <v>245.46600000000004</v>
      </c>
      <c r="O52" s="93">
        <f t="shared" si="30"/>
        <v>0.31263102391608361</v>
      </c>
      <c r="P52" s="95">
        <f t="shared" si="31"/>
        <v>5.6628595314206498E-4</v>
      </c>
      <c r="Q52" s="84">
        <v>299.79000000000002</v>
      </c>
      <c r="R52" s="86">
        <v>83.114000000000004</v>
      </c>
      <c r="S52" s="93">
        <f t="shared" si="32"/>
        <v>0.1058558615928942</v>
      </c>
      <c r="T52" s="95">
        <f t="shared" si="33"/>
        <v>9.5908626332844582E-3</v>
      </c>
      <c r="U52" s="84">
        <v>3381.0990000000002</v>
      </c>
      <c r="V52" s="85">
        <v>3097.9520000000002</v>
      </c>
      <c r="W52" s="86">
        <f t="shared" si="48"/>
        <v>-283.14699999999993</v>
      </c>
      <c r="X52" s="84">
        <v>3081.72</v>
      </c>
      <c r="Y52" s="85">
        <v>2927.33</v>
      </c>
      <c r="Z52" s="86">
        <f t="shared" si="34"/>
        <v>-154.38999999999987</v>
      </c>
      <c r="AA52" s="93">
        <f t="shared" si="20"/>
        <v>3.1652580471138285</v>
      </c>
      <c r="AB52" s="95">
        <f t="shared" si="35"/>
        <v>2.2710119200171657</v>
      </c>
      <c r="AC52" s="93">
        <f t="shared" si="21"/>
        <v>2.9909291167383238</v>
      </c>
      <c r="AD52" s="95">
        <f t="shared" si="36"/>
        <v>2.1758639042744692</v>
      </c>
      <c r="AE52" s="93">
        <f t="shared" si="37"/>
        <v>3.728313392650179</v>
      </c>
      <c r="AF52" s="95">
        <f t="shared" si="38"/>
        <v>2.7387481216477823</v>
      </c>
      <c r="AG52" s="84">
        <v>4646</v>
      </c>
      <c r="AH52" s="86">
        <v>1188</v>
      </c>
      <c r="AI52" s="84">
        <v>26</v>
      </c>
      <c r="AJ52" s="86">
        <v>26</v>
      </c>
      <c r="AK52" s="84">
        <v>54</v>
      </c>
      <c r="AL52" s="86">
        <v>54</v>
      </c>
      <c r="AM52" s="84">
        <f t="shared" si="49"/>
        <v>15.230769230769232</v>
      </c>
      <c r="AN52" s="86">
        <f t="shared" si="50"/>
        <v>0.3397435897435912</v>
      </c>
      <c r="AO52" s="84">
        <f t="shared" si="51"/>
        <v>7.333333333333333</v>
      </c>
      <c r="AP52" s="86">
        <f t="shared" si="52"/>
        <v>0.16358024691357986</v>
      </c>
      <c r="AQ52" s="84">
        <v>90</v>
      </c>
      <c r="AR52" s="86">
        <v>79</v>
      </c>
      <c r="AS52" s="84">
        <v>21054</v>
      </c>
      <c r="AT52" s="86">
        <v>5572</v>
      </c>
      <c r="AU52" s="84">
        <f t="shared" si="39"/>
        <v>140.91206030150755</v>
      </c>
      <c r="AV52" s="86">
        <f t="shared" si="40"/>
        <v>-7.0035851815360388</v>
      </c>
      <c r="AW52" s="84">
        <f t="shared" si="41"/>
        <v>660.91077441077437</v>
      </c>
      <c r="AX52" s="86">
        <f t="shared" si="42"/>
        <v>-9.389699114839118</v>
      </c>
      <c r="AY52" s="225">
        <f t="shared" si="43"/>
        <v>4.6902356902356903</v>
      </c>
      <c r="AZ52" s="226">
        <f t="shared" si="44"/>
        <v>0.15859556970189814</v>
      </c>
      <c r="BA52" s="93">
        <f t="shared" si="53"/>
        <v>0.78368495077355838</v>
      </c>
      <c r="BB52" s="136">
        <f t="shared" si="45"/>
        <v>0.14101095809956565</v>
      </c>
      <c r="BC52" s="181"/>
      <c r="BD52" s="180"/>
      <c r="BE52" s="180"/>
    </row>
    <row r="53" spans="1:57" s="132" customFormat="1" ht="15" customHeight="1" x14ac:dyDescent="0.2">
      <c r="A53" s="135" t="s">
        <v>154</v>
      </c>
      <c r="B53" s="250" t="s">
        <v>156</v>
      </c>
      <c r="C53" s="84">
        <v>4269.7740000000003</v>
      </c>
      <c r="D53" s="85">
        <v>1168.73062</v>
      </c>
      <c r="E53" s="84">
        <v>3990.2280000000001</v>
      </c>
      <c r="F53" s="86">
        <v>986.11307999999997</v>
      </c>
      <c r="G53" s="223">
        <f t="shared" si="28"/>
        <v>1.1851892482756643</v>
      </c>
      <c r="H53" s="224">
        <f t="shared" si="29"/>
        <v>0.11513159743465962</v>
      </c>
      <c r="I53" s="84">
        <v>2688.7890000000002</v>
      </c>
      <c r="J53" s="85">
        <v>550.56088</v>
      </c>
      <c r="K53" s="90">
        <f t="shared" si="46"/>
        <v>0.55831414385052069</v>
      </c>
      <c r="L53" s="92">
        <f t="shared" si="47"/>
        <v>-0.11552930569672326</v>
      </c>
      <c r="M53" s="84">
        <v>1107.4329999999998</v>
      </c>
      <c r="N53" s="86">
        <v>355.49623999999994</v>
      </c>
      <c r="O53" s="93">
        <f t="shared" si="30"/>
        <v>0.36050250950935564</v>
      </c>
      <c r="P53" s="95">
        <f t="shared" si="31"/>
        <v>8.2966238399033165E-2</v>
      </c>
      <c r="Q53" s="84">
        <v>194.006</v>
      </c>
      <c r="R53" s="86">
        <v>80.055959999999999</v>
      </c>
      <c r="S53" s="93">
        <f t="shared" si="32"/>
        <v>8.1183346640123666E-2</v>
      </c>
      <c r="T53" s="95">
        <f t="shared" si="33"/>
        <v>3.2563067297690103E-2</v>
      </c>
      <c r="U53" s="84">
        <v>5686.19</v>
      </c>
      <c r="V53" s="85">
        <v>5602.8141099999993</v>
      </c>
      <c r="W53" s="86">
        <f t="shared" si="48"/>
        <v>-83.375890000000254</v>
      </c>
      <c r="X53" s="84">
        <v>4887.2169999999996</v>
      </c>
      <c r="Y53" s="85">
        <v>5257.0442199999998</v>
      </c>
      <c r="Z53" s="86">
        <f t="shared" si="34"/>
        <v>369.82722000000012</v>
      </c>
      <c r="AA53" s="93">
        <f t="shared" si="20"/>
        <v>4.7939311370142752</v>
      </c>
      <c r="AB53" s="95">
        <f t="shared" si="35"/>
        <v>3.4622002304135981</v>
      </c>
      <c r="AC53" s="93">
        <f t="shared" si="21"/>
        <v>4.4980803360829205</v>
      </c>
      <c r="AD53" s="95">
        <f t="shared" si="36"/>
        <v>3.3534724481712885</v>
      </c>
      <c r="AE53" s="93">
        <f t="shared" si="37"/>
        <v>5.3310764522056635</v>
      </c>
      <c r="AF53" s="95">
        <f t="shared" si="38"/>
        <v>4.1062800245328592</v>
      </c>
      <c r="AG53" s="84">
        <v>5400</v>
      </c>
      <c r="AH53" s="86">
        <v>1274</v>
      </c>
      <c r="AI53" s="84">
        <v>34</v>
      </c>
      <c r="AJ53" s="86">
        <v>34</v>
      </c>
      <c r="AK53" s="84">
        <v>54</v>
      </c>
      <c r="AL53" s="86">
        <v>54</v>
      </c>
      <c r="AM53" s="84">
        <f t="shared" si="49"/>
        <v>12.490196078431373</v>
      </c>
      <c r="AN53" s="86">
        <f t="shared" si="50"/>
        <v>-0.7450980392156854</v>
      </c>
      <c r="AO53" s="84">
        <f t="shared" si="51"/>
        <v>7.8641975308641969</v>
      </c>
      <c r="AP53" s="86">
        <f t="shared" si="52"/>
        <v>-0.469135802469137</v>
      </c>
      <c r="AQ53" s="84">
        <v>93</v>
      </c>
      <c r="AR53" s="86">
        <v>93</v>
      </c>
      <c r="AS53" s="84">
        <v>20783</v>
      </c>
      <c r="AT53" s="86">
        <v>4893</v>
      </c>
      <c r="AU53" s="84">
        <f t="shared" si="39"/>
        <v>201.5354751686082</v>
      </c>
      <c r="AV53" s="86">
        <f t="shared" si="40"/>
        <v>9.5406717234847918</v>
      </c>
      <c r="AW53" s="84">
        <f t="shared" si="41"/>
        <v>774.02910518053375</v>
      </c>
      <c r="AX53" s="86">
        <f t="shared" si="42"/>
        <v>35.097994069422612</v>
      </c>
      <c r="AY53" s="225">
        <f t="shared" si="43"/>
        <v>3.8406593406593408</v>
      </c>
      <c r="AZ53" s="226">
        <f t="shared" si="44"/>
        <v>-8.0443630443629566E-3</v>
      </c>
      <c r="BA53" s="93">
        <f t="shared" si="53"/>
        <v>0.58458781362007162</v>
      </c>
      <c r="BB53" s="136">
        <f t="shared" si="45"/>
        <v>-2.9349324510614894E-2</v>
      </c>
      <c r="BC53" s="181"/>
      <c r="BD53" s="180"/>
      <c r="BE53" s="180"/>
    </row>
    <row r="54" spans="1:57" s="138" customFormat="1" ht="15" customHeight="1" x14ac:dyDescent="0.2">
      <c r="A54" s="137" t="s">
        <v>157</v>
      </c>
      <c r="B54" s="249" t="s">
        <v>158</v>
      </c>
      <c r="C54" s="107">
        <v>2715.45</v>
      </c>
      <c r="D54" s="108">
        <v>577.63800000000003</v>
      </c>
      <c r="E54" s="107">
        <v>2046.626</v>
      </c>
      <c r="F54" s="109">
        <v>593.68299999999999</v>
      </c>
      <c r="G54" s="228">
        <f t="shared" si="28"/>
        <v>0.9729737924111016</v>
      </c>
      <c r="H54" s="229">
        <f t="shared" si="29"/>
        <v>-0.35381967156326388</v>
      </c>
      <c r="I54" s="107">
        <v>1453.672</v>
      </c>
      <c r="J54" s="108">
        <v>463.84399999999999</v>
      </c>
      <c r="K54" s="113">
        <f t="shared" si="46"/>
        <v>0.78129911080492453</v>
      </c>
      <c r="L54" s="92">
        <f t="shared" si="47"/>
        <v>7.1021805620684719E-2</v>
      </c>
      <c r="M54" s="107">
        <v>460.78599999999994</v>
      </c>
      <c r="N54" s="86">
        <v>83.103999999999999</v>
      </c>
      <c r="O54" s="93">
        <f t="shared" si="30"/>
        <v>0.13998042726505561</v>
      </c>
      <c r="P54" s="95">
        <f t="shared" si="31"/>
        <v>-8.5163785698133543E-2</v>
      </c>
      <c r="Q54" s="107">
        <v>132.16800000000001</v>
      </c>
      <c r="R54" s="86">
        <v>46.734999999999999</v>
      </c>
      <c r="S54" s="93">
        <f t="shared" si="32"/>
        <v>7.8720461930019886E-2</v>
      </c>
      <c r="T54" s="95">
        <f t="shared" si="33"/>
        <v>1.4141980077448865E-2</v>
      </c>
      <c r="U54" s="107">
        <v>696.36300000000006</v>
      </c>
      <c r="V54" s="108">
        <v>789.02700000000004</v>
      </c>
      <c r="W54" s="86">
        <f t="shared" si="48"/>
        <v>92.663999999999987</v>
      </c>
      <c r="X54" s="107">
        <v>0</v>
      </c>
      <c r="Y54" s="108">
        <v>0</v>
      </c>
      <c r="Z54" s="86">
        <f t="shared" si="34"/>
        <v>0</v>
      </c>
      <c r="AA54" s="116">
        <f t="shared" si="20"/>
        <v>1.3659541096673002</v>
      </c>
      <c r="AB54" s="95">
        <f t="shared" si="35"/>
        <v>1.1095093215106411</v>
      </c>
      <c r="AC54" s="116">
        <f t="shared" si="21"/>
        <v>0</v>
      </c>
      <c r="AD54" s="95">
        <f t="shared" si="36"/>
        <v>0</v>
      </c>
      <c r="AE54" s="93">
        <f t="shared" si="37"/>
        <v>0</v>
      </c>
      <c r="AF54" s="95">
        <f t="shared" si="38"/>
        <v>0</v>
      </c>
      <c r="AG54" s="107">
        <v>2962</v>
      </c>
      <c r="AH54" s="86">
        <v>728</v>
      </c>
      <c r="AI54" s="107">
        <v>24</v>
      </c>
      <c r="AJ54" s="86">
        <v>24</v>
      </c>
      <c r="AK54" s="107">
        <v>55</v>
      </c>
      <c r="AL54" s="86">
        <v>54</v>
      </c>
      <c r="AM54" s="107">
        <f t="shared" si="49"/>
        <v>10.111111111111111</v>
      </c>
      <c r="AN54" s="86">
        <f t="shared" si="50"/>
        <v>-0.17361111111111249</v>
      </c>
      <c r="AO54" s="107">
        <f t="shared" si="51"/>
        <v>4.4938271604938267</v>
      </c>
      <c r="AP54" s="86">
        <f t="shared" si="52"/>
        <v>5.9483726150393323E-3</v>
      </c>
      <c r="AQ54" s="107">
        <v>90</v>
      </c>
      <c r="AR54" s="86">
        <v>90</v>
      </c>
      <c r="AS54" s="107">
        <v>14059</v>
      </c>
      <c r="AT54" s="86">
        <v>3598</v>
      </c>
      <c r="AU54" s="107">
        <f t="shared" si="39"/>
        <v>165.0036131183991</v>
      </c>
      <c r="AV54" s="86">
        <f t="shared" si="40"/>
        <v>19.429532458323706</v>
      </c>
      <c r="AW54" s="107">
        <f t="shared" si="41"/>
        <v>815.49862637362639</v>
      </c>
      <c r="AX54" s="86">
        <f t="shared" si="42"/>
        <v>124.537789101513</v>
      </c>
      <c r="AY54" s="230">
        <f t="shared" si="43"/>
        <v>4.9423076923076925</v>
      </c>
      <c r="AZ54" s="226">
        <f t="shared" si="44"/>
        <v>0.19585259440087288</v>
      </c>
      <c r="BA54" s="116">
        <f t="shared" si="53"/>
        <v>0.4441975308641975</v>
      </c>
      <c r="BB54" s="136">
        <f t="shared" si="45"/>
        <v>1.5046126712793373E-2</v>
      </c>
      <c r="BC54" s="181"/>
      <c r="BD54" s="180"/>
      <c r="BE54" s="180"/>
    </row>
    <row r="55" spans="1:57" s="138" customFormat="1" ht="15" customHeight="1" x14ac:dyDescent="0.2">
      <c r="A55" s="137" t="s">
        <v>159</v>
      </c>
      <c r="B55" s="249" t="s">
        <v>160</v>
      </c>
      <c r="C55" s="107">
        <v>2007.9524299999998</v>
      </c>
      <c r="D55" s="108">
        <v>505.28990000000005</v>
      </c>
      <c r="E55" s="107">
        <v>2079.7434800000001</v>
      </c>
      <c r="F55" s="109">
        <v>548.726</v>
      </c>
      <c r="G55" s="228">
        <f t="shared" si="28"/>
        <v>0.92084191381490954</v>
      </c>
      <c r="H55" s="229">
        <f t="shared" si="29"/>
        <v>-4.4638901155598099E-2</v>
      </c>
      <c r="I55" s="107">
        <v>1608.5533500000001</v>
      </c>
      <c r="J55" s="108">
        <v>435.154</v>
      </c>
      <c r="K55" s="113">
        <f t="shared" si="46"/>
        <v>0.79302602756202545</v>
      </c>
      <c r="L55" s="115">
        <f t="shared" si="47"/>
        <v>1.9587685060285742E-2</v>
      </c>
      <c r="M55" s="107">
        <v>272.09172999999998</v>
      </c>
      <c r="N55" s="86">
        <v>69.753</v>
      </c>
      <c r="O55" s="116">
        <f t="shared" si="30"/>
        <v>0.12711808808038985</v>
      </c>
      <c r="P55" s="118">
        <f t="shared" si="31"/>
        <v>-3.7113784459338606E-3</v>
      </c>
      <c r="Q55" s="107">
        <v>199.0984</v>
      </c>
      <c r="R55" s="86">
        <v>43.819000000000003</v>
      </c>
      <c r="S55" s="116">
        <f t="shared" si="32"/>
        <v>7.9855884357584658E-2</v>
      </c>
      <c r="T55" s="118">
        <f t="shared" si="33"/>
        <v>-1.5876306614351937E-2</v>
      </c>
      <c r="U55" s="107">
        <v>268.73453999999998</v>
      </c>
      <c r="V55" s="108">
        <v>294.31518</v>
      </c>
      <c r="W55" s="109">
        <f t="shared" si="48"/>
        <v>25.580640000000017</v>
      </c>
      <c r="X55" s="107">
        <v>11.863</v>
      </c>
      <c r="Y55" s="108">
        <v>14.56108</v>
      </c>
      <c r="Z55" s="109">
        <f>Y55-X55</f>
        <v>2.6980800000000009</v>
      </c>
      <c r="AA55" s="116">
        <f t="shared" si="20"/>
        <v>0.58246796541945522</v>
      </c>
      <c r="AB55" s="118">
        <f t="shared" si="35"/>
        <v>0.44863285260256447</v>
      </c>
      <c r="AC55" s="116">
        <f>IF(D55=0,"0",(Y55/D55))</f>
        <v>2.8817278952142124E-2</v>
      </c>
      <c r="AD55" s="118">
        <f t="shared" si="36"/>
        <v>2.2909270464112355E-2</v>
      </c>
      <c r="AE55" s="116">
        <f>IF(F55=0,"0",(Y55/F55))</f>
        <v>2.6536158301228664E-2</v>
      </c>
      <c r="AF55" s="118">
        <f t="shared" si="38"/>
        <v>2.0832089451353005E-2</v>
      </c>
      <c r="AG55" s="107">
        <v>2935</v>
      </c>
      <c r="AH55" s="86">
        <v>623</v>
      </c>
      <c r="AI55" s="107">
        <v>18</v>
      </c>
      <c r="AJ55" s="86">
        <v>21</v>
      </c>
      <c r="AK55" s="107">
        <v>43</v>
      </c>
      <c r="AL55" s="86">
        <v>42</v>
      </c>
      <c r="AM55" s="107">
        <f>AH55/AJ55/3</f>
        <v>9.8888888888888893</v>
      </c>
      <c r="AN55" s="86">
        <f>AM55-(AG55/AI55/12)</f>
        <v>-3.6990740740740726</v>
      </c>
      <c r="AO55" s="107">
        <f t="shared" si="51"/>
        <v>4.9444444444444446</v>
      </c>
      <c r="AP55" s="86">
        <f t="shared" si="52"/>
        <v>-0.74354005167958626</v>
      </c>
      <c r="AQ55" s="107">
        <v>75</v>
      </c>
      <c r="AR55" s="86">
        <v>75</v>
      </c>
      <c r="AS55" s="107">
        <v>16798</v>
      </c>
      <c r="AT55" s="86">
        <v>3691</v>
      </c>
      <c r="AU55" s="107">
        <f t="shared" si="39"/>
        <v>148.66594418856678</v>
      </c>
      <c r="AV55" s="86">
        <f t="shared" si="40"/>
        <v>24.856950260718236</v>
      </c>
      <c r="AW55" s="107">
        <f t="shared" si="41"/>
        <v>880.78009630818622</v>
      </c>
      <c r="AX55" s="86">
        <f t="shared" si="42"/>
        <v>172.1792513337399</v>
      </c>
      <c r="AY55" s="230">
        <f t="shared" si="43"/>
        <v>5.924558587479936</v>
      </c>
      <c r="AZ55" s="226">
        <f t="shared" si="44"/>
        <v>0.20121957555489356</v>
      </c>
      <c r="BA55" s="116">
        <f t="shared" si="53"/>
        <v>0.54681481481481475</v>
      </c>
      <c r="BB55" s="176">
        <f t="shared" si="45"/>
        <v>-6.8496540496540526E-2</v>
      </c>
      <c r="BC55" s="181"/>
      <c r="BD55" s="180"/>
      <c r="BE55" s="180"/>
    </row>
    <row r="56" spans="1:57" s="132" customFormat="1" ht="15" customHeight="1" x14ac:dyDescent="0.2">
      <c r="A56" s="135" t="s">
        <v>159</v>
      </c>
      <c r="B56" s="250" t="s">
        <v>161</v>
      </c>
      <c r="C56" s="84">
        <v>3172.4879999999998</v>
      </c>
      <c r="D56" s="85">
        <v>788.09699999999998</v>
      </c>
      <c r="E56" s="84">
        <v>3111.9960000000001</v>
      </c>
      <c r="F56" s="86">
        <v>697.25699999999995</v>
      </c>
      <c r="G56" s="223">
        <f t="shared" si="28"/>
        <v>1.1302819476893025</v>
      </c>
      <c r="H56" s="224">
        <f t="shared" si="29"/>
        <v>0.11084361936240228</v>
      </c>
      <c r="I56" s="84">
        <v>2375.8150000000001</v>
      </c>
      <c r="J56" s="85">
        <v>490.60700000000003</v>
      </c>
      <c r="K56" s="90">
        <f t="shared" si="46"/>
        <v>0.7036243451123475</v>
      </c>
      <c r="L56" s="92">
        <f t="shared" si="47"/>
        <v>-5.981333282811252E-2</v>
      </c>
      <c r="M56" s="84">
        <v>496.82300000000004</v>
      </c>
      <c r="N56" s="86">
        <v>153.75299999999993</v>
      </c>
      <c r="O56" s="93">
        <f t="shared" si="30"/>
        <v>0.22051123187002775</v>
      </c>
      <c r="P56" s="95">
        <f t="shared" si="31"/>
        <v>6.0863533094065309E-2</v>
      </c>
      <c r="Q56" s="84">
        <v>239.358</v>
      </c>
      <c r="R56" s="86">
        <v>52.896999999999998</v>
      </c>
      <c r="S56" s="93">
        <f t="shared" si="32"/>
        <v>7.5864423017624777E-2</v>
      </c>
      <c r="T56" s="95">
        <f t="shared" si="33"/>
        <v>-1.0502002659527054E-3</v>
      </c>
      <c r="U56" s="84">
        <v>323.38299999999998</v>
      </c>
      <c r="V56" s="85">
        <v>245.018</v>
      </c>
      <c r="W56" s="86">
        <f t="shared" si="48"/>
        <v>-78.364999999999981</v>
      </c>
      <c r="X56" s="84">
        <v>0</v>
      </c>
      <c r="Y56" s="85">
        <v>0</v>
      </c>
      <c r="Z56" s="86">
        <f t="shared" si="34"/>
        <v>0</v>
      </c>
      <c r="AA56" s="93">
        <f t="shared" si="20"/>
        <v>0.31089827775007395</v>
      </c>
      <c r="AB56" s="95">
        <f t="shared" si="35"/>
        <v>0.20896471645685549</v>
      </c>
      <c r="AC56" s="93">
        <f t="shared" si="21"/>
        <v>0</v>
      </c>
      <c r="AD56" s="95">
        <f t="shared" si="36"/>
        <v>0</v>
      </c>
      <c r="AE56" s="93">
        <f t="shared" si="37"/>
        <v>0</v>
      </c>
      <c r="AF56" s="95">
        <f t="shared" si="38"/>
        <v>0</v>
      </c>
      <c r="AG56" s="84">
        <v>4580</v>
      </c>
      <c r="AH56" s="86">
        <v>1046</v>
      </c>
      <c r="AI56" s="84">
        <v>21.95</v>
      </c>
      <c r="AJ56" s="86">
        <v>21.58</v>
      </c>
      <c r="AK56" s="84">
        <v>37.200000000000003</v>
      </c>
      <c r="AL56" s="86">
        <v>38</v>
      </c>
      <c r="AM56" s="84">
        <f t="shared" si="49"/>
        <v>16.15693543404387</v>
      </c>
      <c r="AN56" s="86">
        <f t="shared" si="50"/>
        <v>-1.2310676031619003</v>
      </c>
      <c r="AO56" s="84">
        <f t="shared" si="51"/>
        <v>9.1754385964912277</v>
      </c>
      <c r="AP56" s="86">
        <f t="shared" si="52"/>
        <v>-1.0844180343331438</v>
      </c>
      <c r="AQ56" s="84">
        <v>107</v>
      </c>
      <c r="AR56" s="86">
        <v>107</v>
      </c>
      <c r="AS56" s="84">
        <v>18347</v>
      </c>
      <c r="AT56" s="86">
        <v>4299</v>
      </c>
      <c r="AU56" s="84">
        <f t="shared" si="39"/>
        <v>162.19050942079554</v>
      </c>
      <c r="AV56" s="86">
        <f t="shared" si="40"/>
        <v>-7.4282838424082627</v>
      </c>
      <c r="AW56" s="84">
        <f t="shared" si="41"/>
        <v>666.59369024856596</v>
      </c>
      <c r="AX56" s="86">
        <f t="shared" si="42"/>
        <v>-12.881418921739737</v>
      </c>
      <c r="AY56" s="225">
        <f t="shared" si="43"/>
        <v>4.1099426386233269</v>
      </c>
      <c r="AZ56" s="226">
        <f t="shared" si="44"/>
        <v>0.10404744211677652</v>
      </c>
      <c r="BA56" s="93">
        <f t="shared" si="53"/>
        <v>0.44641744548286605</v>
      </c>
      <c r="BB56" s="136">
        <f t="shared" si="45"/>
        <v>-2.4646537263359691E-2</v>
      </c>
      <c r="BC56" s="181"/>
      <c r="BD56" s="180"/>
      <c r="BE56" s="180"/>
    </row>
    <row r="57" spans="1:57" s="132" customFormat="1" ht="15" customHeight="1" x14ac:dyDescent="0.2">
      <c r="A57" s="135" t="s">
        <v>159</v>
      </c>
      <c r="B57" s="249" t="s">
        <v>162</v>
      </c>
      <c r="C57" s="84">
        <v>1581.596</v>
      </c>
      <c r="D57" s="85">
        <v>367.18700000000001</v>
      </c>
      <c r="E57" s="84">
        <v>1516.124</v>
      </c>
      <c r="F57" s="86">
        <v>315.887</v>
      </c>
      <c r="G57" s="223">
        <f t="shared" si="28"/>
        <v>1.1623998455143769</v>
      </c>
      <c r="H57" s="224">
        <f t="shared" si="29"/>
        <v>0.11921604260643526</v>
      </c>
      <c r="I57" s="84">
        <v>1097.431</v>
      </c>
      <c r="J57" s="85">
        <v>246.06800000000001</v>
      </c>
      <c r="K57" s="90">
        <f t="shared" si="46"/>
        <v>0.7789747599616319</v>
      </c>
      <c r="L57" s="92">
        <f t="shared" si="47"/>
        <v>5.5134889344188975E-2</v>
      </c>
      <c r="M57" s="84">
        <v>341.98599999999999</v>
      </c>
      <c r="N57" s="86">
        <v>39.239999999999988</v>
      </c>
      <c r="O57" s="93">
        <f t="shared" si="30"/>
        <v>0.12422163621801463</v>
      </c>
      <c r="P57" s="95">
        <f t="shared" si="31"/>
        <v>-0.10134434651163016</v>
      </c>
      <c r="Q57" s="84">
        <v>76.706999999999994</v>
      </c>
      <c r="R57" s="86">
        <v>30.579000000000001</v>
      </c>
      <c r="S57" s="93">
        <f t="shared" si="32"/>
        <v>9.6803603820353482E-2</v>
      </c>
      <c r="T57" s="95">
        <f t="shared" si="33"/>
        <v>4.6209457167441188E-2</v>
      </c>
      <c r="U57" s="84">
        <v>2073.625</v>
      </c>
      <c r="V57" s="85">
        <v>2049.6190000000001</v>
      </c>
      <c r="W57" s="86">
        <f t="shared" si="48"/>
        <v>-24.005999999999858</v>
      </c>
      <c r="X57" s="84">
        <v>1014.37</v>
      </c>
      <c r="Y57" s="85">
        <v>1009.497</v>
      </c>
      <c r="Z57" s="86">
        <f t="shared" si="34"/>
        <v>-4.8730000000000473</v>
      </c>
      <c r="AA57" s="93">
        <f t="shared" si="20"/>
        <v>5.5819487073344103</v>
      </c>
      <c r="AB57" s="95">
        <f t="shared" si="35"/>
        <v>4.2708521946978077</v>
      </c>
      <c r="AC57" s="93">
        <f t="shared" si="21"/>
        <v>2.7492721692216771</v>
      </c>
      <c r="AD57" s="95">
        <f t="shared" si="36"/>
        <v>2.1079136933529976</v>
      </c>
      <c r="AE57" s="93">
        <f t="shared" si="37"/>
        <v>3.1957535447802536</v>
      </c>
      <c r="AF57" s="95">
        <f t="shared" si="38"/>
        <v>2.5266987708963233</v>
      </c>
      <c r="AG57" s="84">
        <v>1872</v>
      </c>
      <c r="AH57" s="86">
        <v>412</v>
      </c>
      <c r="AI57" s="84">
        <v>19</v>
      </c>
      <c r="AJ57" s="86">
        <v>19</v>
      </c>
      <c r="AK57" s="84">
        <v>31</v>
      </c>
      <c r="AL57" s="86">
        <v>31</v>
      </c>
      <c r="AM57" s="84">
        <f t="shared" si="49"/>
        <v>7.2280701754385968</v>
      </c>
      <c r="AN57" s="86">
        <f t="shared" si="50"/>
        <v>-0.98245614035087758</v>
      </c>
      <c r="AO57" s="84">
        <f t="shared" si="51"/>
        <v>4.4301075268817209</v>
      </c>
      <c r="AP57" s="86">
        <f t="shared" si="52"/>
        <v>-0.60215053763440807</v>
      </c>
      <c r="AQ57" s="84">
        <v>85</v>
      </c>
      <c r="AR57" s="86">
        <v>85</v>
      </c>
      <c r="AS57" s="84">
        <v>8904</v>
      </c>
      <c r="AT57" s="86">
        <v>1937</v>
      </c>
      <c r="AU57" s="84">
        <f t="shared" si="39"/>
        <v>163.08053691275168</v>
      </c>
      <c r="AV57" s="86">
        <f t="shared" si="40"/>
        <v>-7.1939464655052916</v>
      </c>
      <c r="AW57" s="84">
        <f t="shared" si="41"/>
        <v>766.71601941747576</v>
      </c>
      <c r="AX57" s="86">
        <f t="shared" si="42"/>
        <v>-43.179279727823427</v>
      </c>
      <c r="AY57" s="225">
        <f t="shared" si="43"/>
        <v>4.7014563106796112</v>
      </c>
      <c r="AZ57" s="226">
        <f t="shared" si="44"/>
        <v>-5.495394573064516E-2</v>
      </c>
      <c r="BA57" s="93">
        <f t="shared" si="53"/>
        <v>0.25320261437908498</v>
      </c>
      <c r="BB57" s="136">
        <f t="shared" si="45"/>
        <v>-3.4580191050779252E-2</v>
      </c>
      <c r="BC57" s="181"/>
      <c r="BD57" s="180"/>
      <c r="BE57" s="180"/>
    </row>
    <row r="58" spans="1:57" s="132" customFormat="1" ht="15" customHeight="1" x14ac:dyDescent="0.2">
      <c r="A58" s="135" t="s">
        <v>163</v>
      </c>
      <c r="B58" s="250" t="s">
        <v>164</v>
      </c>
      <c r="C58" s="84">
        <v>12386.3346</v>
      </c>
      <c r="D58" s="85">
        <v>2887.806</v>
      </c>
      <c r="E58" s="84">
        <v>12224.549000000001</v>
      </c>
      <c r="F58" s="86">
        <v>2950.924</v>
      </c>
      <c r="G58" s="223">
        <f t="shared" si="28"/>
        <v>0.97861076733931474</v>
      </c>
      <c r="H58" s="224">
        <f t="shared" si="29"/>
        <v>-3.4623716812206773E-2</v>
      </c>
      <c r="I58" s="84">
        <v>7893.9489999999996</v>
      </c>
      <c r="J58" s="85">
        <v>1947.5239999999999</v>
      </c>
      <c r="K58" s="90">
        <f t="shared" si="46"/>
        <v>0.65997091080624237</v>
      </c>
      <c r="L58" s="92">
        <f t="shared" si="47"/>
        <v>1.4225288616008691E-2</v>
      </c>
      <c r="M58" s="84">
        <v>3753.1870000000013</v>
      </c>
      <c r="N58" s="86">
        <v>567.85400000000004</v>
      </c>
      <c r="O58" s="93">
        <f t="shared" si="30"/>
        <v>0.19243260754936423</v>
      </c>
      <c r="P58" s="95">
        <f t="shared" si="31"/>
        <v>-0.11458788048663618</v>
      </c>
      <c r="Q58" s="84">
        <v>577.41300000000001</v>
      </c>
      <c r="R58" s="86">
        <v>435.54599999999999</v>
      </c>
      <c r="S58" s="93">
        <f t="shared" si="32"/>
        <v>0.14759648164439343</v>
      </c>
      <c r="T58" s="95">
        <f t="shared" si="33"/>
        <v>0.10036259187062754</v>
      </c>
      <c r="U58" s="84">
        <v>3211.5819999999999</v>
      </c>
      <c r="V58" s="85">
        <v>3013.5079999999998</v>
      </c>
      <c r="W58" s="86">
        <f t="shared" si="48"/>
        <v>-198.07400000000007</v>
      </c>
      <c r="X58" s="84">
        <v>50.652000000000001</v>
      </c>
      <c r="Y58" s="85">
        <v>79.382000000000005</v>
      </c>
      <c r="Z58" s="86">
        <f t="shared" si="34"/>
        <v>28.730000000000004</v>
      </c>
      <c r="AA58" s="93">
        <f t="shared" si="20"/>
        <v>1.0435285472777602</v>
      </c>
      <c r="AB58" s="95">
        <f t="shared" si="35"/>
        <v>0.78424425505461937</v>
      </c>
      <c r="AC58" s="93">
        <f t="shared" si="21"/>
        <v>2.7488688644597317E-2</v>
      </c>
      <c r="AD58" s="95">
        <f t="shared" si="36"/>
        <v>2.3399343278454859E-2</v>
      </c>
      <c r="AE58" s="93">
        <f t="shared" si="37"/>
        <v>2.6900726687640888E-2</v>
      </c>
      <c r="AF58" s="95">
        <f t="shared" si="38"/>
        <v>2.2757260945060118E-2</v>
      </c>
      <c r="AG58" s="84">
        <v>15200</v>
      </c>
      <c r="AH58" s="86">
        <v>3569</v>
      </c>
      <c r="AI58" s="84">
        <v>132</v>
      </c>
      <c r="AJ58" s="86">
        <v>132</v>
      </c>
      <c r="AK58" s="84">
        <v>148</v>
      </c>
      <c r="AL58" s="86">
        <v>140</v>
      </c>
      <c r="AM58" s="84">
        <f t="shared" si="49"/>
        <v>9.012626262626263</v>
      </c>
      <c r="AN58" s="86">
        <f t="shared" si="50"/>
        <v>-0.58333333333333393</v>
      </c>
      <c r="AO58" s="84">
        <f t="shared" si="51"/>
        <v>8.4976190476190485</v>
      </c>
      <c r="AP58" s="86">
        <f t="shared" si="52"/>
        <v>-6.0939510939510555E-2</v>
      </c>
      <c r="AQ58" s="84">
        <v>221</v>
      </c>
      <c r="AR58" s="86">
        <v>212</v>
      </c>
      <c r="AS58" s="84">
        <v>56693</v>
      </c>
      <c r="AT58" s="86">
        <v>12498</v>
      </c>
      <c r="AU58" s="84">
        <f t="shared" si="39"/>
        <v>236.11169787165946</v>
      </c>
      <c r="AV58" s="86">
        <f t="shared" si="40"/>
        <v>20.484565774222375</v>
      </c>
      <c r="AW58" s="84">
        <f t="shared" si="41"/>
        <v>826.82095825161105</v>
      </c>
      <c r="AX58" s="86">
        <f t="shared" si="42"/>
        <v>22.57431351476896</v>
      </c>
      <c r="AY58" s="225">
        <f t="shared" si="43"/>
        <v>3.5018212384421408</v>
      </c>
      <c r="AZ58" s="226">
        <f t="shared" si="44"/>
        <v>-0.22798139313680643</v>
      </c>
      <c r="BA58" s="93">
        <f t="shared" si="53"/>
        <v>0.65503144654088052</v>
      </c>
      <c r="BB58" s="136">
        <f t="shared" si="45"/>
        <v>-4.9719684680838871E-2</v>
      </c>
      <c r="BC58" s="181"/>
      <c r="BD58" s="180"/>
      <c r="BE58" s="180"/>
    </row>
    <row r="59" spans="1:57" s="132" customFormat="1" ht="15" customHeight="1" x14ac:dyDescent="0.2">
      <c r="A59" s="135" t="s">
        <v>163</v>
      </c>
      <c r="B59" s="250" t="s">
        <v>165</v>
      </c>
      <c r="C59" s="84">
        <v>9436.7430000000004</v>
      </c>
      <c r="D59" s="85">
        <v>2259.306</v>
      </c>
      <c r="E59" s="84">
        <v>9137.9750000000004</v>
      </c>
      <c r="F59" s="86">
        <v>2256.3209999999999</v>
      </c>
      <c r="G59" s="223">
        <f t="shared" si="28"/>
        <v>1.0013229500589678</v>
      </c>
      <c r="H59" s="224">
        <f t="shared" si="29"/>
        <v>-3.1372258671631847E-2</v>
      </c>
      <c r="I59" s="84">
        <v>5978.9440000000004</v>
      </c>
      <c r="J59" s="85">
        <v>1587.27</v>
      </c>
      <c r="K59" s="90">
        <f t="shared" si="46"/>
        <v>0.70347703185849886</v>
      </c>
      <c r="L59" s="92">
        <f t="shared" si="47"/>
        <v>4.9180647812799405E-2</v>
      </c>
      <c r="M59" s="84">
        <v>2595.9809999999998</v>
      </c>
      <c r="N59" s="86">
        <v>392.00799999999992</v>
      </c>
      <c r="O59" s="93">
        <f t="shared" si="30"/>
        <v>0.17373769069206019</v>
      </c>
      <c r="P59" s="95">
        <f t="shared" si="31"/>
        <v>-0.11034942926613622</v>
      </c>
      <c r="Q59" s="84">
        <v>563.04999999999995</v>
      </c>
      <c r="R59" s="86">
        <v>277.04300000000001</v>
      </c>
      <c r="S59" s="93">
        <f t="shared" si="32"/>
        <v>0.12278527744944093</v>
      </c>
      <c r="T59" s="95">
        <f t="shared" si="33"/>
        <v>6.1168781453336762E-2</v>
      </c>
      <c r="U59" s="84">
        <v>1990.479</v>
      </c>
      <c r="V59" s="85">
        <v>2003.95</v>
      </c>
      <c r="W59" s="86">
        <f t="shared" si="48"/>
        <v>13.471000000000004</v>
      </c>
      <c r="X59" s="84">
        <v>75.430000000000007</v>
      </c>
      <c r="Y59" s="85">
        <v>107.697</v>
      </c>
      <c r="Z59" s="86">
        <f t="shared" si="34"/>
        <v>32.266999999999996</v>
      </c>
      <c r="AA59" s="93">
        <f t="shared" si="20"/>
        <v>0.88697591207211424</v>
      </c>
      <c r="AB59" s="95">
        <f t="shared" si="35"/>
        <v>0.67604731096471948</v>
      </c>
      <c r="AC59" s="93">
        <f t="shared" si="21"/>
        <v>4.7668177750158677E-2</v>
      </c>
      <c r="AD59" s="95">
        <f t="shared" si="36"/>
        <v>3.9674953816858809E-2</v>
      </c>
      <c r="AE59" s="93">
        <f t="shared" si="37"/>
        <v>4.7731240368724136E-2</v>
      </c>
      <c r="AF59" s="95">
        <f t="shared" si="38"/>
        <v>3.9476676310494604E-2</v>
      </c>
      <c r="AG59" s="84">
        <v>10891</v>
      </c>
      <c r="AH59" s="86">
        <v>2364</v>
      </c>
      <c r="AI59" s="84">
        <v>94</v>
      </c>
      <c r="AJ59" s="86">
        <v>85</v>
      </c>
      <c r="AK59" s="84">
        <v>119</v>
      </c>
      <c r="AL59" s="86">
        <v>110</v>
      </c>
      <c r="AM59" s="84">
        <f t="shared" si="49"/>
        <v>9.2705882352941185</v>
      </c>
      <c r="AN59" s="86">
        <f t="shared" si="50"/>
        <v>-0.38455360867751232</v>
      </c>
      <c r="AO59" s="84">
        <f t="shared" si="51"/>
        <v>7.163636363636364</v>
      </c>
      <c r="AP59" s="86">
        <f t="shared" si="52"/>
        <v>-0.46311433664374846</v>
      </c>
      <c r="AQ59" s="84">
        <v>172</v>
      </c>
      <c r="AR59" s="86">
        <v>172</v>
      </c>
      <c r="AS59" s="84">
        <v>42793</v>
      </c>
      <c r="AT59" s="86">
        <v>9306</v>
      </c>
      <c r="AU59" s="84">
        <f t="shared" si="39"/>
        <v>242.45873629916184</v>
      </c>
      <c r="AV59" s="86">
        <f t="shared" si="40"/>
        <v>28.919722909121418</v>
      </c>
      <c r="AW59" s="84">
        <f t="shared" si="41"/>
        <v>954.45050761421317</v>
      </c>
      <c r="AX59" s="86">
        <f t="shared" si="42"/>
        <v>115.41139274872785</v>
      </c>
      <c r="AY59" s="225">
        <f t="shared" si="43"/>
        <v>3.936548223350254</v>
      </c>
      <c r="AZ59" s="226">
        <f t="shared" si="44"/>
        <v>7.3406207425961156E-3</v>
      </c>
      <c r="BA59" s="93">
        <f t="shared" si="53"/>
        <v>0.60116279069767442</v>
      </c>
      <c r="BB59" s="136">
        <f t="shared" si="45"/>
        <v>-8.2344109378993058E-2</v>
      </c>
      <c r="BC59" s="181"/>
      <c r="BD59" s="180"/>
      <c r="BE59" s="180"/>
    </row>
    <row r="60" spans="1:57" s="132" customFormat="1" ht="15" customHeight="1" x14ac:dyDescent="0.2">
      <c r="A60" s="135" t="s">
        <v>163</v>
      </c>
      <c r="B60" s="250" t="s">
        <v>166</v>
      </c>
      <c r="C60" s="107">
        <v>3685.6840000000002</v>
      </c>
      <c r="D60" s="108">
        <v>776.87099999999998</v>
      </c>
      <c r="E60" s="107">
        <v>3671.78</v>
      </c>
      <c r="F60" s="109">
        <v>908.74</v>
      </c>
      <c r="G60" s="228">
        <f t="shared" si="28"/>
        <v>0.8548880868015053</v>
      </c>
      <c r="H60" s="229">
        <f t="shared" si="29"/>
        <v>-0.14889863244638002</v>
      </c>
      <c r="I60" s="107">
        <v>2619.4059999999999</v>
      </c>
      <c r="J60" s="108">
        <v>641.29600000000005</v>
      </c>
      <c r="K60" s="113">
        <f t="shared" si="46"/>
        <v>0.70569799942777922</v>
      </c>
      <c r="L60" s="115">
        <f t="shared" si="47"/>
        <v>-7.6906022858310719E-3</v>
      </c>
      <c r="M60" s="107">
        <v>937.91300000000024</v>
      </c>
      <c r="N60" s="109">
        <v>228.56499999999994</v>
      </c>
      <c r="O60" s="116">
        <f t="shared" si="30"/>
        <v>0.2515185861742632</v>
      </c>
      <c r="P60" s="118">
        <f t="shared" si="31"/>
        <v>-3.9196481426077012E-3</v>
      </c>
      <c r="Q60" s="107">
        <v>114.461</v>
      </c>
      <c r="R60" s="109">
        <v>38.879000000000005</v>
      </c>
      <c r="S60" s="116">
        <f t="shared" si="32"/>
        <v>4.2783414397957617E-2</v>
      </c>
      <c r="T60" s="118">
        <f t="shared" si="33"/>
        <v>1.1610250428438749E-2</v>
      </c>
      <c r="U60" s="107">
        <v>1781.559</v>
      </c>
      <c r="V60" s="108">
        <v>1729.252</v>
      </c>
      <c r="W60" s="109">
        <f t="shared" si="48"/>
        <v>-52.307000000000016</v>
      </c>
      <c r="X60" s="107">
        <v>408.26400000000001</v>
      </c>
      <c r="Y60" s="108">
        <v>434.572</v>
      </c>
      <c r="Z60" s="109">
        <f t="shared" si="34"/>
        <v>26.307999999999993</v>
      </c>
      <c r="AA60" s="116">
        <f t="shared" si="20"/>
        <v>2.2259191036864552</v>
      </c>
      <c r="AB60" s="118">
        <f t="shared" si="35"/>
        <v>1.7425464108565762</v>
      </c>
      <c r="AC60" s="116">
        <f t="shared" si="21"/>
        <v>0.55938759459421195</v>
      </c>
      <c r="AD60" s="118">
        <f t="shared" si="36"/>
        <v>0.44861738206378343</v>
      </c>
      <c r="AE60" s="116">
        <f t="shared" si="37"/>
        <v>0.47821379052314195</v>
      </c>
      <c r="AF60" s="118">
        <f t="shared" si="38"/>
        <v>0.36702412229683212</v>
      </c>
      <c r="AG60" s="107">
        <v>4568</v>
      </c>
      <c r="AH60" s="109">
        <v>905</v>
      </c>
      <c r="AI60" s="107">
        <v>48</v>
      </c>
      <c r="AJ60" s="109">
        <v>43</v>
      </c>
      <c r="AK60" s="107">
        <v>70</v>
      </c>
      <c r="AL60" s="109">
        <v>66</v>
      </c>
      <c r="AM60" s="107">
        <f t="shared" si="49"/>
        <v>7.0155038759689923</v>
      </c>
      <c r="AN60" s="109">
        <f t="shared" si="50"/>
        <v>-0.91505167958656397</v>
      </c>
      <c r="AO60" s="107">
        <f t="shared" si="51"/>
        <v>4.5707070707070709</v>
      </c>
      <c r="AP60" s="109">
        <f t="shared" si="52"/>
        <v>-0.86738816738816649</v>
      </c>
      <c r="AQ60" s="107">
        <v>66</v>
      </c>
      <c r="AR60" s="109">
        <v>75</v>
      </c>
      <c r="AS60" s="107">
        <v>17220</v>
      </c>
      <c r="AT60" s="109">
        <v>3332</v>
      </c>
      <c r="AU60" s="107">
        <f t="shared" si="39"/>
        <v>272.73109243697479</v>
      </c>
      <c r="AV60" s="109">
        <f t="shared" si="40"/>
        <v>59.503450160552035</v>
      </c>
      <c r="AW60" s="107">
        <f t="shared" si="41"/>
        <v>1004.1325966850828</v>
      </c>
      <c r="AX60" s="109">
        <f t="shared" si="42"/>
        <v>200.32786813867301</v>
      </c>
      <c r="AY60" s="230">
        <f t="shared" si="43"/>
        <v>3.6817679558011052</v>
      </c>
      <c r="AZ60" s="231">
        <f t="shared" si="44"/>
        <v>-8.7934320906425611E-2</v>
      </c>
      <c r="BA60" s="116">
        <f t="shared" si="53"/>
        <v>0.49362962962962964</v>
      </c>
      <c r="BB60" s="176">
        <f t="shared" si="45"/>
        <v>-0.22315358715358724</v>
      </c>
      <c r="BC60" s="181"/>
      <c r="BD60" s="180"/>
      <c r="BE60" s="180"/>
    </row>
    <row r="61" spans="1:57" s="132" customFormat="1" ht="15" customHeight="1" x14ac:dyDescent="0.2">
      <c r="A61" s="135" t="s">
        <v>163</v>
      </c>
      <c r="B61" s="249" t="s">
        <v>167</v>
      </c>
      <c r="C61" s="84">
        <v>14737.40827</v>
      </c>
      <c r="D61" s="85">
        <v>3840.415</v>
      </c>
      <c r="E61" s="84">
        <v>14485.76116</v>
      </c>
      <c r="F61" s="86">
        <v>3402.2950000000001</v>
      </c>
      <c r="G61" s="223">
        <f t="shared" si="28"/>
        <v>1.1287719024952274</v>
      </c>
      <c r="H61" s="224">
        <f t="shared" si="29"/>
        <v>0.11139987024780362</v>
      </c>
      <c r="I61" s="84">
        <v>7868.085</v>
      </c>
      <c r="J61" s="85">
        <v>1945.6420000000001</v>
      </c>
      <c r="K61" s="90">
        <f t="shared" si="46"/>
        <v>0.57186164045151877</v>
      </c>
      <c r="L61" s="92">
        <f t="shared" si="47"/>
        <v>2.870171167080704E-2</v>
      </c>
      <c r="M61" s="84">
        <v>4546.9881599999999</v>
      </c>
      <c r="N61" s="86">
        <v>905.11300000000006</v>
      </c>
      <c r="O61" s="93">
        <f t="shared" si="30"/>
        <v>0.26603013554086286</v>
      </c>
      <c r="P61" s="95">
        <f t="shared" si="31"/>
        <v>-4.7863494885389435E-2</v>
      </c>
      <c r="Q61" s="84">
        <v>2070.6880000000001</v>
      </c>
      <c r="R61" s="86">
        <v>551.54</v>
      </c>
      <c r="S61" s="93">
        <f t="shared" si="32"/>
        <v>0.16210822400761837</v>
      </c>
      <c r="T61" s="95">
        <f t="shared" si="33"/>
        <v>1.9161783214582395E-2</v>
      </c>
      <c r="U61" s="84">
        <v>5340.537260000001</v>
      </c>
      <c r="V61" s="85">
        <v>4927.4809999999998</v>
      </c>
      <c r="W61" s="86">
        <f t="shared" si="48"/>
        <v>-413.0562600000012</v>
      </c>
      <c r="X61" s="84">
        <v>3578.0112389999995</v>
      </c>
      <c r="Y61" s="85">
        <v>3622.39</v>
      </c>
      <c r="Z61" s="86">
        <f t="shared" si="34"/>
        <v>44.378761000000395</v>
      </c>
      <c r="AA61" s="93">
        <f t="shared" si="20"/>
        <v>1.2830595130994957</v>
      </c>
      <c r="AB61" s="95">
        <f t="shared" si="35"/>
        <v>0.92067983533272102</v>
      </c>
      <c r="AC61" s="93">
        <f t="shared" si="21"/>
        <v>0.94322879168006579</v>
      </c>
      <c r="AD61" s="95">
        <f t="shared" si="36"/>
        <v>0.70044449925576424</v>
      </c>
      <c r="AE61" s="93">
        <f t="shared" si="37"/>
        <v>1.0646901576729824</v>
      </c>
      <c r="AF61" s="95">
        <f t="shared" si="38"/>
        <v>0.81768820869151793</v>
      </c>
      <c r="AG61" s="84">
        <v>15799</v>
      </c>
      <c r="AH61" s="86">
        <v>3703</v>
      </c>
      <c r="AI61" s="84">
        <v>135</v>
      </c>
      <c r="AJ61" s="86">
        <v>137</v>
      </c>
      <c r="AK61" s="84">
        <v>180</v>
      </c>
      <c r="AL61" s="86">
        <v>178</v>
      </c>
      <c r="AM61" s="84">
        <f t="shared" si="49"/>
        <v>9.009732360097324</v>
      </c>
      <c r="AN61" s="86">
        <f t="shared" si="50"/>
        <v>-0.74273677570514529</v>
      </c>
      <c r="AO61" s="84">
        <f t="shared" si="51"/>
        <v>6.9344569288389515</v>
      </c>
      <c r="AP61" s="86">
        <f t="shared" si="52"/>
        <v>-0.37989492301290095</v>
      </c>
      <c r="AQ61" s="84">
        <v>368</v>
      </c>
      <c r="AR61" s="86">
        <v>376</v>
      </c>
      <c r="AS61" s="84">
        <v>71920</v>
      </c>
      <c r="AT61" s="86">
        <v>17176</v>
      </c>
      <c r="AU61" s="84">
        <f t="shared" si="39"/>
        <v>198.08424545877969</v>
      </c>
      <c r="AV61" s="86">
        <f t="shared" si="40"/>
        <v>-3.3306761207531395</v>
      </c>
      <c r="AW61" s="84">
        <f t="shared" si="41"/>
        <v>918.79422090197136</v>
      </c>
      <c r="AX61" s="86">
        <f t="shared" si="42"/>
        <v>1.9158640439424062</v>
      </c>
      <c r="AY61" s="225">
        <f t="shared" si="43"/>
        <v>4.6384012962462871</v>
      </c>
      <c r="AZ61" s="226">
        <f t="shared" si="44"/>
        <v>8.6214448977472991E-2</v>
      </c>
      <c r="BA61" s="93">
        <f t="shared" si="53"/>
        <v>0.50756501182033098</v>
      </c>
      <c r="BB61" s="136">
        <f t="shared" si="45"/>
        <v>-2.934373161015158E-2</v>
      </c>
      <c r="BC61" s="181"/>
      <c r="BD61" s="180"/>
      <c r="BE61" s="180"/>
    </row>
    <row r="62" spans="1:57" s="132" customFormat="1" ht="15" customHeight="1" x14ac:dyDescent="0.2">
      <c r="A62" s="135" t="s">
        <v>168</v>
      </c>
      <c r="B62" s="250" t="s">
        <v>169</v>
      </c>
      <c r="C62" s="84">
        <v>4925.05</v>
      </c>
      <c r="D62" s="85">
        <v>1260.867</v>
      </c>
      <c r="E62" s="84">
        <v>4904.2700000000004</v>
      </c>
      <c r="F62" s="86">
        <v>1133.037</v>
      </c>
      <c r="G62" s="223">
        <f t="shared" si="28"/>
        <v>1.112820675759044</v>
      </c>
      <c r="H62" s="224">
        <f t="shared" si="29"/>
        <v>0.1085835517834064</v>
      </c>
      <c r="I62" s="84">
        <v>3105.05</v>
      </c>
      <c r="J62" s="85">
        <v>781.52300000000002</v>
      </c>
      <c r="K62" s="90">
        <f t="shared" si="46"/>
        <v>0.68975946946127975</v>
      </c>
      <c r="L62" s="92">
        <f t="shared" si="47"/>
        <v>5.6627525257555211E-2</v>
      </c>
      <c r="M62" s="84">
        <v>1493.7720000000004</v>
      </c>
      <c r="N62" s="86">
        <v>210.87400000000002</v>
      </c>
      <c r="O62" s="93">
        <f t="shared" si="30"/>
        <v>0.18611395744357864</v>
      </c>
      <c r="P62" s="95">
        <f t="shared" si="31"/>
        <v>-0.11847204618183357</v>
      </c>
      <c r="Q62" s="84">
        <v>305.44799999999998</v>
      </c>
      <c r="R62" s="86">
        <v>140.63999999999999</v>
      </c>
      <c r="S62" s="93">
        <f t="shared" si="32"/>
        <v>0.12412657309514162</v>
      </c>
      <c r="T62" s="95">
        <f t="shared" si="33"/>
        <v>6.1844520924278279E-2</v>
      </c>
      <c r="U62" s="84">
        <v>1997.9849999999999</v>
      </c>
      <c r="V62" s="85">
        <v>2032.42037</v>
      </c>
      <c r="W62" s="86">
        <f t="shared" si="48"/>
        <v>34.435370000000148</v>
      </c>
      <c r="X62" s="84">
        <v>434.45299999999997</v>
      </c>
      <c r="Y62" s="85">
        <v>470.96557999999993</v>
      </c>
      <c r="Z62" s="86">
        <f t="shared" si="34"/>
        <v>36.512579999999957</v>
      </c>
      <c r="AA62" s="93">
        <f t="shared" si="20"/>
        <v>1.6119228832224177</v>
      </c>
      <c r="AB62" s="95">
        <f t="shared" si="35"/>
        <v>1.2062447682794222</v>
      </c>
      <c r="AC62" s="93">
        <f t="shared" si="21"/>
        <v>0.37352518544779106</v>
      </c>
      <c r="AD62" s="95">
        <f t="shared" si="36"/>
        <v>0.28531227390374581</v>
      </c>
      <c r="AE62" s="93">
        <f t="shared" si="37"/>
        <v>0.41566654928303304</v>
      </c>
      <c r="AF62" s="95">
        <f t="shared" si="38"/>
        <v>0.32707986869652372</v>
      </c>
      <c r="AG62" s="84">
        <v>6176</v>
      </c>
      <c r="AH62" s="86">
        <v>1505</v>
      </c>
      <c r="AI62" s="84">
        <v>38</v>
      </c>
      <c r="AJ62" s="86">
        <v>38</v>
      </c>
      <c r="AK62" s="84">
        <v>77</v>
      </c>
      <c r="AL62" s="86">
        <v>78</v>
      </c>
      <c r="AM62" s="84">
        <f t="shared" si="49"/>
        <v>13.201754385964913</v>
      </c>
      <c r="AN62" s="86">
        <f t="shared" si="50"/>
        <v>-0.3421052631578938</v>
      </c>
      <c r="AO62" s="84">
        <f t="shared" si="51"/>
        <v>6.4316239316239319</v>
      </c>
      <c r="AP62" s="86">
        <f t="shared" si="52"/>
        <v>-0.25235875235875227</v>
      </c>
      <c r="AQ62" s="84">
        <v>115</v>
      </c>
      <c r="AR62" s="86">
        <v>115</v>
      </c>
      <c r="AS62" s="84">
        <v>28343</v>
      </c>
      <c r="AT62" s="86">
        <v>6639</v>
      </c>
      <c r="AU62" s="84">
        <f t="shared" si="39"/>
        <v>170.66380478987799</v>
      </c>
      <c r="AV62" s="86">
        <f t="shared" si="40"/>
        <v>-2.3690428268174912</v>
      </c>
      <c r="AW62" s="84">
        <f t="shared" si="41"/>
        <v>752.84850498338869</v>
      </c>
      <c r="AX62" s="86">
        <f t="shared" si="42"/>
        <v>-41.236663410393703</v>
      </c>
      <c r="AY62" s="225">
        <f t="shared" si="43"/>
        <v>4.4112956810631232</v>
      </c>
      <c r="AZ62" s="226">
        <f t="shared" si="44"/>
        <v>-0.17792064018040055</v>
      </c>
      <c r="BA62" s="93">
        <f t="shared" si="53"/>
        <v>0.64144927536231888</v>
      </c>
      <c r="BB62" s="136">
        <f t="shared" si="45"/>
        <v>-3.5641025641025559E-2</v>
      </c>
      <c r="BC62" s="181"/>
      <c r="BD62" s="180"/>
      <c r="BE62" s="180"/>
    </row>
    <row r="63" spans="1:57" s="132" customFormat="1" ht="15" customHeight="1" x14ac:dyDescent="0.2">
      <c r="A63" s="135" t="s">
        <v>168</v>
      </c>
      <c r="B63" s="250" t="s">
        <v>170</v>
      </c>
      <c r="C63" s="84">
        <v>2249.9209999999998</v>
      </c>
      <c r="D63" s="85">
        <v>658.53800000000001</v>
      </c>
      <c r="E63" s="84">
        <v>2224.5520000000001</v>
      </c>
      <c r="F63" s="86">
        <v>581.53200000000004</v>
      </c>
      <c r="G63" s="223">
        <f t="shared" si="28"/>
        <v>1.1324191961921271</v>
      </c>
      <c r="H63" s="224">
        <f t="shared" si="29"/>
        <v>0.12101510224422207</v>
      </c>
      <c r="I63" s="84">
        <v>1473.155</v>
      </c>
      <c r="J63" s="85">
        <v>392.22800000000001</v>
      </c>
      <c r="K63" s="90">
        <f t="shared" si="46"/>
        <v>0.67447363171760111</v>
      </c>
      <c r="L63" s="92">
        <f t="shared" si="47"/>
        <v>1.2248158903299666E-2</v>
      </c>
      <c r="M63" s="84">
        <v>577.91600000000017</v>
      </c>
      <c r="N63" s="226">
        <v>131.66700000000003</v>
      </c>
      <c r="O63" s="93">
        <f t="shared" si="30"/>
        <v>0.22641402364788185</v>
      </c>
      <c r="P63" s="95">
        <f t="shared" si="31"/>
        <v>-3.3375812687703982E-2</v>
      </c>
      <c r="Q63" s="84">
        <v>173.48099999999999</v>
      </c>
      <c r="R63" s="86">
        <v>57.637</v>
      </c>
      <c r="S63" s="93">
        <f t="shared" si="32"/>
        <v>9.9112344634517097E-2</v>
      </c>
      <c r="T63" s="95">
        <f t="shared" si="33"/>
        <v>2.1127653784404357E-2</v>
      </c>
      <c r="U63" s="84">
        <v>257.33199999999999</v>
      </c>
      <c r="V63" s="85">
        <v>245.99600000000001</v>
      </c>
      <c r="W63" s="86">
        <f t="shared" si="48"/>
        <v>-11.335999999999984</v>
      </c>
      <c r="X63" s="84">
        <v>0</v>
      </c>
      <c r="Y63" s="85">
        <v>0</v>
      </c>
      <c r="Z63" s="86">
        <f t="shared" si="34"/>
        <v>0</v>
      </c>
      <c r="AA63" s="93">
        <f t="shared" si="20"/>
        <v>0.37354867904357836</v>
      </c>
      <c r="AB63" s="95">
        <f t="shared" si="35"/>
        <v>0.25917488547482637</v>
      </c>
      <c r="AC63" s="93">
        <f t="shared" si="21"/>
        <v>0</v>
      </c>
      <c r="AD63" s="95">
        <f t="shared" si="36"/>
        <v>0</v>
      </c>
      <c r="AE63" s="93">
        <f t="shared" si="37"/>
        <v>0</v>
      </c>
      <c r="AF63" s="95">
        <f t="shared" si="38"/>
        <v>0</v>
      </c>
      <c r="AG63" s="84">
        <v>3108</v>
      </c>
      <c r="AH63" s="226">
        <v>798</v>
      </c>
      <c r="AI63" s="84">
        <v>18</v>
      </c>
      <c r="AJ63" s="226">
        <v>19</v>
      </c>
      <c r="AK63" s="84">
        <v>28</v>
      </c>
      <c r="AL63" s="226">
        <v>29</v>
      </c>
      <c r="AM63" s="84">
        <f t="shared" si="49"/>
        <v>14</v>
      </c>
      <c r="AN63" s="226">
        <f t="shared" si="50"/>
        <v>-0.38888888888888751</v>
      </c>
      <c r="AO63" s="84">
        <f t="shared" si="51"/>
        <v>9.1724137931034484</v>
      </c>
      <c r="AP63" s="226">
        <f t="shared" si="52"/>
        <v>-7.7586206896551602E-2</v>
      </c>
      <c r="AQ63" s="84">
        <v>75</v>
      </c>
      <c r="AR63" s="226">
        <v>75</v>
      </c>
      <c r="AS63" s="84">
        <v>16717</v>
      </c>
      <c r="AT63" s="226">
        <v>4338</v>
      </c>
      <c r="AU63" s="84">
        <f t="shared" si="39"/>
        <v>134.05532503457815</v>
      </c>
      <c r="AV63" s="226">
        <f t="shared" si="40"/>
        <v>0.98408019399670366</v>
      </c>
      <c r="AW63" s="84">
        <f t="shared" si="41"/>
        <v>728.73684210526312</v>
      </c>
      <c r="AX63" s="226">
        <f t="shared" si="42"/>
        <v>12.986520354941376</v>
      </c>
      <c r="AY63" s="225">
        <f t="shared" si="43"/>
        <v>5.4360902255639099</v>
      </c>
      <c r="AZ63" s="226">
        <f t="shared" si="44"/>
        <v>5.7390096863780826E-2</v>
      </c>
      <c r="BA63" s="93">
        <f t="shared" si="53"/>
        <v>0.64266666666666672</v>
      </c>
      <c r="BB63" s="136">
        <f t="shared" si="45"/>
        <v>3.0322344322344374E-2</v>
      </c>
      <c r="BC63" s="181"/>
      <c r="BD63" s="180"/>
      <c r="BE63" s="180"/>
    </row>
    <row r="64" spans="1:57" s="132" customFormat="1" ht="15" customHeight="1" x14ac:dyDescent="0.2">
      <c r="A64" s="135" t="s">
        <v>168</v>
      </c>
      <c r="B64" s="250" t="s">
        <v>171</v>
      </c>
      <c r="C64" s="84">
        <v>3133.9270000000001</v>
      </c>
      <c r="D64" s="85">
        <v>792.28099999999995</v>
      </c>
      <c r="E64" s="84">
        <v>2912.0149999999999</v>
      </c>
      <c r="F64" s="86">
        <v>736.74900000000002</v>
      </c>
      <c r="G64" s="223">
        <f t="shared" si="28"/>
        <v>1.0753743812343144</v>
      </c>
      <c r="H64" s="224">
        <f t="shared" si="29"/>
        <v>-8.3127017888240395E-4</v>
      </c>
      <c r="I64" s="84">
        <v>1998.837</v>
      </c>
      <c r="J64" s="85">
        <v>518.71600000000001</v>
      </c>
      <c r="K64" s="90">
        <f t="shared" si="46"/>
        <v>0.70406067738130629</v>
      </c>
      <c r="L64" s="92">
        <f t="shared" si="47"/>
        <v>1.7650408203434553E-2</v>
      </c>
      <c r="M64" s="84">
        <v>567.70999999999981</v>
      </c>
      <c r="N64" s="86">
        <v>155.28400000000002</v>
      </c>
      <c r="O64" s="93">
        <f t="shared" si="30"/>
        <v>0.21076920362294352</v>
      </c>
      <c r="P64" s="95">
        <f t="shared" si="31"/>
        <v>1.5814850709239492E-2</v>
      </c>
      <c r="Q64" s="84">
        <v>345.46800000000002</v>
      </c>
      <c r="R64" s="86">
        <v>62.749000000000002</v>
      </c>
      <c r="S64" s="93">
        <f t="shared" si="32"/>
        <v>8.5170118995750249E-2</v>
      </c>
      <c r="T64" s="95">
        <f t="shared" si="33"/>
        <v>-3.3465258912674004E-2</v>
      </c>
      <c r="U64" s="84">
        <v>341.92599999999999</v>
      </c>
      <c r="V64" s="85">
        <v>319.51</v>
      </c>
      <c r="W64" s="86">
        <f t="shared" si="48"/>
        <v>-22.415999999999997</v>
      </c>
      <c r="X64" s="84">
        <v>7.9509999999999996</v>
      </c>
      <c r="Y64" s="85">
        <v>128.96</v>
      </c>
      <c r="Z64" s="86">
        <f t="shared" si="34"/>
        <v>121.00900000000001</v>
      </c>
      <c r="AA64" s="93">
        <f t="shared" si="20"/>
        <v>0.40327863472682041</v>
      </c>
      <c r="AB64" s="95">
        <f t="shared" si="35"/>
        <v>0.29417398742648443</v>
      </c>
      <c r="AC64" s="93">
        <f t="shared" si="21"/>
        <v>0.16277053217229748</v>
      </c>
      <c r="AD64" s="95">
        <f t="shared" si="36"/>
        <v>0.16023345967507593</v>
      </c>
      <c r="AE64" s="93">
        <f t="shared" si="37"/>
        <v>0.17503926031796446</v>
      </c>
      <c r="AF64" s="95">
        <f t="shared" si="38"/>
        <v>0.17230884855840967</v>
      </c>
      <c r="AG64" s="84">
        <v>3710</v>
      </c>
      <c r="AH64" s="86">
        <v>899</v>
      </c>
      <c r="AI64" s="84">
        <v>37</v>
      </c>
      <c r="AJ64" s="86">
        <v>35</v>
      </c>
      <c r="AK64" s="84">
        <v>54</v>
      </c>
      <c r="AL64" s="86">
        <v>54</v>
      </c>
      <c r="AM64" s="84">
        <f t="shared" si="49"/>
        <v>8.5619047619047617</v>
      </c>
      <c r="AN64" s="86">
        <f t="shared" si="50"/>
        <v>0.20604890604890613</v>
      </c>
      <c r="AO64" s="84">
        <f t="shared" si="51"/>
        <v>5.5493827160493829</v>
      </c>
      <c r="AP64" s="86">
        <f t="shared" si="52"/>
        <v>-0.17592592592592649</v>
      </c>
      <c r="AQ64" s="84">
        <v>82</v>
      </c>
      <c r="AR64" s="86">
        <v>82</v>
      </c>
      <c r="AS64" s="84">
        <v>16347</v>
      </c>
      <c r="AT64" s="86">
        <v>2887</v>
      </c>
      <c r="AU64" s="84">
        <f t="shared" si="39"/>
        <v>255.19535850363698</v>
      </c>
      <c r="AV64" s="86">
        <f t="shared" si="40"/>
        <v>77.057779743008126</v>
      </c>
      <c r="AW64" s="84">
        <f t="shared" si="41"/>
        <v>819.52057842046713</v>
      </c>
      <c r="AX64" s="86">
        <f t="shared" si="42"/>
        <v>34.610874916423995</v>
      </c>
      <c r="AY64" s="225">
        <f t="shared" si="43"/>
        <v>3.2113459399332593</v>
      </c>
      <c r="AZ64" s="226">
        <f t="shared" si="44"/>
        <v>-1.1948535209831825</v>
      </c>
      <c r="BA64" s="93">
        <f t="shared" si="53"/>
        <v>0.3911924119241193</v>
      </c>
      <c r="BB64" s="136">
        <f t="shared" si="45"/>
        <v>-0.1564824741654009</v>
      </c>
      <c r="BC64" s="181"/>
      <c r="BD64" s="180"/>
      <c r="BE64" s="180"/>
    </row>
    <row r="65" spans="1:57" s="132" customFormat="1" ht="15" customHeight="1" x14ac:dyDescent="0.2">
      <c r="A65" s="135" t="s">
        <v>168</v>
      </c>
      <c r="B65" s="250" t="s">
        <v>172</v>
      </c>
      <c r="C65" s="84">
        <v>2766.384</v>
      </c>
      <c r="D65" s="85">
        <v>706.45</v>
      </c>
      <c r="E65" s="84">
        <v>2499.846</v>
      </c>
      <c r="F65" s="86">
        <v>655.83699999999999</v>
      </c>
      <c r="G65" s="223">
        <f t="shared" si="28"/>
        <v>1.0771731390574184</v>
      </c>
      <c r="H65" s="224">
        <f t="shared" si="29"/>
        <v>-2.9448628843484315E-2</v>
      </c>
      <c r="I65" s="84">
        <v>1819.741</v>
      </c>
      <c r="J65" s="85">
        <v>495.14299999999997</v>
      </c>
      <c r="K65" s="90">
        <f t="shared" si="46"/>
        <v>0.75497875234242651</v>
      </c>
      <c r="L65" s="92">
        <f t="shared" si="47"/>
        <v>2.7037511161969841E-2</v>
      </c>
      <c r="M65" s="84">
        <v>592.52499999999998</v>
      </c>
      <c r="N65" s="86">
        <v>132.45800000000003</v>
      </c>
      <c r="O65" s="93">
        <f t="shared" si="30"/>
        <v>0.20196786701573718</v>
      </c>
      <c r="P65" s="95">
        <f t="shared" si="31"/>
        <v>-3.5056733699666887E-2</v>
      </c>
      <c r="Q65" s="84">
        <v>87.58</v>
      </c>
      <c r="R65" s="86">
        <v>28.236000000000001</v>
      </c>
      <c r="S65" s="93">
        <f t="shared" si="32"/>
        <v>4.3053380641836309E-2</v>
      </c>
      <c r="T65" s="95">
        <f t="shared" si="33"/>
        <v>8.0192225376970946E-3</v>
      </c>
      <c r="U65" s="84">
        <v>195.00899999999999</v>
      </c>
      <c r="V65" s="85">
        <v>157.25200000000001</v>
      </c>
      <c r="W65" s="86">
        <f t="shared" si="48"/>
        <v>-37.756999999999977</v>
      </c>
      <c r="X65" s="84">
        <v>0</v>
      </c>
      <c r="Y65" s="85">
        <v>0</v>
      </c>
      <c r="Z65" s="86">
        <f t="shared" si="34"/>
        <v>0</v>
      </c>
      <c r="AA65" s="93">
        <f t="shared" si="20"/>
        <v>0.22259466345813575</v>
      </c>
      <c r="AB65" s="95">
        <f t="shared" si="35"/>
        <v>0.15210228062191344</v>
      </c>
      <c r="AC65" s="93">
        <f t="shared" si="21"/>
        <v>0</v>
      </c>
      <c r="AD65" s="95">
        <f t="shared" si="36"/>
        <v>0</v>
      </c>
      <c r="AE65" s="93">
        <f t="shared" si="37"/>
        <v>0</v>
      </c>
      <c r="AF65" s="95">
        <f t="shared" si="38"/>
        <v>0</v>
      </c>
      <c r="AG65" s="84">
        <v>3948</v>
      </c>
      <c r="AH65" s="86">
        <v>898</v>
      </c>
      <c r="AI65" s="84">
        <v>24</v>
      </c>
      <c r="AJ65" s="86">
        <v>25</v>
      </c>
      <c r="AK65" s="84">
        <v>38</v>
      </c>
      <c r="AL65" s="86">
        <v>43</v>
      </c>
      <c r="AM65" s="84">
        <f t="shared" si="49"/>
        <v>11.973333333333334</v>
      </c>
      <c r="AN65" s="86">
        <f t="shared" si="50"/>
        <v>-1.7349999999999994</v>
      </c>
      <c r="AO65" s="84">
        <f t="shared" si="51"/>
        <v>6.9612403100775202</v>
      </c>
      <c r="AP65" s="86">
        <f t="shared" si="52"/>
        <v>-1.6966544267645842</v>
      </c>
      <c r="AQ65" s="84">
        <v>84</v>
      </c>
      <c r="AR65" s="86">
        <v>84</v>
      </c>
      <c r="AS65" s="84">
        <v>16903</v>
      </c>
      <c r="AT65" s="86">
        <v>3861</v>
      </c>
      <c r="AU65" s="84">
        <f t="shared" si="39"/>
        <v>169.86195286195286</v>
      </c>
      <c r="AV65" s="86">
        <f t="shared" si="40"/>
        <v>21.968324511955814</v>
      </c>
      <c r="AW65" s="84">
        <f t="shared" si="41"/>
        <v>730.33073496659244</v>
      </c>
      <c r="AX65" s="86">
        <f t="shared" si="42"/>
        <v>97.137725848051446</v>
      </c>
      <c r="AY65" s="225">
        <f t="shared" si="43"/>
        <v>4.299554565701559</v>
      </c>
      <c r="AZ65" s="226">
        <f t="shared" si="44"/>
        <v>1.8146257697506663E-2</v>
      </c>
      <c r="BA65" s="93">
        <f t="shared" si="53"/>
        <v>0.51071428571428568</v>
      </c>
      <c r="BB65" s="136">
        <f t="shared" si="45"/>
        <v>-4.2104918890633281E-2</v>
      </c>
      <c r="BC65" s="181"/>
      <c r="BD65" s="180"/>
      <c r="BE65" s="180"/>
    </row>
    <row r="66" spans="1:57" s="132" customFormat="1" ht="15" customHeight="1" x14ac:dyDescent="0.2">
      <c r="A66" s="135" t="s">
        <v>168</v>
      </c>
      <c r="B66" s="250" t="s">
        <v>173</v>
      </c>
      <c r="C66" s="84">
        <v>6650.1594599999989</v>
      </c>
      <c r="D66" s="85">
        <v>2058.7568700000002</v>
      </c>
      <c r="E66" s="84">
        <v>6647.3275299999996</v>
      </c>
      <c r="F66" s="86">
        <v>1630.1445200000001</v>
      </c>
      <c r="G66" s="223">
        <f t="shared" si="28"/>
        <v>1.2629290499961316</v>
      </c>
      <c r="H66" s="224">
        <f t="shared" si="29"/>
        <v>0.26250302465177811</v>
      </c>
      <c r="I66" s="84">
        <v>3784.5352699999999</v>
      </c>
      <c r="J66" s="85">
        <v>984.72503000000006</v>
      </c>
      <c r="K66" s="90">
        <f t="shared" si="46"/>
        <v>0.6040722266759514</v>
      </c>
      <c r="L66" s="92">
        <f t="shared" si="47"/>
        <v>3.4740378212031908E-2</v>
      </c>
      <c r="M66" s="84">
        <v>2350.6777199999997</v>
      </c>
      <c r="N66" s="86">
        <v>414.55246999999997</v>
      </c>
      <c r="O66" s="93">
        <f t="shared" si="30"/>
        <v>0.25430412145298625</v>
      </c>
      <c r="P66" s="95">
        <f t="shared" si="31"/>
        <v>-9.9323364087808175E-2</v>
      </c>
      <c r="Q66" s="84">
        <v>512.11454000000003</v>
      </c>
      <c r="R66" s="86">
        <v>230.86702</v>
      </c>
      <c r="S66" s="93">
        <f t="shared" si="32"/>
        <v>0.14162365187106232</v>
      </c>
      <c r="T66" s="95">
        <f t="shared" si="33"/>
        <v>6.4582985875776239E-2</v>
      </c>
      <c r="U66" s="84">
        <v>115.58125</v>
      </c>
      <c r="V66" s="85">
        <v>464.23435000000006</v>
      </c>
      <c r="W66" s="86">
        <f t="shared" si="48"/>
        <v>348.65310000000005</v>
      </c>
      <c r="X66" s="84">
        <v>0</v>
      </c>
      <c r="Y66" s="85">
        <v>0</v>
      </c>
      <c r="Z66" s="86">
        <f t="shared" si="34"/>
        <v>0</v>
      </c>
      <c r="AA66" s="93">
        <f t="shared" si="20"/>
        <v>0.2254925565834299</v>
      </c>
      <c r="AB66" s="95">
        <f t="shared" si="35"/>
        <v>0.20811233424512224</v>
      </c>
      <c r="AC66" s="93">
        <f t="shared" si="21"/>
        <v>0</v>
      </c>
      <c r="AD66" s="95">
        <f t="shared" si="36"/>
        <v>0</v>
      </c>
      <c r="AE66" s="93">
        <f t="shared" si="37"/>
        <v>0</v>
      </c>
      <c r="AF66" s="95">
        <f t="shared" si="38"/>
        <v>0</v>
      </c>
      <c r="AG66" s="84">
        <v>9157</v>
      </c>
      <c r="AH66" s="86">
        <v>2363</v>
      </c>
      <c r="AI66" s="84">
        <v>49</v>
      </c>
      <c r="AJ66" s="86">
        <v>51</v>
      </c>
      <c r="AK66" s="84">
        <v>55</v>
      </c>
      <c r="AL66" s="86">
        <v>54</v>
      </c>
      <c r="AM66" s="84">
        <f t="shared" si="49"/>
        <v>15.444444444444445</v>
      </c>
      <c r="AN66" s="86">
        <f t="shared" si="50"/>
        <v>-0.12868480725623499</v>
      </c>
      <c r="AO66" s="84">
        <f t="shared" si="51"/>
        <v>14.586419753086419</v>
      </c>
      <c r="AP66" s="86">
        <f t="shared" si="52"/>
        <v>0.71217732884399432</v>
      </c>
      <c r="AQ66" s="84">
        <v>228</v>
      </c>
      <c r="AR66" s="86">
        <v>228</v>
      </c>
      <c r="AS66" s="84">
        <v>45884</v>
      </c>
      <c r="AT66" s="86">
        <v>11725</v>
      </c>
      <c r="AU66" s="84">
        <f t="shared" si="39"/>
        <v>139.03151556503198</v>
      </c>
      <c r="AV66" s="86">
        <f t="shared" si="40"/>
        <v>-5.8409351803258573</v>
      </c>
      <c r="AW66" s="84">
        <f t="shared" si="41"/>
        <v>689.86225983918746</v>
      </c>
      <c r="AX66" s="86">
        <f t="shared" si="42"/>
        <v>-36.066268062963786</v>
      </c>
      <c r="AY66" s="225">
        <f t="shared" si="43"/>
        <v>4.96191282268303</v>
      </c>
      <c r="AZ66" s="226">
        <f t="shared" si="44"/>
        <v>-4.8898578430871531E-2</v>
      </c>
      <c r="BA66" s="93">
        <f t="shared" si="53"/>
        <v>0.5713937621832359</v>
      </c>
      <c r="BB66" s="136">
        <f t="shared" si="45"/>
        <v>1.8521196152775143E-2</v>
      </c>
      <c r="BC66" s="181"/>
      <c r="BD66" s="180"/>
      <c r="BE66" s="180"/>
    </row>
    <row r="67" spans="1:57" s="132" customFormat="1" ht="15" customHeight="1" x14ac:dyDescent="0.2">
      <c r="A67" s="135" t="s">
        <v>168</v>
      </c>
      <c r="B67" s="250" t="s">
        <v>174</v>
      </c>
      <c r="C67" s="84">
        <v>2554.8119999999999</v>
      </c>
      <c r="D67" s="85">
        <v>687.46699999999998</v>
      </c>
      <c r="E67" s="84">
        <v>2392.6660000000002</v>
      </c>
      <c r="F67" s="86">
        <v>637.96</v>
      </c>
      <c r="G67" s="223">
        <f t="shared" si="28"/>
        <v>1.0776020440152987</v>
      </c>
      <c r="H67" s="224">
        <f t="shared" si="29"/>
        <v>9.8341232106398113E-3</v>
      </c>
      <c r="I67" s="84">
        <v>1592.614</v>
      </c>
      <c r="J67" s="85">
        <v>411.00700000000001</v>
      </c>
      <c r="K67" s="90">
        <f t="shared" si="46"/>
        <v>0.64425199072042127</v>
      </c>
      <c r="L67" s="92">
        <f t="shared" si="47"/>
        <v>-2.1371209508946221E-2</v>
      </c>
      <c r="M67" s="84">
        <v>671.9820000000002</v>
      </c>
      <c r="N67" s="86">
        <v>174.16300000000004</v>
      </c>
      <c r="O67" s="93">
        <f t="shared" si="30"/>
        <v>0.27299987460028846</v>
      </c>
      <c r="P67" s="95">
        <f t="shared" si="31"/>
        <v>-7.8508584314009311E-3</v>
      </c>
      <c r="Q67" s="84">
        <v>128.07</v>
      </c>
      <c r="R67" s="86">
        <v>52.79</v>
      </c>
      <c r="S67" s="93">
        <f t="shared" si="32"/>
        <v>8.2748134679290236E-2</v>
      </c>
      <c r="T67" s="95">
        <f t="shared" si="33"/>
        <v>2.9222067940347159E-2</v>
      </c>
      <c r="U67" s="84">
        <v>615.74099999999999</v>
      </c>
      <c r="V67" s="85">
        <v>611.13400000000001</v>
      </c>
      <c r="W67" s="86">
        <f t="shared" si="48"/>
        <v>-4.6069999999999709</v>
      </c>
      <c r="X67" s="84">
        <v>0</v>
      </c>
      <c r="Y67" s="85">
        <v>0</v>
      </c>
      <c r="Z67" s="86">
        <f t="shared" si="34"/>
        <v>0</v>
      </c>
      <c r="AA67" s="93">
        <f t="shared" ref="AA67:AA127" si="54">IF(D67=0,"0",(V67/D67))</f>
        <v>0.88896485213108412</v>
      </c>
      <c r="AB67" s="95">
        <f t="shared" si="35"/>
        <v>0.64795259760902923</v>
      </c>
      <c r="AC67" s="93">
        <f t="shared" ref="AC67:AC127" si="55">IF(D67=0,"0",(Y67/D67))</f>
        <v>0</v>
      </c>
      <c r="AD67" s="95">
        <f t="shared" si="36"/>
        <v>0</v>
      </c>
      <c r="AE67" s="93">
        <f t="shared" si="37"/>
        <v>0</v>
      </c>
      <c r="AF67" s="95">
        <f t="shared" si="38"/>
        <v>0</v>
      </c>
      <c r="AG67" s="84">
        <v>3460</v>
      </c>
      <c r="AH67" s="86">
        <v>841</v>
      </c>
      <c r="AI67" s="84">
        <v>26</v>
      </c>
      <c r="AJ67" s="86">
        <v>25</v>
      </c>
      <c r="AK67" s="84">
        <v>25</v>
      </c>
      <c r="AL67" s="86">
        <v>28</v>
      </c>
      <c r="AM67" s="84">
        <f t="shared" si="49"/>
        <v>11.213333333333333</v>
      </c>
      <c r="AN67" s="86">
        <f t="shared" si="50"/>
        <v>0.12358974358974351</v>
      </c>
      <c r="AO67" s="84">
        <f t="shared" si="51"/>
        <v>10.011904761904761</v>
      </c>
      <c r="AP67" s="86">
        <f t="shared" si="52"/>
        <v>-1.5214285714285722</v>
      </c>
      <c r="AQ67" s="84">
        <v>85</v>
      </c>
      <c r="AR67" s="86">
        <v>85</v>
      </c>
      <c r="AS67" s="84">
        <v>17327</v>
      </c>
      <c r="AT67" s="86">
        <v>4205</v>
      </c>
      <c r="AU67" s="84">
        <f t="shared" si="39"/>
        <v>151.71462544589775</v>
      </c>
      <c r="AV67" s="86">
        <f t="shared" si="40"/>
        <v>13.625746817168022</v>
      </c>
      <c r="AW67" s="84">
        <f t="shared" si="41"/>
        <v>758.5731272294887</v>
      </c>
      <c r="AX67" s="86">
        <f t="shared" si="42"/>
        <v>67.051161911569579</v>
      </c>
      <c r="AY67" s="225">
        <f t="shared" si="43"/>
        <v>5</v>
      </c>
      <c r="AZ67" s="226">
        <f t="shared" si="44"/>
        <v>-7.8034682080927453E-3</v>
      </c>
      <c r="BA67" s="93">
        <f t="shared" si="53"/>
        <v>0.54967320261437902</v>
      </c>
      <c r="BB67" s="136">
        <f t="shared" si="45"/>
        <v>-1.0346189757954538E-2</v>
      </c>
      <c r="BC67" s="181"/>
      <c r="BD67" s="180"/>
      <c r="BE67" s="180"/>
    </row>
    <row r="68" spans="1:57" s="132" customFormat="1" ht="15" customHeight="1" x14ac:dyDescent="0.2">
      <c r="A68" s="135" t="s">
        <v>168</v>
      </c>
      <c r="B68" s="250" t="s">
        <v>175</v>
      </c>
      <c r="C68" s="84">
        <v>2270.9322000000002</v>
      </c>
      <c r="D68" s="85">
        <v>740.00300000000004</v>
      </c>
      <c r="E68" s="84">
        <v>2402.848</v>
      </c>
      <c r="F68" s="86">
        <v>609.69200000000001</v>
      </c>
      <c r="G68" s="223">
        <f t="shared" si="28"/>
        <v>1.2137325075611949</v>
      </c>
      <c r="H68" s="224">
        <f t="shared" si="29"/>
        <v>0.26863227650205168</v>
      </c>
      <c r="I68" s="84">
        <v>1355.1590000000001</v>
      </c>
      <c r="J68" s="85">
        <v>362.863</v>
      </c>
      <c r="K68" s="90">
        <f t="shared" si="46"/>
        <v>0.59515788299666061</v>
      </c>
      <c r="L68" s="92">
        <f t="shared" si="47"/>
        <v>3.1177556317652955E-2</v>
      </c>
      <c r="M68" s="84">
        <v>944.78399999999988</v>
      </c>
      <c r="N68" s="86">
        <v>207.10500000000002</v>
      </c>
      <c r="O68" s="93">
        <f t="shared" si="30"/>
        <v>0.33968790799288823</v>
      </c>
      <c r="P68" s="95">
        <f t="shared" si="31"/>
        <v>-5.3505502493334745E-2</v>
      </c>
      <c r="Q68" s="84">
        <v>102.905</v>
      </c>
      <c r="R68" s="86">
        <v>39.724000000000004</v>
      </c>
      <c r="S68" s="93">
        <f t="shared" si="32"/>
        <v>6.5154209010451186E-2</v>
      </c>
      <c r="T68" s="95">
        <f t="shared" si="33"/>
        <v>2.2327946175681776E-2</v>
      </c>
      <c r="U68" s="84">
        <v>2688.0783099999999</v>
      </c>
      <c r="V68" s="85">
        <v>2718.846</v>
      </c>
      <c r="W68" s="86">
        <f t="shared" si="48"/>
        <v>30.76769000000013</v>
      </c>
      <c r="X68" s="84">
        <v>1.3943800000000002</v>
      </c>
      <c r="Y68" s="85">
        <v>208.46899999999999</v>
      </c>
      <c r="Z68" s="86">
        <f t="shared" si="34"/>
        <v>207.07461999999998</v>
      </c>
      <c r="AA68" s="93">
        <f t="shared" si="54"/>
        <v>3.6741013212108595</v>
      </c>
      <c r="AB68" s="95">
        <f t="shared" si="35"/>
        <v>2.4904119490666803</v>
      </c>
      <c r="AC68" s="93">
        <f t="shared" si="55"/>
        <v>0.28171372278220491</v>
      </c>
      <c r="AD68" s="95">
        <f t="shared" si="36"/>
        <v>0.28109971061574746</v>
      </c>
      <c r="AE68" s="93">
        <f t="shared" si="37"/>
        <v>0.34192510316684488</v>
      </c>
      <c r="AF68" s="95">
        <f t="shared" si="38"/>
        <v>0.3413448001264528</v>
      </c>
      <c r="AG68" s="84">
        <v>2301</v>
      </c>
      <c r="AH68" s="86">
        <v>533</v>
      </c>
      <c r="AI68" s="84">
        <v>23</v>
      </c>
      <c r="AJ68" s="86">
        <v>23</v>
      </c>
      <c r="AK68" s="84">
        <v>32.25</v>
      </c>
      <c r="AL68" s="86">
        <v>32</v>
      </c>
      <c r="AM68" s="84">
        <f t="shared" si="49"/>
        <v>7.7246376811594208</v>
      </c>
      <c r="AN68" s="86">
        <f t="shared" si="50"/>
        <v>-0.61231884057970998</v>
      </c>
      <c r="AO68" s="84">
        <f t="shared" si="51"/>
        <v>5.552083333333333</v>
      </c>
      <c r="AP68" s="86">
        <f t="shared" si="52"/>
        <v>-0.39365310077519489</v>
      </c>
      <c r="AQ68" s="84">
        <v>76</v>
      </c>
      <c r="AR68" s="86">
        <v>76</v>
      </c>
      <c r="AS68" s="84">
        <v>12252</v>
      </c>
      <c r="AT68" s="86">
        <v>3242</v>
      </c>
      <c r="AU68" s="84">
        <f t="shared" si="39"/>
        <v>188.0604565083282</v>
      </c>
      <c r="AV68" s="86">
        <f t="shared" si="40"/>
        <v>-8.0583812324488235</v>
      </c>
      <c r="AW68" s="84">
        <f t="shared" si="41"/>
        <v>1143.8874296435272</v>
      </c>
      <c r="AX68" s="86">
        <f t="shared" si="42"/>
        <v>99.62493507594786</v>
      </c>
      <c r="AY68" s="225">
        <f t="shared" si="43"/>
        <v>6.0825515947467164</v>
      </c>
      <c r="AZ68" s="226">
        <f t="shared" si="44"/>
        <v>0.75791013451203604</v>
      </c>
      <c r="BA68" s="93">
        <f t="shared" si="53"/>
        <v>0.4739766081871345</v>
      </c>
      <c r="BB68" s="136">
        <f t="shared" si="45"/>
        <v>3.1090546880020553E-2</v>
      </c>
      <c r="BC68" s="181"/>
      <c r="BD68" s="180"/>
      <c r="BE68" s="180"/>
    </row>
    <row r="69" spans="1:57" s="132" customFormat="1" ht="15" customHeight="1" x14ac:dyDescent="0.2">
      <c r="A69" s="135" t="s">
        <v>176</v>
      </c>
      <c r="B69" s="250" t="s">
        <v>177</v>
      </c>
      <c r="C69" s="84">
        <v>3078.136</v>
      </c>
      <c r="D69" s="85">
        <v>899</v>
      </c>
      <c r="E69" s="84">
        <v>3039.248</v>
      </c>
      <c r="F69" s="86">
        <v>827.39300000000003</v>
      </c>
      <c r="G69" s="223">
        <f t="shared" si="28"/>
        <v>1.0865453297284362</v>
      </c>
      <c r="H69" s="224">
        <f t="shared" si="29"/>
        <v>7.3750059319440231E-2</v>
      </c>
      <c r="I69" s="84">
        <v>2325.17</v>
      </c>
      <c r="J69" s="85">
        <v>609.66600000000005</v>
      </c>
      <c r="K69" s="90">
        <f t="shared" si="46"/>
        <v>0.73685177418711545</v>
      </c>
      <c r="L69" s="92">
        <f t="shared" si="47"/>
        <v>-2.8196027111100475E-2</v>
      </c>
      <c r="M69" s="84">
        <v>543.82899999999995</v>
      </c>
      <c r="N69" s="86">
        <v>174.82899999999998</v>
      </c>
      <c r="O69" s="93">
        <f t="shared" si="30"/>
        <v>0.21130103832157146</v>
      </c>
      <c r="P69" s="95">
        <f t="shared" si="31"/>
        <v>3.2365656937755477E-2</v>
      </c>
      <c r="Q69" s="84">
        <v>170.249</v>
      </c>
      <c r="R69" s="86">
        <v>42.898000000000003</v>
      </c>
      <c r="S69" s="93">
        <f t="shared" si="32"/>
        <v>5.1847187491313076E-2</v>
      </c>
      <c r="T69" s="95">
        <f t="shared" si="33"/>
        <v>-4.1696298266550511E-3</v>
      </c>
      <c r="U69" s="84">
        <v>362.12700000000001</v>
      </c>
      <c r="V69" s="85">
        <v>338.43599999999998</v>
      </c>
      <c r="W69" s="86">
        <f t="shared" si="48"/>
        <v>-23.691000000000031</v>
      </c>
      <c r="X69" s="84">
        <v>0</v>
      </c>
      <c r="Y69" s="85">
        <v>2.1749999999999998</v>
      </c>
      <c r="Z69" s="86">
        <f t="shared" si="34"/>
        <v>2.1749999999999998</v>
      </c>
      <c r="AA69" s="93">
        <f t="shared" si="54"/>
        <v>0.37645828698553946</v>
      </c>
      <c r="AB69" s="95">
        <f t="shared" si="35"/>
        <v>0.25881338760487532</v>
      </c>
      <c r="AC69" s="93">
        <f t="shared" si="55"/>
        <v>2.4193548387096771E-3</v>
      </c>
      <c r="AD69" s="95">
        <f t="shared" si="36"/>
        <v>2.4193548387096771E-3</v>
      </c>
      <c r="AE69" s="93">
        <f t="shared" si="37"/>
        <v>2.6287387009558938E-3</v>
      </c>
      <c r="AF69" s="95">
        <f t="shared" si="38"/>
        <v>2.6287387009558938E-3</v>
      </c>
      <c r="AG69" s="84">
        <v>4159</v>
      </c>
      <c r="AH69" s="86">
        <v>1033</v>
      </c>
      <c r="AI69" s="84">
        <v>28</v>
      </c>
      <c r="AJ69" s="86">
        <v>27</v>
      </c>
      <c r="AK69" s="84">
        <v>61</v>
      </c>
      <c r="AL69" s="86">
        <v>58</v>
      </c>
      <c r="AM69" s="84">
        <f t="shared" si="49"/>
        <v>12.753086419753087</v>
      </c>
      <c r="AN69" s="86">
        <f t="shared" si="50"/>
        <v>0.3751102292768973</v>
      </c>
      <c r="AO69" s="84">
        <f t="shared" si="51"/>
        <v>5.9367816091954024</v>
      </c>
      <c r="AP69" s="86">
        <f t="shared" si="52"/>
        <v>0.25508762012436392</v>
      </c>
      <c r="AQ69" s="84">
        <v>104</v>
      </c>
      <c r="AR69" s="86">
        <v>104</v>
      </c>
      <c r="AS69" s="84">
        <v>20902</v>
      </c>
      <c r="AT69" s="86">
        <v>5370</v>
      </c>
      <c r="AU69" s="84">
        <f t="shared" si="39"/>
        <v>154.07690875232774</v>
      </c>
      <c r="AV69" s="86">
        <f t="shared" si="40"/>
        <v>8.6722584796265494</v>
      </c>
      <c r="AW69" s="84">
        <f t="shared" si="41"/>
        <v>800.96127783155862</v>
      </c>
      <c r="AX69" s="86">
        <f t="shared" si="42"/>
        <v>70.197151839733692</v>
      </c>
      <c r="AY69" s="225">
        <f t="shared" si="43"/>
        <v>5.198451113262343</v>
      </c>
      <c r="AZ69" s="226">
        <f t="shared" si="44"/>
        <v>0.17272377495986646</v>
      </c>
      <c r="BA69" s="93">
        <f t="shared" si="53"/>
        <v>0.57371794871794879</v>
      </c>
      <c r="BB69" s="136">
        <f t="shared" si="45"/>
        <v>2.1572978303747603E-2</v>
      </c>
      <c r="BC69" s="181"/>
      <c r="BD69" s="180"/>
      <c r="BE69" s="180"/>
    </row>
    <row r="70" spans="1:57" s="132" customFormat="1" ht="15.75" customHeight="1" x14ac:dyDescent="0.2">
      <c r="A70" s="135" t="s">
        <v>176</v>
      </c>
      <c r="B70" s="249" t="s">
        <v>178</v>
      </c>
      <c r="C70" s="84">
        <v>9449.6620000000003</v>
      </c>
      <c r="D70" s="85">
        <v>2502.9205400000001</v>
      </c>
      <c r="E70" s="84">
        <v>8809.9069999999992</v>
      </c>
      <c r="F70" s="86">
        <v>2226.6777999999999</v>
      </c>
      <c r="G70" s="223">
        <f t="shared" si="28"/>
        <v>1.1240604904759908</v>
      </c>
      <c r="H70" s="224">
        <f t="shared" si="29"/>
        <v>5.1442811310932424E-2</v>
      </c>
      <c r="I70" s="84">
        <v>6074.3860000000004</v>
      </c>
      <c r="J70" s="85">
        <v>1484.01216</v>
      </c>
      <c r="K70" s="90">
        <f t="shared" si="46"/>
        <v>0.66646919460013476</v>
      </c>
      <c r="L70" s="92">
        <f t="shared" si="47"/>
        <v>-2.3025711532245641E-2</v>
      </c>
      <c r="M70" s="84">
        <v>2215.561999999999</v>
      </c>
      <c r="N70" s="86">
        <v>598.74266999999998</v>
      </c>
      <c r="O70" s="93">
        <f t="shared" si="30"/>
        <v>0.26889506420731368</v>
      </c>
      <c r="P70" s="95">
        <f t="shared" si="31"/>
        <v>1.7409776110628994E-2</v>
      </c>
      <c r="Q70" s="84">
        <v>519.95899999999995</v>
      </c>
      <c r="R70" s="86">
        <v>143.92296999999999</v>
      </c>
      <c r="S70" s="93">
        <f t="shared" si="32"/>
        <v>6.4635741192551527E-2</v>
      </c>
      <c r="T70" s="95">
        <f t="shared" si="33"/>
        <v>5.6159354216166052E-3</v>
      </c>
      <c r="U70" s="84">
        <v>3209.36</v>
      </c>
      <c r="V70" s="85">
        <v>2861.2874700000002</v>
      </c>
      <c r="W70" s="86">
        <f t="shared" si="48"/>
        <v>-348.07252999999992</v>
      </c>
      <c r="X70" s="84">
        <v>687.245</v>
      </c>
      <c r="Y70" s="85">
        <v>595.39499999999998</v>
      </c>
      <c r="Z70" s="86">
        <f t="shared" si="34"/>
        <v>-91.850000000000023</v>
      </c>
      <c r="AA70" s="93">
        <f t="shared" si="54"/>
        <v>1.1431795074085733</v>
      </c>
      <c r="AB70" s="95">
        <f t="shared" si="35"/>
        <v>0.80355254508970941</v>
      </c>
      <c r="AC70" s="93">
        <f t="shared" si="55"/>
        <v>0.23788010465565956</v>
      </c>
      <c r="AD70" s="95">
        <f t="shared" si="36"/>
        <v>0.16515316479262532</v>
      </c>
      <c r="AE70" s="93">
        <f t="shared" si="37"/>
        <v>0.26739162711372072</v>
      </c>
      <c r="AF70" s="95">
        <f t="shared" si="38"/>
        <v>0.18938342566505617</v>
      </c>
      <c r="AG70" s="84">
        <v>10587</v>
      </c>
      <c r="AH70" s="86">
        <v>2766</v>
      </c>
      <c r="AI70" s="84">
        <v>70</v>
      </c>
      <c r="AJ70" s="86">
        <v>72</v>
      </c>
      <c r="AK70" s="84">
        <v>145</v>
      </c>
      <c r="AL70" s="86">
        <v>143</v>
      </c>
      <c r="AM70" s="84">
        <f t="shared" si="49"/>
        <v>12.805555555555555</v>
      </c>
      <c r="AN70" s="86">
        <f t="shared" si="50"/>
        <v>0.2019841269841276</v>
      </c>
      <c r="AO70" s="84">
        <f t="shared" si="51"/>
        <v>6.4475524475524475</v>
      </c>
      <c r="AP70" s="86">
        <f t="shared" si="52"/>
        <v>0.36306968893175728</v>
      </c>
      <c r="AQ70" s="84">
        <v>233</v>
      </c>
      <c r="AR70" s="86">
        <v>249</v>
      </c>
      <c r="AS70" s="84">
        <v>48153</v>
      </c>
      <c r="AT70" s="86">
        <v>12834</v>
      </c>
      <c r="AU70" s="84">
        <f t="shared" si="39"/>
        <v>173.49834813775905</v>
      </c>
      <c r="AV70" s="86">
        <f t="shared" si="40"/>
        <v>-9.4582070093761104</v>
      </c>
      <c r="AW70" s="84">
        <f t="shared" si="41"/>
        <v>805.01728127259571</v>
      </c>
      <c r="AX70" s="86">
        <f t="shared" si="42"/>
        <v>-27.126574399454967</v>
      </c>
      <c r="AY70" s="225">
        <f t="shared" si="43"/>
        <v>4.6399132321041217</v>
      </c>
      <c r="AZ70" s="226">
        <f t="shared" si="44"/>
        <v>9.1599262140959148E-2</v>
      </c>
      <c r="BA70" s="93">
        <f t="shared" si="53"/>
        <v>0.57269076305220878</v>
      </c>
      <c r="BB70" s="136">
        <f t="shared" si="45"/>
        <v>4.9291255480820029E-3</v>
      </c>
      <c r="BC70" s="181"/>
      <c r="BD70" s="180"/>
      <c r="BE70" s="180"/>
    </row>
    <row r="71" spans="1:57" s="138" customFormat="1" ht="15" customHeight="1" x14ac:dyDescent="0.2">
      <c r="A71" s="137" t="s">
        <v>176</v>
      </c>
      <c r="B71" s="249" t="s">
        <v>179</v>
      </c>
      <c r="C71" s="107">
        <v>2906</v>
      </c>
      <c r="D71" s="108">
        <v>324.87200000000001</v>
      </c>
      <c r="E71" s="107">
        <v>3498</v>
      </c>
      <c r="F71" s="109">
        <v>546.83500000000004</v>
      </c>
      <c r="G71" s="228">
        <f t="shared" si="28"/>
        <v>0.5940951109566871</v>
      </c>
      <c r="H71" s="229">
        <f t="shared" si="29"/>
        <v>-0.23666532357733239</v>
      </c>
      <c r="I71" s="107">
        <v>2546</v>
      </c>
      <c r="J71" s="108">
        <v>406.178</v>
      </c>
      <c r="K71" s="113">
        <f t="shared" si="46"/>
        <v>0.7427798147521647</v>
      </c>
      <c r="L71" s="115">
        <f t="shared" si="47"/>
        <v>1.4935332190700978E-2</v>
      </c>
      <c r="M71" s="107">
        <v>750.44399999999996</v>
      </c>
      <c r="N71" s="86">
        <v>119.31900000000005</v>
      </c>
      <c r="O71" s="116">
        <f t="shared" si="30"/>
        <v>0.21819927400404152</v>
      </c>
      <c r="P71" s="118">
        <f t="shared" si="31"/>
        <v>3.6641110537842247E-3</v>
      </c>
      <c r="Q71" s="107">
        <v>201.55600000000001</v>
      </c>
      <c r="R71" s="86">
        <v>21.338000000000001</v>
      </c>
      <c r="S71" s="116">
        <f t="shared" si="32"/>
        <v>3.9020911243793831E-2</v>
      </c>
      <c r="T71" s="118">
        <f t="shared" si="33"/>
        <v>-1.8599443244485189E-2</v>
      </c>
      <c r="U71" s="107">
        <v>1358.9997700000001</v>
      </c>
      <c r="V71" s="108">
        <v>1764.9880000000001</v>
      </c>
      <c r="W71" s="109">
        <f t="shared" si="48"/>
        <v>405.98822999999993</v>
      </c>
      <c r="X71" s="107">
        <v>1074.1831299999999</v>
      </c>
      <c r="Y71" s="108">
        <v>1399.7539999999999</v>
      </c>
      <c r="Z71" s="109">
        <f t="shared" si="34"/>
        <v>325.57087000000001</v>
      </c>
      <c r="AA71" s="116">
        <f t="shared" si="54"/>
        <v>5.4328720234430792</v>
      </c>
      <c r="AB71" s="118">
        <f t="shared" si="35"/>
        <v>4.9652189711375048</v>
      </c>
      <c r="AC71" s="116">
        <f t="shared" si="55"/>
        <v>4.3086323228840895</v>
      </c>
      <c r="AD71" s="118">
        <f t="shared" si="36"/>
        <v>3.9389891260499534</v>
      </c>
      <c r="AE71" s="116">
        <f t="shared" si="37"/>
        <v>2.5597373979353915</v>
      </c>
      <c r="AF71" s="118">
        <f t="shared" si="38"/>
        <v>2.2526524551109204</v>
      </c>
      <c r="AG71" s="107">
        <v>2964</v>
      </c>
      <c r="AH71" s="86">
        <v>477</v>
      </c>
      <c r="AI71" s="107">
        <v>42</v>
      </c>
      <c r="AJ71" s="86">
        <v>33</v>
      </c>
      <c r="AK71" s="107">
        <v>37</v>
      </c>
      <c r="AL71" s="86">
        <v>34</v>
      </c>
      <c r="AM71" s="107">
        <f t="shared" si="49"/>
        <v>4.8181818181818183</v>
      </c>
      <c r="AN71" s="86">
        <f t="shared" si="50"/>
        <v>-1.0627705627705621</v>
      </c>
      <c r="AO71" s="107">
        <f t="shared" si="51"/>
        <v>4.6764705882352944</v>
      </c>
      <c r="AP71" s="86">
        <f t="shared" si="52"/>
        <v>-1.9992050874403819</v>
      </c>
      <c r="AQ71" s="107">
        <v>146</v>
      </c>
      <c r="AR71" s="86">
        <v>145</v>
      </c>
      <c r="AS71" s="107">
        <v>28358</v>
      </c>
      <c r="AT71" s="86">
        <v>4919</v>
      </c>
      <c r="AU71" s="107">
        <f t="shared" si="39"/>
        <v>111.16792030900589</v>
      </c>
      <c r="AV71" s="86">
        <f t="shared" si="40"/>
        <v>-12.183514912095731</v>
      </c>
      <c r="AW71" s="107">
        <f t="shared" si="41"/>
        <v>1146.4046121593292</v>
      </c>
      <c r="AX71" s="86">
        <f t="shared" si="42"/>
        <v>-33.757331160508784</v>
      </c>
      <c r="AY71" s="230">
        <f t="shared" si="43"/>
        <v>10.312368972746331</v>
      </c>
      <c r="AZ71" s="226">
        <f t="shared" si="44"/>
        <v>0.74489258948047343</v>
      </c>
      <c r="BA71" s="116">
        <f t="shared" si="53"/>
        <v>0.37693486590038311</v>
      </c>
      <c r="BB71" s="176">
        <f t="shared" si="45"/>
        <v>-0.15667193825436626</v>
      </c>
      <c r="BC71" s="181"/>
      <c r="BD71" s="180"/>
      <c r="BE71" s="180"/>
    </row>
    <row r="72" spans="1:57" s="132" customFormat="1" ht="15" customHeight="1" x14ac:dyDescent="0.2">
      <c r="A72" s="135" t="s">
        <v>176</v>
      </c>
      <c r="B72" s="250" t="s">
        <v>180</v>
      </c>
      <c r="C72" s="84">
        <v>3169.03172</v>
      </c>
      <c r="D72" s="85">
        <v>542.36800000000005</v>
      </c>
      <c r="E72" s="84">
        <v>2805.3879999999999</v>
      </c>
      <c r="F72" s="86">
        <v>540.21500000000003</v>
      </c>
      <c r="G72" s="223">
        <f t="shared" ref="G72:G122" si="56">IF(F72=0,"0",(D72/F72))</f>
        <v>1.0039854502374055</v>
      </c>
      <c r="H72" s="224">
        <f t="shared" ref="H72:H127" si="57">G72-IF(E72=0,"0",(C72/E72))</f>
        <v>-0.12563787459324183</v>
      </c>
      <c r="I72" s="84">
        <v>1383.6079999999999</v>
      </c>
      <c r="J72" s="85">
        <v>351.98700000000002</v>
      </c>
      <c r="K72" s="90">
        <f t="shared" ref="K72:K122" si="58">IF(F72=0,"0",(J72/F72))</f>
        <v>0.65156835704302918</v>
      </c>
      <c r="L72" s="92">
        <f t="shared" ref="L72:L127" si="59">K72-IF(E72=0,"0",(I72/E72))</f>
        <v>0.15837169405024532</v>
      </c>
      <c r="M72" s="84">
        <v>1361.6</v>
      </c>
      <c r="N72" s="86">
        <v>152.02199999999999</v>
      </c>
      <c r="O72" s="93">
        <f t="shared" ref="O72:O127" si="60">IF(F72=0,"0",(N72/F72))</f>
        <v>0.28141017928047163</v>
      </c>
      <c r="P72" s="95">
        <f t="shared" ref="P72:P127" si="61">O72-IF(E72=0,"0",(M72/E72))</f>
        <v>-0.20394157954932302</v>
      </c>
      <c r="Q72" s="84">
        <v>60.18</v>
      </c>
      <c r="R72" s="86">
        <v>36.206000000000003</v>
      </c>
      <c r="S72" s="93">
        <f t="shared" ref="S72:S127" si="62">IF(F72=0,"0",(R72/F72))</f>
        <v>6.7021463676499179E-2</v>
      </c>
      <c r="T72" s="95">
        <f t="shared" ref="T72:T127" si="63">S72-IF(E72=0,"0",(Q72/E72))</f>
        <v>4.5569885499077728E-2</v>
      </c>
      <c r="U72" s="84">
        <v>796.29600000000005</v>
      </c>
      <c r="V72" s="85">
        <v>1027.1579999999999</v>
      </c>
      <c r="W72" s="86">
        <f t="shared" si="48"/>
        <v>230.86199999999985</v>
      </c>
      <c r="X72" s="84">
        <v>578.93700000000001</v>
      </c>
      <c r="Y72" s="85">
        <v>820.90300000000002</v>
      </c>
      <c r="Z72" s="86">
        <f t="shared" ref="Z72:Z127" si="64">Y72-X72</f>
        <v>241.96600000000001</v>
      </c>
      <c r="AA72" s="93">
        <f t="shared" si="54"/>
        <v>1.8938396070564631</v>
      </c>
      <c r="AB72" s="95">
        <f t="shared" ref="AB72:AB127" si="65">AA72-IF(C72=0,"0",(U72/C72))</f>
        <v>1.6425653787252932</v>
      </c>
      <c r="AC72" s="93">
        <f t="shared" si="55"/>
        <v>1.513553528231754</v>
      </c>
      <c r="AD72" s="95">
        <f t="shared" ref="AD72:AD127" si="66">AC72-IF(C72=0,"0",(X72/C72))</f>
        <v>1.3308677582073378</v>
      </c>
      <c r="AE72" s="93">
        <f t="shared" ref="AE72:AE127" si="67">IF(F72=0,"0",(Y72/F72))</f>
        <v>1.5195857205001713</v>
      </c>
      <c r="AF72" s="95">
        <f t="shared" ref="AF72:AF127" si="68">AE72-IF(E72=0,"0",(X72/E72))</f>
        <v>1.3132196135659433</v>
      </c>
      <c r="AG72" s="84">
        <v>2524</v>
      </c>
      <c r="AH72" s="86">
        <v>684</v>
      </c>
      <c r="AI72" s="84">
        <v>28</v>
      </c>
      <c r="AJ72" s="86">
        <v>22</v>
      </c>
      <c r="AK72" s="84">
        <v>31</v>
      </c>
      <c r="AL72" s="86">
        <v>28</v>
      </c>
      <c r="AM72" s="84">
        <f t="shared" si="49"/>
        <v>10.363636363636363</v>
      </c>
      <c r="AN72" s="86">
        <f t="shared" si="50"/>
        <v>2.8517316017316015</v>
      </c>
      <c r="AO72" s="84">
        <f t="shared" si="51"/>
        <v>8.1428571428571423</v>
      </c>
      <c r="AP72" s="86">
        <f t="shared" si="52"/>
        <v>1.3579109062980024</v>
      </c>
      <c r="AQ72" s="84">
        <v>100</v>
      </c>
      <c r="AR72" s="86">
        <v>100</v>
      </c>
      <c r="AS72" s="84">
        <v>12202</v>
      </c>
      <c r="AT72" s="86">
        <v>3374</v>
      </c>
      <c r="AU72" s="84">
        <f t="shared" ref="AU72:AU127" si="69">F72*1000/AT72</f>
        <v>160.11114404267931</v>
      </c>
      <c r="AV72" s="86">
        <f t="shared" ref="AV72:AV127" si="70">AU72-(E72*1000/AS72)</f>
        <v>-69.801001507230524</v>
      </c>
      <c r="AW72" s="84">
        <f t="shared" ref="AW72:AW127" si="71">F72*1000/AH72</f>
        <v>789.78801169590645</v>
      </c>
      <c r="AX72" s="86">
        <f t="shared" ref="AX72:AX127" si="72">AW72-(E72*1000/AG72)</f>
        <v>-321.6969328365816</v>
      </c>
      <c r="AY72" s="225">
        <f t="shared" ref="AY72:AY127" si="73">AT72/AH72</f>
        <v>4.9327485380116958</v>
      </c>
      <c r="AZ72" s="226">
        <f t="shared" ref="AZ72:AZ127" si="74">AY72-(AS72/AG72)</f>
        <v>9.8358680642440355E-2</v>
      </c>
      <c r="BA72" s="93">
        <f t="shared" si="53"/>
        <v>0.37488888888888894</v>
      </c>
      <c r="BB72" s="136">
        <f t="shared" ref="BB72:BB127" si="75">BA72-(AS72/AQ72)/364</f>
        <v>3.9669108669108721E-2</v>
      </c>
      <c r="BC72" s="181"/>
      <c r="BD72" s="180"/>
      <c r="BE72" s="180"/>
    </row>
    <row r="73" spans="1:57" s="132" customFormat="1" ht="15" customHeight="1" x14ac:dyDescent="0.2">
      <c r="A73" s="135" t="s">
        <v>181</v>
      </c>
      <c r="B73" s="250" t="s">
        <v>182</v>
      </c>
      <c r="C73" s="84">
        <v>3873.3389999999999</v>
      </c>
      <c r="D73" s="85">
        <v>956.42983000000004</v>
      </c>
      <c r="E73" s="84">
        <v>3625.2</v>
      </c>
      <c r="F73" s="86">
        <v>982.29929000000004</v>
      </c>
      <c r="G73" s="223">
        <f t="shared" si="56"/>
        <v>0.97366438084262485</v>
      </c>
      <c r="H73" s="224">
        <f t="shared" si="57"/>
        <v>-9.478398062708715E-2</v>
      </c>
      <c r="I73" s="84">
        <v>2322.5149999999999</v>
      </c>
      <c r="J73" s="85">
        <v>606.28930000000003</v>
      </c>
      <c r="K73" s="90">
        <f t="shared" si="58"/>
        <v>0.6172144336987152</v>
      </c>
      <c r="L73" s="92">
        <f t="shared" si="59"/>
        <v>-2.3444012731826502E-2</v>
      </c>
      <c r="M73" s="84">
        <v>889.31299999999987</v>
      </c>
      <c r="N73" s="86">
        <v>269.97379999999998</v>
      </c>
      <c r="O73" s="93">
        <f t="shared" si="60"/>
        <v>0.27483863904655775</v>
      </c>
      <c r="P73" s="95">
        <f t="shared" si="61"/>
        <v>2.9524449484602561E-2</v>
      </c>
      <c r="Q73" s="84">
        <v>413.37200000000001</v>
      </c>
      <c r="R73" s="86">
        <v>106.03619</v>
      </c>
      <c r="S73" s="93">
        <f t="shared" si="62"/>
        <v>0.10794692725472702</v>
      </c>
      <c r="T73" s="95">
        <f t="shared" si="63"/>
        <v>-6.0804367527760306E-3</v>
      </c>
      <c r="U73" s="84">
        <v>1147.5820000000001</v>
      </c>
      <c r="V73" s="85">
        <v>1155.2711399999998</v>
      </c>
      <c r="W73" s="86">
        <f t="shared" ref="W73:W127" si="76">V73-U73</f>
        <v>7.6891399999997248</v>
      </c>
      <c r="X73" s="84">
        <v>0</v>
      </c>
      <c r="Y73" s="85">
        <v>687.16210999999998</v>
      </c>
      <c r="Z73" s="86">
        <f t="shared" si="64"/>
        <v>687.16210999999998</v>
      </c>
      <c r="AA73" s="93">
        <f t="shared" si="54"/>
        <v>1.2078995277677609</v>
      </c>
      <c r="AB73" s="95">
        <f t="shared" si="65"/>
        <v>0.91162233643490831</v>
      </c>
      <c r="AC73" s="93">
        <f t="shared" si="55"/>
        <v>0.71846578645502923</v>
      </c>
      <c r="AD73" s="95">
        <f t="shared" si="66"/>
        <v>0.71846578645502923</v>
      </c>
      <c r="AE73" s="93">
        <f t="shared" si="67"/>
        <v>0.69954454512534558</v>
      </c>
      <c r="AF73" s="95">
        <f t="shared" si="68"/>
        <v>0.69954454512534558</v>
      </c>
      <c r="AG73" s="84">
        <v>3894</v>
      </c>
      <c r="AH73" s="86">
        <v>909</v>
      </c>
      <c r="AI73" s="84">
        <v>34</v>
      </c>
      <c r="AJ73" s="86">
        <v>33</v>
      </c>
      <c r="AK73" s="84">
        <v>48</v>
      </c>
      <c r="AL73" s="86">
        <v>48</v>
      </c>
      <c r="AM73" s="84">
        <f t="shared" ref="AM73:AM127" si="77">AH73/AJ73/3</f>
        <v>9.1818181818181817</v>
      </c>
      <c r="AN73" s="86">
        <f t="shared" ref="AN73:AN127" si="78">AM73-(AG73/AI73/12)</f>
        <v>-0.3622994652406426</v>
      </c>
      <c r="AO73" s="84">
        <f t="shared" ref="AO73:AO127" si="79">(AH73/AL73/3)</f>
        <v>6.3125</v>
      </c>
      <c r="AP73" s="86">
        <f t="shared" ref="AP73:AP127" si="80">AO73-(AG73/AK73/12)</f>
        <v>-0.44791666666666696</v>
      </c>
      <c r="AQ73" s="84">
        <v>66</v>
      </c>
      <c r="AR73" s="86">
        <v>65</v>
      </c>
      <c r="AS73" s="84">
        <v>16476</v>
      </c>
      <c r="AT73" s="86">
        <v>3695</v>
      </c>
      <c r="AU73" s="84">
        <f t="shared" si="69"/>
        <v>265.84554533152908</v>
      </c>
      <c r="AV73" s="86">
        <f t="shared" si="70"/>
        <v>45.816412046751225</v>
      </c>
      <c r="AW73" s="84">
        <f t="shared" si="71"/>
        <v>1080.6372827282728</v>
      </c>
      <c r="AX73" s="86">
        <f t="shared" si="72"/>
        <v>149.66655853720965</v>
      </c>
      <c r="AY73" s="225">
        <f t="shared" si="73"/>
        <v>4.0649064906490651</v>
      </c>
      <c r="AZ73" s="226">
        <f t="shared" si="74"/>
        <v>-0.16621831674692888</v>
      </c>
      <c r="BA73" s="93">
        <f t="shared" si="53"/>
        <v>0.6316239316239316</v>
      </c>
      <c r="BB73" s="136">
        <f t="shared" si="75"/>
        <v>-5.4190254190254139E-2</v>
      </c>
      <c r="BC73" s="181"/>
      <c r="BD73" s="180"/>
      <c r="BE73" s="180"/>
    </row>
    <row r="74" spans="1:57" s="132" customFormat="1" ht="15" customHeight="1" x14ac:dyDescent="0.2">
      <c r="A74" s="135" t="s">
        <v>181</v>
      </c>
      <c r="B74" s="250" t="s">
        <v>183</v>
      </c>
      <c r="C74" s="84">
        <v>3707.05</v>
      </c>
      <c r="D74" s="85">
        <v>891.21600000000001</v>
      </c>
      <c r="E74" s="84">
        <v>3853.116</v>
      </c>
      <c r="F74" s="86">
        <v>935.90300000000002</v>
      </c>
      <c r="G74" s="223">
        <f t="shared" si="56"/>
        <v>0.95225253044386005</v>
      </c>
      <c r="H74" s="224">
        <f t="shared" si="57"/>
        <v>-9.8389300779617717E-3</v>
      </c>
      <c r="I74" s="84">
        <v>2793.3670000000002</v>
      </c>
      <c r="J74" s="85">
        <v>742.02</v>
      </c>
      <c r="K74" s="90">
        <f t="shared" si="58"/>
        <v>0.79283857408299785</v>
      </c>
      <c r="L74" s="92">
        <f t="shared" si="59"/>
        <v>6.7875453325667912E-2</v>
      </c>
      <c r="M74" s="84">
        <v>858.27399999999977</v>
      </c>
      <c r="N74" s="86">
        <v>131.87300000000005</v>
      </c>
      <c r="O74" s="93">
        <f t="shared" si="60"/>
        <v>0.14090455955371448</v>
      </c>
      <c r="P74" s="95">
        <f t="shared" si="61"/>
        <v>-8.1843470871530904E-2</v>
      </c>
      <c r="Q74" s="84">
        <v>201.47499999999999</v>
      </c>
      <c r="R74" s="86">
        <v>62.010000000000005</v>
      </c>
      <c r="S74" s="93">
        <f t="shared" si="62"/>
        <v>6.6256866363287648E-2</v>
      </c>
      <c r="T74" s="95">
        <f t="shared" si="63"/>
        <v>1.3968017545863E-2</v>
      </c>
      <c r="U74" s="84">
        <v>810.37699999999995</v>
      </c>
      <c r="V74" s="85">
        <v>1043.239</v>
      </c>
      <c r="W74" s="86">
        <f t="shared" si="76"/>
        <v>232.86200000000008</v>
      </c>
      <c r="X74" s="84">
        <v>161.17500000000001</v>
      </c>
      <c r="Y74" s="85">
        <v>118.956</v>
      </c>
      <c r="Z74" s="86">
        <f t="shared" si="64"/>
        <v>-42.219000000000008</v>
      </c>
      <c r="AA74" s="93">
        <f t="shared" si="54"/>
        <v>1.1705792983967973</v>
      </c>
      <c r="AB74" s="95">
        <f t="shared" si="65"/>
        <v>0.9519750173647098</v>
      </c>
      <c r="AC74" s="93">
        <f t="shared" si="55"/>
        <v>0.13347605967576884</v>
      </c>
      <c r="AD74" s="95">
        <f t="shared" si="66"/>
        <v>8.9998092019546228E-2</v>
      </c>
      <c r="AE74" s="93">
        <f t="shared" si="67"/>
        <v>0.12710291557992656</v>
      </c>
      <c r="AF74" s="95">
        <f t="shared" si="68"/>
        <v>8.5273134177030835E-2</v>
      </c>
      <c r="AG74" s="84">
        <v>5368</v>
      </c>
      <c r="AH74" s="86">
        <v>1260</v>
      </c>
      <c r="AI74" s="84">
        <v>35</v>
      </c>
      <c r="AJ74" s="86">
        <v>41</v>
      </c>
      <c r="AK74" s="84">
        <v>73</v>
      </c>
      <c r="AL74" s="86">
        <v>76</v>
      </c>
      <c r="AM74" s="84">
        <f t="shared" si="77"/>
        <v>10.24390243902439</v>
      </c>
      <c r="AN74" s="86">
        <f t="shared" si="78"/>
        <v>-2.5370499419279895</v>
      </c>
      <c r="AO74" s="84">
        <f t="shared" si="79"/>
        <v>5.5263157894736841</v>
      </c>
      <c r="AP74" s="86">
        <f t="shared" si="80"/>
        <v>-0.60153809180485496</v>
      </c>
      <c r="AQ74" s="84">
        <v>119</v>
      </c>
      <c r="AR74" s="86">
        <v>132</v>
      </c>
      <c r="AS74" s="84">
        <v>27575</v>
      </c>
      <c r="AT74" s="86">
        <v>6984</v>
      </c>
      <c r="AU74" s="84">
        <f t="shared" si="69"/>
        <v>134.00672966781215</v>
      </c>
      <c r="AV74" s="86">
        <f t="shared" si="70"/>
        <v>-5.7254915470563787</v>
      </c>
      <c r="AW74" s="84">
        <f t="shared" si="71"/>
        <v>742.78015873015875</v>
      </c>
      <c r="AX74" s="86">
        <f t="shared" si="72"/>
        <v>24.986567075911353</v>
      </c>
      <c r="AY74" s="225">
        <f t="shared" si="73"/>
        <v>5.5428571428571427</v>
      </c>
      <c r="AZ74" s="226">
        <f t="shared" si="74"/>
        <v>0.40593463913136052</v>
      </c>
      <c r="BA74" s="93">
        <f t="shared" ref="BA74:BA127" si="81">(AT74/AR74)/90</f>
        <v>0.58787878787878789</v>
      </c>
      <c r="BB74" s="136">
        <f t="shared" si="75"/>
        <v>-4.8722006285031538E-2</v>
      </c>
      <c r="BC74" s="181"/>
      <c r="BD74" s="180"/>
      <c r="BE74" s="180"/>
    </row>
    <row r="75" spans="1:57" s="132" customFormat="1" ht="15" customHeight="1" x14ac:dyDescent="0.2">
      <c r="A75" s="135" t="s">
        <v>184</v>
      </c>
      <c r="B75" s="250" t="s">
        <v>185</v>
      </c>
      <c r="C75" s="84">
        <v>3977.3319999999999</v>
      </c>
      <c r="D75" s="85">
        <v>989.4</v>
      </c>
      <c r="E75" s="84">
        <v>3825.694</v>
      </c>
      <c r="F75" s="86">
        <v>966.25</v>
      </c>
      <c r="G75" s="223">
        <f t="shared" si="56"/>
        <v>1.0239586028460543</v>
      </c>
      <c r="H75" s="224">
        <f t="shared" si="57"/>
        <v>-1.5678127117188856E-2</v>
      </c>
      <c r="I75" s="84">
        <v>3081.3049999999998</v>
      </c>
      <c r="J75" s="85">
        <v>807.33399999999995</v>
      </c>
      <c r="K75" s="90">
        <f t="shared" si="58"/>
        <v>0.83553324708926258</v>
      </c>
      <c r="L75" s="92">
        <f t="shared" si="59"/>
        <v>3.0109446858507138E-2</v>
      </c>
      <c r="M75" s="84">
        <v>563.67000000000007</v>
      </c>
      <c r="N75" s="86">
        <v>99.339000000000055</v>
      </c>
      <c r="O75" s="93">
        <f t="shared" si="60"/>
        <v>0.10280879689521351</v>
      </c>
      <c r="P75" s="95">
        <f t="shared" si="61"/>
        <v>-4.4529176293441955E-2</v>
      </c>
      <c r="Q75" s="84">
        <v>180.71899999999999</v>
      </c>
      <c r="R75" s="86">
        <v>59.576999999999998</v>
      </c>
      <c r="S75" s="93">
        <f t="shared" si="62"/>
        <v>6.1657956015523929E-2</v>
      </c>
      <c r="T75" s="95">
        <f t="shared" si="63"/>
        <v>1.4419729434934893E-2</v>
      </c>
      <c r="U75" s="84">
        <v>611.87199999999996</v>
      </c>
      <c r="V75" s="85">
        <v>570.07600000000002</v>
      </c>
      <c r="W75" s="86">
        <f t="shared" si="76"/>
        <v>-41.795999999999935</v>
      </c>
      <c r="X75" s="84">
        <v>0</v>
      </c>
      <c r="Y75" s="85">
        <v>0</v>
      </c>
      <c r="Z75" s="86">
        <f t="shared" si="64"/>
        <v>0</v>
      </c>
      <c r="AA75" s="93">
        <f t="shared" si="54"/>
        <v>0.57618354558318174</v>
      </c>
      <c r="AB75" s="95">
        <f t="shared" si="65"/>
        <v>0.42234373537875325</v>
      </c>
      <c r="AC75" s="93">
        <f t="shared" si="55"/>
        <v>0</v>
      </c>
      <c r="AD75" s="95">
        <f t="shared" si="66"/>
        <v>0</v>
      </c>
      <c r="AE75" s="93">
        <f t="shared" si="67"/>
        <v>0</v>
      </c>
      <c r="AF75" s="95">
        <f t="shared" si="68"/>
        <v>0</v>
      </c>
      <c r="AG75" s="84">
        <v>5601</v>
      </c>
      <c r="AH75" s="86">
        <v>1315</v>
      </c>
      <c r="AI75" s="84">
        <v>46</v>
      </c>
      <c r="AJ75" s="86">
        <v>45</v>
      </c>
      <c r="AK75" s="84">
        <v>66</v>
      </c>
      <c r="AL75" s="86">
        <v>66</v>
      </c>
      <c r="AM75" s="84">
        <f t="shared" si="77"/>
        <v>9.7407407407407405</v>
      </c>
      <c r="AN75" s="86">
        <f t="shared" si="78"/>
        <v>-0.40599838969404267</v>
      </c>
      <c r="AO75" s="84">
        <f t="shared" si="79"/>
        <v>6.6414141414141419</v>
      </c>
      <c r="AP75" s="86">
        <f t="shared" si="80"/>
        <v>-0.43055555555555447</v>
      </c>
      <c r="AQ75" s="84">
        <v>104</v>
      </c>
      <c r="AR75" s="86">
        <v>104</v>
      </c>
      <c r="AS75" s="84">
        <v>23915</v>
      </c>
      <c r="AT75" s="86">
        <v>5519</v>
      </c>
      <c r="AU75" s="84">
        <f t="shared" si="69"/>
        <v>175.07700670411307</v>
      </c>
      <c r="AV75" s="86">
        <f t="shared" si="70"/>
        <v>15.106527925104075</v>
      </c>
      <c r="AW75" s="84">
        <f t="shared" si="71"/>
        <v>734.79087452471481</v>
      </c>
      <c r="AX75" s="86">
        <f t="shared" si="72"/>
        <v>51.753202680401273</v>
      </c>
      <c r="AY75" s="225">
        <f t="shared" si="73"/>
        <v>4.1969581749049434</v>
      </c>
      <c r="AZ75" s="226">
        <f t="shared" si="74"/>
        <v>-7.281507987098923E-2</v>
      </c>
      <c r="BA75" s="93">
        <f t="shared" si="81"/>
        <v>0.58963675213675215</v>
      </c>
      <c r="BB75" s="136">
        <f t="shared" si="75"/>
        <v>-4.2099300272377183E-2</v>
      </c>
      <c r="BC75" s="181"/>
      <c r="BD75" s="180"/>
      <c r="BE75" s="180"/>
    </row>
    <row r="76" spans="1:57" s="132" customFormat="1" ht="15" customHeight="1" x14ac:dyDescent="0.2">
      <c r="A76" s="135" t="s">
        <v>184</v>
      </c>
      <c r="B76" s="249" t="s">
        <v>186</v>
      </c>
      <c r="C76" s="84">
        <v>3874.3049999999998</v>
      </c>
      <c r="D76" s="85">
        <v>958.654</v>
      </c>
      <c r="E76" s="84">
        <v>3813.7910000000002</v>
      </c>
      <c r="F76" s="86">
        <v>988.95100000000002</v>
      </c>
      <c r="G76" s="223">
        <f t="shared" si="56"/>
        <v>0.9693645084539072</v>
      </c>
      <c r="H76" s="224">
        <f t="shared" si="57"/>
        <v>-4.6502643154557988E-2</v>
      </c>
      <c r="I76" s="84">
        <v>2837.8440000000001</v>
      </c>
      <c r="J76" s="85">
        <v>738.79200000000003</v>
      </c>
      <c r="K76" s="90">
        <f t="shared" si="58"/>
        <v>0.74704611249697916</v>
      </c>
      <c r="L76" s="92">
        <f t="shared" si="59"/>
        <v>2.9455574324777078E-3</v>
      </c>
      <c r="M76" s="84">
        <v>861.54300000000012</v>
      </c>
      <c r="N76" s="86">
        <v>165.518</v>
      </c>
      <c r="O76" s="93">
        <f t="shared" si="60"/>
        <v>0.16736724064185182</v>
      </c>
      <c r="P76" s="95">
        <f t="shared" si="61"/>
        <v>-5.8534755560876672E-2</v>
      </c>
      <c r="Q76" s="84">
        <v>114.404</v>
      </c>
      <c r="R76" s="86">
        <v>84.640999999999991</v>
      </c>
      <c r="S76" s="93">
        <f t="shared" si="62"/>
        <v>8.5586646861169041E-2</v>
      </c>
      <c r="T76" s="95">
        <f t="shared" si="63"/>
        <v>5.5589198128398951E-2</v>
      </c>
      <c r="U76" s="84">
        <v>4040.9749999999999</v>
      </c>
      <c r="V76" s="85">
        <v>4007.7759999999998</v>
      </c>
      <c r="W76" s="86">
        <f t="shared" si="76"/>
        <v>-33.199000000000069</v>
      </c>
      <c r="X76" s="84">
        <v>713.16099999999994</v>
      </c>
      <c r="Y76" s="85">
        <v>663.59299999999996</v>
      </c>
      <c r="Z76" s="86">
        <f t="shared" si="64"/>
        <v>-49.567999999999984</v>
      </c>
      <c r="AA76" s="93">
        <f t="shared" si="54"/>
        <v>4.18062825586708</v>
      </c>
      <c r="AB76" s="95">
        <f t="shared" si="65"/>
        <v>3.137608927239107</v>
      </c>
      <c r="AC76" s="93">
        <f t="shared" si="55"/>
        <v>0.69221324899285874</v>
      </c>
      <c r="AD76" s="95">
        <f t="shared" si="66"/>
        <v>0.50813868594219547</v>
      </c>
      <c r="AE76" s="93">
        <f t="shared" si="67"/>
        <v>0.6710069558552445</v>
      </c>
      <c r="AF76" s="95">
        <f t="shared" si="68"/>
        <v>0.48401165380539435</v>
      </c>
      <c r="AG76" s="84">
        <v>5324</v>
      </c>
      <c r="AH76" s="86">
        <v>1225</v>
      </c>
      <c r="AI76" s="84">
        <v>44.75</v>
      </c>
      <c r="AJ76" s="86">
        <v>42.67</v>
      </c>
      <c r="AK76" s="84">
        <v>62.5</v>
      </c>
      <c r="AL76" s="86">
        <v>63.47</v>
      </c>
      <c r="AM76" s="84">
        <f t="shared" si="77"/>
        <v>9.5695648777439271</v>
      </c>
      <c r="AN76" s="86">
        <f t="shared" si="78"/>
        <v>-0.34477404218158547</v>
      </c>
      <c r="AO76" s="84">
        <f t="shared" si="79"/>
        <v>6.4334856362585997</v>
      </c>
      <c r="AP76" s="86">
        <f t="shared" si="80"/>
        <v>-0.66518103040806675</v>
      </c>
      <c r="AQ76" s="84">
        <v>125</v>
      </c>
      <c r="AR76" s="86">
        <v>125</v>
      </c>
      <c r="AS76" s="84">
        <v>20299</v>
      </c>
      <c r="AT76" s="86">
        <v>4855</v>
      </c>
      <c r="AU76" s="84">
        <f t="shared" si="69"/>
        <v>203.69742533470648</v>
      </c>
      <c r="AV76" s="86">
        <f t="shared" si="70"/>
        <v>15.816692293669973</v>
      </c>
      <c r="AW76" s="84">
        <f t="shared" si="71"/>
        <v>807.30693877551016</v>
      </c>
      <c r="AX76" s="86">
        <f t="shared" si="72"/>
        <v>90.967532314202913</v>
      </c>
      <c r="AY76" s="225">
        <f t="shared" si="73"/>
        <v>3.963265306122449</v>
      </c>
      <c r="AZ76" s="226">
        <f t="shared" si="74"/>
        <v>0.1505305202471674</v>
      </c>
      <c r="BA76" s="93">
        <f t="shared" si="81"/>
        <v>0.43155555555555558</v>
      </c>
      <c r="BB76" s="136">
        <f t="shared" si="75"/>
        <v>-1.4576312576312533E-2</v>
      </c>
      <c r="BC76" s="181"/>
      <c r="BD76" s="180"/>
      <c r="BE76" s="180"/>
    </row>
    <row r="77" spans="1:57" s="132" customFormat="1" ht="15" customHeight="1" x14ac:dyDescent="0.2">
      <c r="A77" s="135" t="s">
        <v>184</v>
      </c>
      <c r="B77" s="250" t="s">
        <v>187</v>
      </c>
      <c r="C77" s="84">
        <v>7788.8819999999996</v>
      </c>
      <c r="D77" s="85">
        <v>2094.9079999999999</v>
      </c>
      <c r="E77" s="84">
        <v>6854.6970000000001</v>
      </c>
      <c r="F77" s="86">
        <v>1831.105</v>
      </c>
      <c r="G77" s="223">
        <f t="shared" si="56"/>
        <v>1.1440676531384055</v>
      </c>
      <c r="H77" s="224">
        <f t="shared" si="57"/>
        <v>7.7837298665235366E-3</v>
      </c>
      <c r="I77" s="84">
        <v>4897.9539999999997</v>
      </c>
      <c r="J77" s="85">
        <v>1289.0260000000001</v>
      </c>
      <c r="K77" s="90">
        <f t="shared" si="58"/>
        <v>0.70396072316988922</v>
      </c>
      <c r="L77" s="92">
        <f t="shared" si="59"/>
        <v>-1.0579102587543909E-2</v>
      </c>
      <c r="M77" s="84">
        <v>1360.5040000000004</v>
      </c>
      <c r="N77" s="86">
        <v>338.09499999999991</v>
      </c>
      <c r="O77" s="93">
        <f t="shared" si="60"/>
        <v>0.18463987592191594</v>
      </c>
      <c r="P77" s="95">
        <f t="shared" si="61"/>
        <v>-1.3837751900291267E-2</v>
      </c>
      <c r="Q77" s="84">
        <v>596.23900000000003</v>
      </c>
      <c r="R77" s="86">
        <v>203.98400000000001</v>
      </c>
      <c r="S77" s="93">
        <f t="shared" si="62"/>
        <v>0.11139940090819478</v>
      </c>
      <c r="T77" s="95">
        <f t="shared" si="63"/>
        <v>2.4416854487835135E-2</v>
      </c>
      <c r="U77" s="84">
        <v>563.49800000000005</v>
      </c>
      <c r="V77" s="85">
        <v>124.613</v>
      </c>
      <c r="W77" s="86">
        <f t="shared" si="76"/>
        <v>-438.88500000000005</v>
      </c>
      <c r="X77" s="84">
        <v>0</v>
      </c>
      <c r="Y77" s="85">
        <v>0</v>
      </c>
      <c r="Z77" s="86">
        <f t="shared" si="64"/>
        <v>0</v>
      </c>
      <c r="AA77" s="93">
        <f t="shared" si="54"/>
        <v>5.9483757759290629E-2</v>
      </c>
      <c r="AB77" s="95">
        <f t="shared" si="65"/>
        <v>-1.2862697097773587E-2</v>
      </c>
      <c r="AC77" s="93">
        <f t="shared" si="55"/>
        <v>0</v>
      </c>
      <c r="AD77" s="95">
        <f t="shared" si="66"/>
        <v>0</v>
      </c>
      <c r="AE77" s="93">
        <f t="shared" si="67"/>
        <v>0</v>
      </c>
      <c r="AF77" s="95">
        <f t="shared" si="68"/>
        <v>0</v>
      </c>
      <c r="AG77" s="84">
        <v>9838</v>
      </c>
      <c r="AH77" s="86">
        <v>2520</v>
      </c>
      <c r="AI77" s="84">
        <v>49</v>
      </c>
      <c r="AJ77" s="86">
        <v>51</v>
      </c>
      <c r="AK77" s="84">
        <v>75</v>
      </c>
      <c r="AL77" s="86">
        <v>78</v>
      </c>
      <c r="AM77" s="84">
        <f t="shared" si="77"/>
        <v>16.47058823529412</v>
      </c>
      <c r="AN77" s="86">
        <f t="shared" si="78"/>
        <v>-0.26070428171268389</v>
      </c>
      <c r="AO77" s="84">
        <f t="shared" si="79"/>
        <v>10.769230769230768</v>
      </c>
      <c r="AP77" s="86">
        <f t="shared" si="80"/>
        <v>-0.1618803418803445</v>
      </c>
      <c r="AQ77" s="84">
        <v>153</v>
      </c>
      <c r="AR77" s="86">
        <v>153</v>
      </c>
      <c r="AS77" s="84">
        <v>41202</v>
      </c>
      <c r="AT77" s="86">
        <v>10431</v>
      </c>
      <c r="AU77" s="84">
        <f t="shared" si="69"/>
        <v>175.54453072572142</v>
      </c>
      <c r="AV77" s="86">
        <f t="shared" si="70"/>
        <v>9.1764660686659454</v>
      </c>
      <c r="AW77" s="84">
        <f t="shared" si="71"/>
        <v>726.62896825396831</v>
      </c>
      <c r="AX77" s="86">
        <f t="shared" si="72"/>
        <v>29.871802163299435</v>
      </c>
      <c r="AY77" s="225">
        <f t="shared" si="73"/>
        <v>4.1392857142857142</v>
      </c>
      <c r="AZ77" s="226">
        <f t="shared" si="74"/>
        <v>-4.876063659861174E-2</v>
      </c>
      <c r="BA77" s="93">
        <f t="shared" si="81"/>
        <v>0.75751633986928102</v>
      </c>
      <c r="BB77" s="136">
        <f t="shared" si="75"/>
        <v>1.7697335344394105E-2</v>
      </c>
      <c r="BC77" s="181"/>
      <c r="BD77" s="180"/>
      <c r="BE77" s="180"/>
    </row>
    <row r="78" spans="1:57" s="132" customFormat="1" ht="15" customHeight="1" x14ac:dyDescent="0.2">
      <c r="A78" s="135" t="s">
        <v>188</v>
      </c>
      <c r="B78" s="250" t="s">
        <v>189</v>
      </c>
      <c r="C78" s="84">
        <v>1739.9749999999999</v>
      </c>
      <c r="D78" s="85">
        <v>423.98500000000001</v>
      </c>
      <c r="E78" s="84">
        <v>1589.431</v>
      </c>
      <c r="F78" s="86">
        <v>415.60529000000002</v>
      </c>
      <c r="G78" s="223">
        <f t="shared" si="56"/>
        <v>1.0201626644357678</v>
      </c>
      <c r="H78" s="224">
        <f t="shared" si="57"/>
        <v>-7.4552991670096436E-2</v>
      </c>
      <c r="I78" s="84">
        <v>1288.0119999999999</v>
      </c>
      <c r="J78" s="85">
        <v>334.35500000000002</v>
      </c>
      <c r="K78" s="90">
        <f t="shared" si="58"/>
        <v>0.80450130940344866</v>
      </c>
      <c r="L78" s="92">
        <f t="shared" si="59"/>
        <v>-5.8591277592843216E-3</v>
      </c>
      <c r="M78" s="84">
        <v>260.45300000000009</v>
      </c>
      <c r="N78" s="86">
        <v>67.25</v>
      </c>
      <c r="O78" s="93">
        <f t="shared" si="60"/>
        <v>0.16181218482565513</v>
      </c>
      <c r="P78" s="95">
        <f t="shared" si="61"/>
        <v>-2.0533746103946759E-3</v>
      </c>
      <c r="Q78" s="84">
        <v>40.966000000000001</v>
      </c>
      <c r="R78" s="86">
        <v>14.000290000000001</v>
      </c>
      <c r="S78" s="93">
        <f t="shared" si="62"/>
        <v>3.3686505770896227E-2</v>
      </c>
      <c r="T78" s="95">
        <f t="shared" si="63"/>
        <v>7.9125023696790635E-3</v>
      </c>
      <c r="U78" s="84">
        <v>219.80233999999999</v>
      </c>
      <c r="V78" s="85">
        <v>211.79729</v>
      </c>
      <c r="W78" s="86">
        <f t="shared" si="76"/>
        <v>-8.0050499999999829</v>
      </c>
      <c r="X78" s="84">
        <v>0</v>
      </c>
      <c r="Y78" s="85">
        <v>0</v>
      </c>
      <c r="Z78" s="86">
        <f t="shared" si="64"/>
        <v>0</v>
      </c>
      <c r="AA78" s="93">
        <f t="shared" si="54"/>
        <v>0.49953958276825833</v>
      </c>
      <c r="AB78" s="95">
        <f t="shared" si="65"/>
        <v>0.37321458384586004</v>
      </c>
      <c r="AC78" s="93">
        <f t="shared" si="55"/>
        <v>0</v>
      </c>
      <c r="AD78" s="95">
        <f t="shared" si="66"/>
        <v>0</v>
      </c>
      <c r="AE78" s="93">
        <f t="shared" si="67"/>
        <v>0</v>
      </c>
      <c r="AF78" s="95">
        <f t="shared" si="68"/>
        <v>0</v>
      </c>
      <c r="AG78" s="84">
        <v>2315</v>
      </c>
      <c r="AH78" s="86">
        <v>527</v>
      </c>
      <c r="AI78" s="84">
        <v>17.48</v>
      </c>
      <c r="AJ78" s="86">
        <v>17.25</v>
      </c>
      <c r="AK78" s="84">
        <v>35.92</v>
      </c>
      <c r="AL78" s="86">
        <v>36</v>
      </c>
      <c r="AM78" s="84">
        <f t="shared" si="77"/>
        <v>10.183574879227054</v>
      </c>
      <c r="AN78" s="86">
        <f t="shared" si="78"/>
        <v>-0.85284769895753776</v>
      </c>
      <c r="AO78" s="84">
        <f t="shared" si="79"/>
        <v>4.8796296296296298</v>
      </c>
      <c r="AP78" s="86">
        <f t="shared" si="80"/>
        <v>-0.49110162501030974</v>
      </c>
      <c r="AQ78" s="84">
        <v>85</v>
      </c>
      <c r="AR78" s="86">
        <v>85</v>
      </c>
      <c r="AS78" s="84">
        <v>18787</v>
      </c>
      <c r="AT78" s="86">
        <v>4264</v>
      </c>
      <c r="AU78" s="84">
        <f t="shared" si="69"/>
        <v>97.46840759849907</v>
      </c>
      <c r="AV78" s="86">
        <f t="shared" si="70"/>
        <v>12.865703601054022</v>
      </c>
      <c r="AW78" s="84">
        <f t="shared" si="71"/>
        <v>788.62483870967753</v>
      </c>
      <c r="AX78" s="86">
        <f t="shared" si="72"/>
        <v>102.04557305093022</v>
      </c>
      <c r="AY78" s="225">
        <f t="shared" si="73"/>
        <v>8.0910815939278944</v>
      </c>
      <c r="AZ78" s="226">
        <f t="shared" si="74"/>
        <v>-2.4253179290248283E-2</v>
      </c>
      <c r="BA78" s="93">
        <f t="shared" si="81"/>
        <v>0.55738562091503263</v>
      </c>
      <c r="BB78" s="136">
        <f t="shared" si="75"/>
        <v>-4.9821877468936404E-2</v>
      </c>
      <c r="BC78" s="181"/>
      <c r="BD78" s="180"/>
      <c r="BE78" s="180"/>
    </row>
    <row r="79" spans="1:57" s="132" customFormat="1" ht="15" customHeight="1" x14ac:dyDescent="0.2">
      <c r="A79" s="135" t="s">
        <v>190</v>
      </c>
      <c r="B79" s="250" t="s">
        <v>191</v>
      </c>
      <c r="C79" s="84">
        <v>2082.4409999999998</v>
      </c>
      <c r="D79" s="85">
        <v>562.33100000000002</v>
      </c>
      <c r="E79" s="84">
        <v>2030.6469999999999</v>
      </c>
      <c r="F79" s="86">
        <v>448.82499999999999</v>
      </c>
      <c r="G79" s="223">
        <f t="shared" si="56"/>
        <v>1.2528958948365176</v>
      </c>
      <c r="H79" s="224">
        <f t="shared" si="57"/>
        <v>0.22738973842430021</v>
      </c>
      <c r="I79" s="84">
        <v>1579.9870000000001</v>
      </c>
      <c r="J79" s="85">
        <v>335.375</v>
      </c>
      <c r="K79" s="90">
        <f t="shared" si="58"/>
        <v>0.74722887539686966</v>
      </c>
      <c r="L79" s="92">
        <f t="shared" si="59"/>
        <v>-3.084185772415049E-2</v>
      </c>
      <c r="M79" s="84">
        <v>283.51599999999985</v>
      </c>
      <c r="N79" s="86">
        <v>72.066999999999993</v>
      </c>
      <c r="O79" s="93">
        <f t="shared" si="60"/>
        <v>0.16056815016988804</v>
      </c>
      <c r="P79" s="95">
        <f t="shared" si="61"/>
        <v>2.0949595098524149E-2</v>
      </c>
      <c r="Q79" s="84">
        <v>167.14400000000001</v>
      </c>
      <c r="R79" s="86">
        <v>41.382999999999996</v>
      </c>
      <c r="S79" s="93">
        <f t="shared" si="62"/>
        <v>9.2202974433242352E-2</v>
      </c>
      <c r="T79" s="95">
        <f t="shared" si="63"/>
        <v>9.8922626256263552E-3</v>
      </c>
      <c r="U79" s="84">
        <v>190.55600000000001</v>
      </c>
      <c r="V79" s="85">
        <v>161.00800000000001</v>
      </c>
      <c r="W79" s="86">
        <f t="shared" si="76"/>
        <v>-29.548000000000002</v>
      </c>
      <c r="X79" s="84">
        <v>0</v>
      </c>
      <c r="Y79" s="85">
        <v>0</v>
      </c>
      <c r="Z79" s="86">
        <f t="shared" si="64"/>
        <v>0</v>
      </c>
      <c r="AA79" s="93">
        <f t="shared" si="54"/>
        <v>0.28632246843940667</v>
      </c>
      <c r="AB79" s="95">
        <f t="shared" si="65"/>
        <v>0.19481639455784172</v>
      </c>
      <c r="AC79" s="93">
        <f t="shared" si="55"/>
        <v>0</v>
      </c>
      <c r="AD79" s="95">
        <f t="shared" si="66"/>
        <v>0</v>
      </c>
      <c r="AE79" s="93">
        <f t="shared" si="67"/>
        <v>0</v>
      </c>
      <c r="AF79" s="95">
        <f t="shared" si="68"/>
        <v>0</v>
      </c>
      <c r="AG79" s="84">
        <v>1775</v>
      </c>
      <c r="AH79" s="86">
        <v>438</v>
      </c>
      <c r="AI79" s="84">
        <v>19</v>
      </c>
      <c r="AJ79" s="86">
        <v>20</v>
      </c>
      <c r="AK79" s="84">
        <v>32</v>
      </c>
      <c r="AL79" s="86">
        <v>32</v>
      </c>
      <c r="AM79" s="84">
        <f t="shared" si="77"/>
        <v>7.3</v>
      </c>
      <c r="AN79" s="86">
        <f t="shared" si="78"/>
        <v>-0.4850877192982459</v>
      </c>
      <c r="AO79" s="84">
        <f t="shared" si="79"/>
        <v>4.5625</v>
      </c>
      <c r="AP79" s="86">
        <f t="shared" si="80"/>
        <v>-5.9895833333333037E-2</v>
      </c>
      <c r="AQ79" s="84">
        <v>55</v>
      </c>
      <c r="AR79" s="86">
        <v>55</v>
      </c>
      <c r="AS79" s="84">
        <v>9483</v>
      </c>
      <c r="AT79" s="86">
        <v>2214</v>
      </c>
      <c r="AU79" s="84">
        <f t="shared" si="69"/>
        <v>202.72131887985546</v>
      </c>
      <c r="AV79" s="86">
        <f t="shared" si="70"/>
        <v>-11.41418676181911</v>
      </c>
      <c r="AW79" s="84">
        <f t="shared" si="71"/>
        <v>1024.7146118721462</v>
      </c>
      <c r="AX79" s="86">
        <f t="shared" si="72"/>
        <v>-119.31186700109333</v>
      </c>
      <c r="AY79" s="225">
        <f t="shared" si="73"/>
        <v>5.0547945205479454</v>
      </c>
      <c r="AZ79" s="226">
        <f t="shared" si="74"/>
        <v>-0.28774069071966046</v>
      </c>
      <c r="BA79" s="93">
        <f t="shared" si="81"/>
        <v>0.44727272727272732</v>
      </c>
      <c r="BB79" s="136">
        <f t="shared" si="75"/>
        <v>-2.6403596403596352E-2</v>
      </c>
      <c r="BC79" s="181"/>
      <c r="BD79" s="180"/>
      <c r="BE79" s="180"/>
    </row>
    <row r="80" spans="1:57" s="132" customFormat="1" ht="15" customHeight="1" x14ac:dyDescent="0.2">
      <c r="A80" s="135" t="s">
        <v>92</v>
      </c>
      <c r="B80" s="250" t="s">
        <v>192</v>
      </c>
      <c r="C80" s="84">
        <v>7628.2001200000004</v>
      </c>
      <c r="D80" s="85">
        <v>1647.3929699999999</v>
      </c>
      <c r="E80" s="84">
        <v>6622.1450000000004</v>
      </c>
      <c r="F80" s="86">
        <v>1351.7629999999999</v>
      </c>
      <c r="G80" s="223">
        <f t="shared" si="56"/>
        <v>1.218699557540782</v>
      </c>
      <c r="H80" s="224">
        <f t="shared" si="57"/>
        <v>6.677671078946501E-2</v>
      </c>
      <c r="I80" s="84">
        <v>1955.1310000000001</v>
      </c>
      <c r="J80" s="85">
        <v>453.553</v>
      </c>
      <c r="K80" s="90">
        <f t="shared" si="58"/>
        <v>0.33552701176167715</v>
      </c>
      <c r="L80" s="92">
        <f t="shared" si="59"/>
        <v>4.0285666245987006E-2</v>
      </c>
      <c r="M80" s="84">
        <v>66.287000000000262</v>
      </c>
      <c r="N80" s="86">
        <v>12.72099999999989</v>
      </c>
      <c r="O80" s="93">
        <f t="shared" si="60"/>
        <v>9.4106733206929701E-3</v>
      </c>
      <c r="P80" s="95">
        <f t="shared" si="61"/>
        <v>-5.9922528466832201E-4</v>
      </c>
      <c r="Q80" s="84">
        <v>4600.7269999999999</v>
      </c>
      <c r="R80" s="86">
        <v>885.48900000000003</v>
      </c>
      <c r="S80" s="93">
        <f t="shared" si="62"/>
        <v>0.6550623149176299</v>
      </c>
      <c r="T80" s="95">
        <f t="shared" si="63"/>
        <v>-3.9686440961318681E-2</v>
      </c>
      <c r="U80" s="84">
        <v>2489.8297699999998</v>
      </c>
      <c r="V80" s="85">
        <v>2098.0219999999999</v>
      </c>
      <c r="W80" s="86">
        <f t="shared" si="76"/>
        <v>-391.80776999999989</v>
      </c>
      <c r="X80" s="84">
        <v>1047.6849999999999</v>
      </c>
      <c r="Y80" s="85">
        <v>772.26300000000003</v>
      </c>
      <c r="Z80" s="86">
        <f t="shared" si="64"/>
        <v>-275.42199999999991</v>
      </c>
      <c r="AA80" s="93">
        <f t="shared" si="54"/>
        <v>1.2735407023134255</v>
      </c>
      <c r="AB80" s="95">
        <f t="shared" si="65"/>
        <v>0.94714263581907154</v>
      </c>
      <c r="AC80" s="93">
        <f t="shared" si="55"/>
        <v>0.46877886094172183</v>
      </c>
      <c r="AD80" s="95">
        <f t="shared" si="66"/>
        <v>0.33143519093847607</v>
      </c>
      <c r="AE80" s="93">
        <f t="shared" si="67"/>
        <v>0.57130059041414805</v>
      </c>
      <c r="AF80" s="95">
        <f t="shared" si="68"/>
        <v>0.41309127908073573</v>
      </c>
      <c r="AG80" s="84">
        <v>5886</v>
      </c>
      <c r="AH80" s="86">
        <v>1449</v>
      </c>
      <c r="AI80" s="84">
        <v>34</v>
      </c>
      <c r="AJ80" s="86">
        <v>32</v>
      </c>
      <c r="AK80" s="84">
        <v>61</v>
      </c>
      <c r="AL80" s="86">
        <v>61</v>
      </c>
      <c r="AM80" s="84">
        <f t="shared" si="77"/>
        <v>15.09375</v>
      </c>
      <c r="AN80" s="86">
        <f t="shared" si="78"/>
        <v>0.66727941176470473</v>
      </c>
      <c r="AO80" s="84">
        <f t="shared" si="79"/>
        <v>7.918032786885246</v>
      </c>
      <c r="AP80" s="86">
        <f t="shared" si="80"/>
        <v>-0.1229508196721314</v>
      </c>
      <c r="AQ80" s="84">
        <v>106</v>
      </c>
      <c r="AR80" s="86">
        <v>106</v>
      </c>
      <c r="AS80" s="84">
        <v>17935</v>
      </c>
      <c r="AT80" s="86">
        <v>4386</v>
      </c>
      <c r="AU80" s="84">
        <f t="shared" si="69"/>
        <v>308.19949840401279</v>
      </c>
      <c r="AV80" s="86">
        <f t="shared" si="70"/>
        <v>-61.030777592641812</v>
      </c>
      <c r="AW80" s="84">
        <f t="shared" si="71"/>
        <v>932.89371980676333</v>
      </c>
      <c r="AX80" s="86">
        <f t="shared" si="72"/>
        <v>-192.17338858603307</v>
      </c>
      <c r="AY80" s="225">
        <f t="shared" si="73"/>
        <v>3.0269151138716355</v>
      </c>
      <c r="AZ80" s="226">
        <f t="shared" si="74"/>
        <v>-2.0145708418544572E-2</v>
      </c>
      <c r="BA80" s="93">
        <f t="shared" si="81"/>
        <v>0.45974842767295598</v>
      </c>
      <c r="BB80" s="136">
        <f t="shared" si="75"/>
        <v>-5.0815536664593486E-3</v>
      </c>
      <c r="BC80" s="181"/>
      <c r="BD80" s="180"/>
      <c r="BE80" s="180"/>
    </row>
    <row r="81" spans="1:57" s="132" customFormat="1" ht="15" customHeight="1" x14ac:dyDescent="0.2">
      <c r="A81" s="135" t="s">
        <v>92</v>
      </c>
      <c r="B81" s="250" t="s">
        <v>193</v>
      </c>
      <c r="C81" s="84">
        <v>1356.09547</v>
      </c>
      <c r="D81" s="85">
        <v>464.96161000000006</v>
      </c>
      <c r="E81" s="84">
        <v>1285.0788799999998</v>
      </c>
      <c r="F81" s="86">
        <v>358.73448999999999</v>
      </c>
      <c r="G81" s="223">
        <f t="shared" si="56"/>
        <v>1.2961162725111826</v>
      </c>
      <c r="H81" s="224">
        <f t="shared" si="57"/>
        <v>0.24085383601389898</v>
      </c>
      <c r="I81" s="84">
        <v>919.5969399999999</v>
      </c>
      <c r="J81" s="85">
        <v>256.50373000000002</v>
      </c>
      <c r="K81" s="90">
        <f t="shared" si="58"/>
        <v>0.7150238885589173</v>
      </c>
      <c r="L81" s="92">
        <f t="shared" si="59"/>
        <v>-5.718264683189922E-4</v>
      </c>
      <c r="M81" s="84">
        <v>285.12913999999989</v>
      </c>
      <c r="N81" s="86">
        <v>67.39867999999997</v>
      </c>
      <c r="O81" s="93">
        <f t="shared" si="60"/>
        <v>0.1878790076750077</v>
      </c>
      <c r="P81" s="95">
        <f t="shared" si="61"/>
        <v>-3.3997753695469368E-2</v>
      </c>
      <c r="Q81" s="84">
        <v>80.352800000000002</v>
      </c>
      <c r="R81" s="86">
        <v>34.832080000000005</v>
      </c>
      <c r="S81" s="93">
        <f t="shared" si="62"/>
        <v>9.7097103766075027E-2</v>
      </c>
      <c r="T81" s="95">
        <f t="shared" si="63"/>
        <v>3.4569580163788444E-2</v>
      </c>
      <c r="U81" s="84">
        <v>122.09078</v>
      </c>
      <c r="V81" s="85">
        <v>124.61564</v>
      </c>
      <c r="W81" s="86">
        <f t="shared" si="76"/>
        <v>2.5248600000000039</v>
      </c>
      <c r="X81" s="84">
        <v>0</v>
      </c>
      <c r="Y81" s="85">
        <v>0</v>
      </c>
      <c r="Z81" s="86">
        <f t="shared" si="64"/>
        <v>0</v>
      </c>
      <c r="AA81" s="93">
        <f t="shared" si="54"/>
        <v>0.2680127505580514</v>
      </c>
      <c r="AB81" s="95">
        <f t="shared" si="65"/>
        <v>0.17798164087519108</v>
      </c>
      <c r="AC81" s="93">
        <f t="shared" si="55"/>
        <v>0</v>
      </c>
      <c r="AD81" s="95">
        <f t="shared" si="66"/>
        <v>0</v>
      </c>
      <c r="AE81" s="93">
        <f t="shared" si="67"/>
        <v>0</v>
      </c>
      <c r="AF81" s="95">
        <f t="shared" si="68"/>
        <v>0</v>
      </c>
      <c r="AG81" s="84">
        <v>1646</v>
      </c>
      <c r="AH81" s="86">
        <v>510</v>
      </c>
      <c r="AI81" s="84">
        <v>6.5</v>
      </c>
      <c r="AJ81" s="86">
        <v>6.5</v>
      </c>
      <c r="AK81" s="84">
        <v>13</v>
      </c>
      <c r="AL81" s="86">
        <v>12</v>
      </c>
      <c r="AM81" s="84">
        <f t="shared" si="77"/>
        <v>26.153846153846157</v>
      </c>
      <c r="AN81" s="86">
        <f t="shared" si="78"/>
        <v>5.0512820512820547</v>
      </c>
      <c r="AO81" s="84">
        <f t="shared" si="79"/>
        <v>14.166666666666666</v>
      </c>
      <c r="AP81" s="86">
        <f t="shared" si="80"/>
        <v>3.615384615384615</v>
      </c>
      <c r="AQ81" s="84">
        <v>45</v>
      </c>
      <c r="AR81" s="86">
        <v>45</v>
      </c>
      <c r="AS81" s="84">
        <v>13933</v>
      </c>
      <c r="AT81" s="86">
        <v>4001</v>
      </c>
      <c r="AU81" s="84">
        <f t="shared" si="69"/>
        <v>89.661207198200444</v>
      </c>
      <c r="AV81" s="86">
        <f t="shared" si="70"/>
        <v>-2.5715409536692135</v>
      </c>
      <c r="AW81" s="84">
        <f t="shared" si="71"/>
        <v>703.40096078431372</v>
      </c>
      <c r="AX81" s="86">
        <f t="shared" si="72"/>
        <v>-77.327398875467452</v>
      </c>
      <c r="AY81" s="225">
        <f t="shared" si="73"/>
        <v>7.8450980392156859</v>
      </c>
      <c r="AZ81" s="226">
        <f t="shared" si="74"/>
        <v>-0.61966502275272273</v>
      </c>
      <c r="BA81" s="93">
        <f t="shared" si="81"/>
        <v>0.98790123456790124</v>
      </c>
      <c r="BB81" s="136">
        <f t="shared" si="75"/>
        <v>0.13729073395740066</v>
      </c>
      <c r="BC81" s="181"/>
      <c r="BD81" s="180"/>
      <c r="BE81" s="180"/>
    </row>
    <row r="82" spans="1:57" s="132" customFormat="1" ht="15" customHeight="1" x14ac:dyDescent="0.2">
      <c r="A82" s="135" t="s">
        <v>96</v>
      </c>
      <c r="B82" s="250" t="s">
        <v>194</v>
      </c>
      <c r="C82" s="84">
        <v>2070.8495499999999</v>
      </c>
      <c r="D82" s="85">
        <v>562.03056000000004</v>
      </c>
      <c r="E82" s="84">
        <v>2042.3821</v>
      </c>
      <c r="F82" s="86">
        <v>544.58115999999995</v>
      </c>
      <c r="G82" s="223">
        <f t="shared" si="56"/>
        <v>1.0320418723262481</v>
      </c>
      <c r="H82" s="224">
        <f t="shared" si="57"/>
        <v>1.8103515737635245E-2</v>
      </c>
      <c r="I82" s="84">
        <v>1313.5640000000001</v>
      </c>
      <c r="J82" s="85">
        <v>344.75749000000002</v>
      </c>
      <c r="K82" s="90">
        <f t="shared" si="58"/>
        <v>0.6330690727530861</v>
      </c>
      <c r="L82" s="92">
        <f t="shared" si="59"/>
        <v>-1.0083841679526695E-2</v>
      </c>
      <c r="M82" s="84">
        <v>504.01499999999999</v>
      </c>
      <c r="N82" s="86">
        <v>132.43375999999995</v>
      </c>
      <c r="O82" s="93">
        <f t="shared" si="60"/>
        <v>0.24318461549422671</v>
      </c>
      <c r="P82" s="95">
        <f t="shared" si="61"/>
        <v>-3.5933992562942607E-3</v>
      </c>
      <c r="Q82" s="84">
        <v>224.8031</v>
      </c>
      <c r="R82" s="86">
        <v>67.38991</v>
      </c>
      <c r="S82" s="93">
        <f t="shared" si="62"/>
        <v>0.12374631175268716</v>
      </c>
      <c r="T82" s="95">
        <f t="shared" si="63"/>
        <v>1.3677240935820914E-2</v>
      </c>
      <c r="U82" s="84">
        <v>254.66166999999999</v>
      </c>
      <c r="V82" s="85">
        <v>269.12783999999999</v>
      </c>
      <c r="W82" s="86">
        <f t="shared" si="76"/>
        <v>14.466170000000005</v>
      </c>
      <c r="X82" s="84">
        <v>0</v>
      </c>
      <c r="Y82" s="85">
        <v>0</v>
      </c>
      <c r="Z82" s="86">
        <f t="shared" si="64"/>
        <v>0</v>
      </c>
      <c r="AA82" s="93">
        <f t="shared" si="54"/>
        <v>0.47884912165630278</v>
      </c>
      <c r="AB82" s="95">
        <f t="shared" si="65"/>
        <v>0.35587463034185651</v>
      </c>
      <c r="AC82" s="93">
        <f t="shared" si="55"/>
        <v>0</v>
      </c>
      <c r="AD82" s="95">
        <f t="shared" si="66"/>
        <v>0</v>
      </c>
      <c r="AE82" s="93">
        <f t="shared" si="67"/>
        <v>0</v>
      </c>
      <c r="AF82" s="95">
        <f t="shared" si="68"/>
        <v>0</v>
      </c>
      <c r="AG82" s="84">
        <v>2474</v>
      </c>
      <c r="AH82" s="86">
        <v>687</v>
      </c>
      <c r="AI82" s="84">
        <v>10</v>
      </c>
      <c r="AJ82" s="86">
        <v>14</v>
      </c>
      <c r="AK82" s="84">
        <v>28</v>
      </c>
      <c r="AL82" s="86">
        <v>28</v>
      </c>
      <c r="AM82" s="84">
        <f t="shared" si="77"/>
        <v>16.357142857142858</v>
      </c>
      <c r="AN82" s="86">
        <f t="shared" si="78"/>
        <v>-4.2595238095238095</v>
      </c>
      <c r="AO82" s="84">
        <f t="shared" si="79"/>
        <v>8.1785714285714288</v>
      </c>
      <c r="AP82" s="86">
        <f t="shared" si="80"/>
        <v>0.81547619047619069</v>
      </c>
      <c r="AQ82" s="84">
        <v>81</v>
      </c>
      <c r="AR82" s="86">
        <v>82</v>
      </c>
      <c r="AS82" s="84">
        <v>22374</v>
      </c>
      <c r="AT82" s="86">
        <v>5902</v>
      </c>
      <c r="AU82" s="84">
        <f t="shared" si="69"/>
        <v>92.270613351406283</v>
      </c>
      <c r="AV82" s="86">
        <f t="shared" si="70"/>
        <v>0.98688670440529336</v>
      </c>
      <c r="AW82" s="84">
        <f t="shared" si="71"/>
        <v>792.69455604075677</v>
      </c>
      <c r="AX82" s="86">
        <f t="shared" si="72"/>
        <v>-32.84388373288914</v>
      </c>
      <c r="AY82" s="225">
        <f t="shared" si="73"/>
        <v>8.5909752547307132</v>
      </c>
      <c r="AZ82" s="226">
        <f t="shared" si="74"/>
        <v>-0.45267874688610199</v>
      </c>
      <c r="BA82" s="93">
        <f t="shared" si="81"/>
        <v>0.79972899728997282</v>
      </c>
      <c r="BB82" s="136">
        <f t="shared" si="75"/>
        <v>4.0876738437714E-2</v>
      </c>
      <c r="BC82" s="181"/>
      <c r="BD82" s="180"/>
      <c r="BE82" s="180"/>
    </row>
    <row r="83" spans="1:57" s="132" customFormat="1" ht="15" customHeight="1" x14ac:dyDescent="0.2">
      <c r="A83" s="135" t="s">
        <v>101</v>
      </c>
      <c r="B83" s="250" t="s">
        <v>195</v>
      </c>
      <c r="C83" s="84">
        <v>5958.5291400000006</v>
      </c>
      <c r="D83" s="85">
        <v>1462.9797100000001</v>
      </c>
      <c r="E83" s="84">
        <v>5989.9782199999991</v>
      </c>
      <c r="F83" s="86">
        <v>1504.5215299999998</v>
      </c>
      <c r="G83" s="223">
        <f t="shared" si="56"/>
        <v>0.97238868359697073</v>
      </c>
      <c r="H83" s="224">
        <f t="shared" si="57"/>
        <v>-2.2361033539730513E-2</v>
      </c>
      <c r="I83" s="84">
        <v>4576.5925999999999</v>
      </c>
      <c r="J83" s="85">
        <v>1146.77799</v>
      </c>
      <c r="K83" s="90">
        <f t="shared" si="58"/>
        <v>0.76222105641785021</v>
      </c>
      <c r="L83" s="92">
        <f t="shared" si="59"/>
        <v>-1.8205530690037497E-3</v>
      </c>
      <c r="M83" s="84">
        <v>1164.3789499999991</v>
      </c>
      <c r="N83" s="86">
        <v>264.16934999999972</v>
      </c>
      <c r="O83" s="93">
        <f t="shared" si="60"/>
        <v>0.17558362890293752</v>
      </c>
      <c r="P83" s="95">
        <f t="shared" si="61"/>
        <v>-1.8804214797769503E-2</v>
      </c>
      <c r="Q83" s="84">
        <v>249.00667000000001</v>
      </c>
      <c r="R83" s="86">
        <v>93.574190000000002</v>
      </c>
      <c r="S83" s="93">
        <f t="shared" si="62"/>
        <v>6.2195314679212348E-2</v>
      </c>
      <c r="T83" s="95">
        <f t="shared" si="63"/>
        <v>2.0624767866773343E-2</v>
      </c>
      <c r="U83" s="84">
        <v>2992.7573200000002</v>
      </c>
      <c r="V83" s="85">
        <v>2795.9589999999998</v>
      </c>
      <c r="W83" s="86">
        <f t="shared" si="76"/>
        <v>-196.79832000000033</v>
      </c>
      <c r="X83" s="84">
        <v>95.711240000000004</v>
      </c>
      <c r="Y83" s="85">
        <v>68.200100000000006</v>
      </c>
      <c r="Z83" s="86">
        <f t="shared" si="64"/>
        <v>-27.511139999999997</v>
      </c>
      <c r="AA83" s="93">
        <f t="shared" si="54"/>
        <v>1.9111399706288474</v>
      </c>
      <c r="AB83" s="95">
        <f t="shared" si="65"/>
        <v>1.4088755275619467</v>
      </c>
      <c r="AC83" s="93">
        <f t="shared" si="55"/>
        <v>4.6617256229753185E-2</v>
      </c>
      <c r="AD83" s="95">
        <f t="shared" si="66"/>
        <v>3.0554359204129175E-2</v>
      </c>
      <c r="AE83" s="93">
        <f t="shared" si="67"/>
        <v>4.5330092418152376E-2</v>
      </c>
      <c r="AF83" s="95">
        <f t="shared" si="68"/>
        <v>2.9351530145516933E-2</v>
      </c>
      <c r="AG83" s="84">
        <v>6034</v>
      </c>
      <c r="AH83" s="86">
        <v>1490</v>
      </c>
      <c r="AI83" s="84">
        <v>43.45</v>
      </c>
      <c r="AJ83" s="86">
        <v>41.28</v>
      </c>
      <c r="AK83" s="84">
        <v>122.4</v>
      </c>
      <c r="AL83" s="86">
        <v>129.94999999999999</v>
      </c>
      <c r="AM83" s="84">
        <f t="shared" si="77"/>
        <v>12.031653746770026</v>
      </c>
      <c r="AN83" s="86">
        <f t="shared" si="78"/>
        <v>0.45896483230895946</v>
      </c>
      <c r="AO83" s="84">
        <f t="shared" si="79"/>
        <v>3.8219828139027836</v>
      </c>
      <c r="AP83" s="86">
        <f t="shared" si="80"/>
        <v>-0.28613265450680192</v>
      </c>
      <c r="AQ83" s="84">
        <v>140</v>
      </c>
      <c r="AR83" s="86">
        <v>140</v>
      </c>
      <c r="AS83" s="84">
        <v>26302</v>
      </c>
      <c r="AT83" s="86">
        <v>6048</v>
      </c>
      <c r="AU83" s="84">
        <f t="shared" si="69"/>
        <v>248.76348048941796</v>
      </c>
      <c r="AV83" s="86">
        <f t="shared" si="70"/>
        <v>21.024973151572965</v>
      </c>
      <c r="AW83" s="84">
        <f t="shared" si="71"/>
        <v>1009.7459932885905</v>
      </c>
      <c r="AX83" s="86">
        <f t="shared" si="72"/>
        <v>17.041614766880457</v>
      </c>
      <c r="AY83" s="225">
        <f t="shared" si="73"/>
        <v>4.0590604026845636</v>
      </c>
      <c r="AZ83" s="226">
        <f t="shared" si="74"/>
        <v>-0.29990545744138952</v>
      </c>
      <c r="BA83" s="93">
        <f t="shared" si="81"/>
        <v>0.48000000000000004</v>
      </c>
      <c r="BB83" s="136">
        <f t="shared" si="75"/>
        <v>-3.6130298273155337E-2</v>
      </c>
      <c r="BC83" s="181"/>
      <c r="BD83" s="180"/>
      <c r="BE83" s="180"/>
    </row>
    <row r="84" spans="1:57" s="138" customFormat="1" ht="15" customHeight="1" x14ac:dyDescent="0.2">
      <c r="A84" s="137" t="s">
        <v>101</v>
      </c>
      <c r="B84" s="249" t="s">
        <v>196</v>
      </c>
      <c r="C84" s="107">
        <v>288.76092</v>
      </c>
      <c r="D84" s="108">
        <v>69.003119999999996</v>
      </c>
      <c r="E84" s="107">
        <v>717.75858999999991</v>
      </c>
      <c r="F84" s="109">
        <v>183.17165</v>
      </c>
      <c r="G84" s="228">
        <f t="shared" si="56"/>
        <v>0.37671288105992384</v>
      </c>
      <c r="H84" s="229">
        <f t="shared" si="57"/>
        <v>-2.5596368906697975E-2</v>
      </c>
      <c r="I84" s="107">
        <v>482.11500000000001</v>
      </c>
      <c r="J84" s="108">
        <v>118.98022999999999</v>
      </c>
      <c r="K84" s="113">
        <f t="shared" si="58"/>
        <v>0.64955592199993828</v>
      </c>
      <c r="L84" s="115">
        <f t="shared" si="59"/>
        <v>-2.2139278471295487E-2</v>
      </c>
      <c r="M84" s="107">
        <v>221.67108999999991</v>
      </c>
      <c r="N84" s="86">
        <v>61.801350000000006</v>
      </c>
      <c r="O84" s="116">
        <f t="shared" si="60"/>
        <v>0.33739582517272737</v>
      </c>
      <c r="P84" s="118">
        <f t="shared" si="61"/>
        <v>2.8557877305046775E-2</v>
      </c>
      <c r="Q84" s="107">
        <v>13.9725</v>
      </c>
      <c r="R84" s="86">
        <v>2.3900700000000001</v>
      </c>
      <c r="S84" s="116">
        <f t="shared" si="62"/>
        <v>1.3048252827334362E-2</v>
      </c>
      <c r="T84" s="118">
        <f t="shared" si="63"/>
        <v>-6.4185988337513E-3</v>
      </c>
      <c r="U84" s="107">
        <v>691.14906000000008</v>
      </c>
      <c r="V84" s="108">
        <v>773.64324999999997</v>
      </c>
      <c r="W84" s="109">
        <f t="shared" si="76"/>
        <v>82.49418999999989</v>
      </c>
      <c r="X84" s="107">
        <v>0</v>
      </c>
      <c r="Y84" s="108">
        <v>612.62065999999993</v>
      </c>
      <c r="Z84" s="109">
        <f t="shared" si="64"/>
        <v>612.62065999999993</v>
      </c>
      <c r="AA84" s="116">
        <f t="shared" si="54"/>
        <v>11.211714050031361</v>
      </c>
      <c r="AB84" s="118">
        <f t="shared" si="65"/>
        <v>8.8182147496412675</v>
      </c>
      <c r="AC84" s="116">
        <f t="shared" si="55"/>
        <v>8.8781588426726206</v>
      </c>
      <c r="AD84" s="118">
        <f t="shared" si="66"/>
        <v>8.8781588426726206</v>
      </c>
      <c r="AE84" s="116">
        <f t="shared" si="67"/>
        <v>3.3445167961308417</v>
      </c>
      <c r="AF84" s="118">
        <f t="shared" si="68"/>
        <v>3.3445167961308417</v>
      </c>
      <c r="AG84" s="107">
        <v>81</v>
      </c>
      <c r="AH84" s="86">
        <v>33</v>
      </c>
      <c r="AI84" s="107">
        <v>3.5</v>
      </c>
      <c r="AJ84" s="86">
        <v>4</v>
      </c>
      <c r="AK84" s="107">
        <v>12</v>
      </c>
      <c r="AL84" s="86">
        <v>10.5</v>
      </c>
      <c r="AM84" s="107">
        <f t="shared" si="77"/>
        <v>2.75</v>
      </c>
      <c r="AN84" s="86">
        <f t="shared" si="78"/>
        <v>0.8214285714285714</v>
      </c>
      <c r="AO84" s="107">
        <f t="shared" si="79"/>
        <v>1.0476190476190477</v>
      </c>
      <c r="AP84" s="86">
        <f t="shared" si="80"/>
        <v>0.48511904761904767</v>
      </c>
      <c r="AQ84" s="107">
        <v>30</v>
      </c>
      <c r="AR84" s="86">
        <v>30</v>
      </c>
      <c r="AS84" s="107">
        <v>4619</v>
      </c>
      <c r="AT84" s="86">
        <v>1263</v>
      </c>
      <c r="AU84" s="107">
        <f t="shared" si="69"/>
        <v>145.02901821060965</v>
      </c>
      <c r="AV84" s="86">
        <f t="shared" si="70"/>
        <v>-10.363618723791717</v>
      </c>
      <c r="AW84" s="107">
        <f>F84*1000/AH84</f>
        <v>5550.6560606060602</v>
      </c>
      <c r="AX84" s="86">
        <f>AW84-(E84*1000/AG84)</f>
        <v>-3310.5610998877664</v>
      </c>
      <c r="AY84" s="230">
        <f t="shared" si="73"/>
        <v>38.272727272727273</v>
      </c>
      <c r="AZ84" s="226">
        <f t="shared" si="74"/>
        <v>-18.751964085297416</v>
      </c>
      <c r="BA84" s="116">
        <f t="shared" si="81"/>
        <v>0.46777777777777779</v>
      </c>
      <c r="BB84" s="176">
        <f t="shared" si="75"/>
        <v>4.4792429792429811E-2</v>
      </c>
      <c r="BC84" s="183"/>
      <c r="BD84" s="184"/>
      <c r="BE84" s="184"/>
    </row>
    <row r="85" spans="1:57" s="132" customFormat="1" ht="15" customHeight="1" x14ac:dyDescent="0.2">
      <c r="A85" s="135" t="s">
        <v>101</v>
      </c>
      <c r="B85" s="250" t="s">
        <v>197</v>
      </c>
      <c r="C85" s="84">
        <v>29986.919000000002</v>
      </c>
      <c r="D85" s="85">
        <v>9127.4142400000001</v>
      </c>
      <c r="E85" s="84">
        <v>30441.075000000001</v>
      </c>
      <c r="F85" s="86">
        <v>9077.6932699999998</v>
      </c>
      <c r="G85" s="223">
        <f t="shared" si="56"/>
        <v>1.0054772692270093</v>
      </c>
      <c r="H85" s="224">
        <f t="shared" si="57"/>
        <v>2.0396453257139568E-2</v>
      </c>
      <c r="I85" s="84">
        <v>6873.9309999999996</v>
      </c>
      <c r="J85" s="85">
        <v>1655.1608399999998</v>
      </c>
      <c r="K85" s="90">
        <f t="shared" si="58"/>
        <v>0.18233275687668171</v>
      </c>
      <c r="L85" s="92">
        <f t="shared" si="59"/>
        <v>-4.3478289546613119E-2</v>
      </c>
      <c r="M85" s="84">
        <v>3374.1539999999986</v>
      </c>
      <c r="N85" s="86">
        <v>845.20177999999942</v>
      </c>
      <c r="O85" s="93">
        <f t="shared" si="60"/>
        <v>9.3107549997665809E-2</v>
      </c>
      <c r="P85" s="95">
        <f t="shared" si="61"/>
        <v>-1.773459338918891E-2</v>
      </c>
      <c r="Q85" s="84">
        <v>20192.990000000002</v>
      </c>
      <c r="R85" s="86">
        <v>6577.3306500000008</v>
      </c>
      <c r="S85" s="93">
        <f t="shared" si="62"/>
        <v>0.72455969312565249</v>
      </c>
      <c r="T85" s="95">
        <f t="shared" si="63"/>
        <v>6.1212882935802071E-2</v>
      </c>
      <c r="U85" s="84">
        <v>5193.64833</v>
      </c>
      <c r="V85" s="85">
        <v>6113.4383700000026</v>
      </c>
      <c r="W85" s="86">
        <f t="shared" si="76"/>
        <v>919.79004000000259</v>
      </c>
      <c r="X85" s="84">
        <v>0</v>
      </c>
      <c r="Y85" s="85">
        <v>0</v>
      </c>
      <c r="Z85" s="86">
        <f t="shared" si="64"/>
        <v>0</v>
      </c>
      <c r="AA85" s="93">
        <f t="shared" si="54"/>
        <v>0.66978863994234605</v>
      </c>
      <c r="AB85" s="95">
        <f t="shared" si="65"/>
        <v>0.49659150922011347</v>
      </c>
      <c r="AC85" s="93">
        <f t="shared" si="55"/>
        <v>0</v>
      </c>
      <c r="AD85" s="95">
        <f t="shared" si="66"/>
        <v>0</v>
      </c>
      <c r="AE85" s="93">
        <f t="shared" si="67"/>
        <v>0</v>
      </c>
      <c r="AF85" s="95">
        <f t="shared" si="68"/>
        <v>0</v>
      </c>
      <c r="AG85" s="84">
        <v>9458</v>
      </c>
      <c r="AH85" s="86">
        <v>2414</v>
      </c>
      <c r="AI85" s="84">
        <v>71.92</v>
      </c>
      <c r="AJ85" s="86">
        <v>73</v>
      </c>
      <c r="AK85" s="84">
        <v>109.83</v>
      </c>
      <c r="AL85" s="86">
        <v>110</v>
      </c>
      <c r="AM85" s="84">
        <f t="shared" si="77"/>
        <v>11.02283105022831</v>
      </c>
      <c r="AN85" s="86">
        <f t="shared" si="78"/>
        <v>6.3895195574991348E-2</v>
      </c>
      <c r="AO85" s="84">
        <f t="shared" si="79"/>
        <v>7.3151515151515154</v>
      </c>
      <c r="AP85" s="86">
        <f t="shared" si="80"/>
        <v>0.13890944407196848</v>
      </c>
      <c r="AQ85" s="84">
        <v>151</v>
      </c>
      <c r="AR85" s="86">
        <v>151</v>
      </c>
      <c r="AS85" s="84">
        <v>38882</v>
      </c>
      <c r="AT85" s="86">
        <v>9743</v>
      </c>
      <c r="AU85" s="84">
        <f t="shared" si="69"/>
        <v>931.71438673919738</v>
      </c>
      <c r="AV85" s="86">
        <f t="shared" si="70"/>
        <v>148.80519996896953</v>
      </c>
      <c r="AW85" s="84">
        <f t="shared" si="71"/>
        <v>3760.4363173156585</v>
      </c>
      <c r="AX85" s="86">
        <f t="shared" si="72"/>
        <v>541.8832405552439</v>
      </c>
      <c r="AY85" s="225">
        <f t="shared" si="73"/>
        <v>4.0360397680198838</v>
      </c>
      <c r="AZ85" s="226">
        <f t="shared" si="74"/>
        <v>-7.4977360337062926E-2</v>
      </c>
      <c r="BA85" s="93">
        <f t="shared" si="81"/>
        <v>0.71692420897718911</v>
      </c>
      <c r="BB85" s="136">
        <f t="shared" si="75"/>
        <v>9.5157234230081045E-3</v>
      </c>
      <c r="BC85" s="181"/>
      <c r="BD85" s="180"/>
      <c r="BE85" s="180"/>
    </row>
    <row r="86" spans="1:57" s="132" customFormat="1" ht="15" customHeight="1" x14ac:dyDescent="0.2">
      <c r="A86" s="135" t="s">
        <v>101</v>
      </c>
      <c r="B86" s="250" t="s">
        <v>198</v>
      </c>
      <c r="C86" s="84">
        <v>2559.8180000000002</v>
      </c>
      <c r="D86" s="85">
        <v>685.8</v>
      </c>
      <c r="E86" s="84">
        <v>2767.61</v>
      </c>
      <c r="F86" s="86">
        <v>758.24900000000002</v>
      </c>
      <c r="G86" s="223">
        <f t="shared" si="56"/>
        <v>0.90445223139100739</v>
      </c>
      <c r="H86" s="224">
        <f t="shared" si="57"/>
        <v>-2.0467825987019128E-2</v>
      </c>
      <c r="I86" s="84">
        <v>1023.825</v>
      </c>
      <c r="J86" s="85">
        <v>350.21199999999999</v>
      </c>
      <c r="K86" s="90">
        <f t="shared" si="58"/>
        <v>0.4618693859141258</v>
      </c>
      <c r="L86" s="92">
        <f t="shared" si="59"/>
        <v>9.1938290131121703E-2</v>
      </c>
      <c r="M86" s="84">
        <v>1687.2850000000001</v>
      </c>
      <c r="N86" s="86">
        <v>142.65200000000004</v>
      </c>
      <c r="O86" s="93">
        <f t="shared" si="60"/>
        <v>0.1881334495660397</v>
      </c>
      <c r="P86" s="95">
        <f t="shared" si="61"/>
        <v>-0.42152072858767409</v>
      </c>
      <c r="Q86" s="84">
        <v>56.5</v>
      </c>
      <c r="R86" s="86">
        <v>265.38499999999999</v>
      </c>
      <c r="S86" s="93">
        <f t="shared" si="62"/>
        <v>0.34999716451983448</v>
      </c>
      <c r="T86" s="95">
        <f t="shared" si="63"/>
        <v>0.32958243845655244</v>
      </c>
      <c r="U86" s="84">
        <v>1167.175</v>
      </c>
      <c r="V86" s="85">
        <v>1240.165</v>
      </c>
      <c r="W86" s="86">
        <f t="shared" si="76"/>
        <v>72.990000000000009</v>
      </c>
      <c r="X86" s="84">
        <v>0</v>
      </c>
      <c r="Y86" s="85">
        <v>117.31</v>
      </c>
      <c r="Z86" s="86">
        <f t="shared" si="64"/>
        <v>117.31</v>
      </c>
      <c r="AA86" s="93">
        <f t="shared" si="54"/>
        <v>1.8083479148439778</v>
      </c>
      <c r="AB86" s="95">
        <f t="shared" si="65"/>
        <v>1.352387764552043</v>
      </c>
      <c r="AC86" s="93">
        <f t="shared" si="55"/>
        <v>0.17105570137066201</v>
      </c>
      <c r="AD86" s="95">
        <f t="shared" si="66"/>
        <v>0.17105570137066201</v>
      </c>
      <c r="AE86" s="93">
        <f t="shared" si="67"/>
        <v>0.15471171079684906</v>
      </c>
      <c r="AF86" s="95">
        <f t="shared" si="68"/>
        <v>0.15471171079684906</v>
      </c>
      <c r="AG86" s="84">
        <v>2870</v>
      </c>
      <c r="AH86" s="86">
        <v>675</v>
      </c>
      <c r="AI86" s="84">
        <v>19</v>
      </c>
      <c r="AJ86" s="86">
        <v>16</v>
      </c>
      <c r="AK86" s="84">
        <v>27</v>
      </c>
      <c r="AL86" s="86">
        <v>23</v>
      </c>
      <c r="AM86" s="84">
        <f t="shared" si="77"/>
        <v>14.0625</v>
      </c>
      <c r="AN86" s="86">
        <f t="shared" si="78"/>
        <v>1.4747807017543852</v>
      </c>
      <c r="AO86" s="84">
        <f t="shared" si="79"/>
        <v>9.7826086956521738</v>
      </c>
      <c r="AP86" s="86">
        <f t="shared" si="80"/>
        <v>0.92458400429415022</v>
      </c>
      <c r="AQ86" s="84">
        <v>40</v>
      </c>
      <c r="AR86" s="86">
        <v>40</v>
      </c>
      <c r="AS86" s="84">
        <v>5839</v>
      </c>
      <c r="AT86" s="86">
        <v>1054</v>
      </c>
      <c r="AU86" s="84">
        <f t="shared" si="69"/>
        <v>719.40132827324476</v>
      </c>
      <c r="AV86" s="86">
        <f t="shared" si="70"/>
        <v>245.41434420062956</v>
      </c>
      <c r="AW86" s="84">
        <f t="shared" si="71"/>
        <v>1123.3318518518518</v>
      </c>
      <c r="AX86" s="86">
        <f t="shared" si="72"/>
        <v>159.0078100400051</v>
      </c>
      <c r="AY86" s="225">
        <f t="shared" si="73"/>
        <v>1.5614814814814815</v>
      </c>
      <c r="AZ86" s="226">
        <f t="shared" si="74"/>
        <v>-0.47301329203768239</v>
      </c>
      <c r="BA86" s="93">
        <f t="shared" si="81"/>
        <v>0.2927777777777778</v>
      </c>
      <c r="BB86" s="136">
        <f t="shared" si="75"/>
        <v>-0.10825244200244194</v>
      </c>
      <c r="BC86" s="181"/>
      <c r="BD86" s="180"/>
      <c r="BE86" s="180"/>
    </row>
    <row r="87" spans="1:57" s="132" customFormat="1" ht="15" customHeight="1" x14ac:dyDescent="0.2">
      <c r="A87" s="135" t="s">
        <v>104</v>
      </c>
      <c r="B87" s="250" t="s">
        <v>199</v>
      </c>
      <c r="C87" s="84">
        <v>1168.287</v>
      </c>
      <c r="D87" s="85">
        <v>323.99099999999999</v>
      </c>
      <c r="E87" s="84">
        <v>1166.7333100000001</v>
      </c>
      <c r="F87" s="86">
        <v>308.82</v>
      </c>
      <c r="G87" s="223">
        <f t="shared" si="56"/>
        <v>1.0491257042937634</v>
      </c>
      <c r="H87" s="224">
        <f t="shared" si="57"/>
        <v>4.7794046076171215E-2</v>
      </c>
      <c r="I87" s="84">
        <v>654.23070999999993</v>
      </c>
      <c r="J87" s="85">
        <v>189.803</v>
      </c>
      <c r="K87" s="90">
        <f t="shared" si="58"/>
        <v>0.61460721455864253</v>
      </c>
      <c r="L87" s="92">
        <f t="shared" si="59"/>
        <v>5.3870065466704919E-2</v>
      </c>
      <c r="M87" s="84">
        <v>430.36460000000011</v>
      </c>
      <c r="N87" s="86">
        <v>96.74199999999999</v>
      </c>
      <c r="O87" s="93">
        <f t="shared" si="60"/>
        <v>0.31326338967683437</v>
      </c>
      <c r="P87" s="95">
        <f t="shared" si="61"/>
        <v>-5.5599482679145662E-2</v>
      </c>
      <c r="Q87" s="84">
        <v>82.138000000000005</v>
      </c>
      <c r="R87" s="86">
        <v>22.274999999999999</v>
      </c>
      <c r="S87" s="93">
        <f t="shared" si="62"/>
        <v>7.2129395764523013E-2</v>
      </c>
      <c r="T87" s="95">
        <f t="shared" si="63"/>
        <v>1.7294172124407009E-3</v>
      </c>
      <c r="U87" s="84">
        <v>783.59516999999994</v>
      </c>
      <c r="V87" s="85">
        <v>784.50389000000007</v>
      </c>
      <c r="W87" s="86">
        <f t="shared" si="76"/>
        <v>0.90872000000013031</v>
      </c>
      <c r="X87" s="84">
        <v>12.762799999999999</v>
      </c>
      <c r="Y87" s="85">
        <v>38.903059999999996</v>
      </c>
      <c r="Z87" s="86">
        <f t="shared" si="64"/>
        <v>26.140259999999998</v>
      </c>
      <c r="AA87" s="93">
        <f t="shared" si="54"/>
        <v>2.4213755629014391</v>
      </c>
      <c r="AB87" s="95">
        <f t="shared" si="65"/>
        <v>1.7506540963439923</v>
      </c>
      <c r="AC87" s="93">
        <f t="shared" si="55"/>
        <v>0.12007450824251291</v>
      </c>
      <c r="AD87" s="95">
        <f t="shared" si="66"/>
        <v>0.10915013777532462</v>
      </c>
      <c r="AE87" s="93">
        <f t="shared" si="67"/>
        <v>0.12597325302765364</v>
      </c>
      <c r="AF87" s="95">
        <f t="shared" si="68"/>
        <v>0.1150343350327607</v>
      </c>
      <c r="AG87" s="84">
        <v>1530</v>
      </c>
      <c r="AH87" s="86">
        <v>406</v>
      </c>
      <c r="AI87" s="84">
        <v>12</v>
      </c>
      <c r="AJ87" s="86">
        <v>12</v>
      </c>
      <c r="AK87" s="84">
        <v>18</v>
      </c>
      <c r="AL87" s="86">
        <v>18</v>
      </c>
      <c r="AM87" s="84">
        <f t="shared" si="77"/>
        <v>11.277777777777779</v>
      </c>
      <c r="AN87" s="86">
        <f t="shared" si="78"/>
        <v>0.65277777777777857</v>
      </c>
      <c r="AO87" s="84">
        <f t="shared" si="79"/>
        <v>7.518518518518519</v>
      </c>
      <c r="AP87" s="86">
        <f t="shared" si="80"/>
        <v>0.43518518518518601</v>
      </c>
      <c r="AQ87" s="84">
        <v>53</v>
      </c>
      <c r="AR87" s="86">
        <v>53</v>
      </c>
      <c r="AS87" s="84">
        <v>12164</v>
      </c>
      <c r="AT87" s="86">
        <v>3326</v>
      </c>
      <c r="AU87" s="84">
        <f t="shared" si="69"/>
        <v>92.850270595309681</v>
      </c>
      <c r="AV87" s="86">
        <f t="shared" si="70"/>
        <v>-3.0666407825265622</v>
      </c>
      <c r="AW87" s="84">
        <f t="shared" si="71"/>
        <v>760.64039408866995</v>
      </c>
      <c r="AX87" s="86">
        <f t="shared" si="72"/>
        <v>-1.9303967610032942</v>
      </c>
      <c r="AY87" s="225">
        <f t="shared" si="73"/>
        <v>8.1921182266009858</v>
      </c>
      <c r="AZ87" s="226">
        <f t="shared" si="74"/>
        <v>0.24179142921536467</v>
      </c>
      <c r="BA87" s="93">
        <f t="shared" si="81"/>
        <v>0.69727463312368976</v>
      </c>
      <c r="BB87" s="136">
        <f t="shared" si="75"/>
        <v>6.6754210150436588E-2</v>
      </c>
      <c r="BC87" s="181"/>
      <c r="BD87" s="180"/>
      <c r="BE87" s="180"/>
    </row>
    <row r="88" spans="1:57" s="132" customFormat="1" ht="15" customHeight="1" x14ac:dyDescent="0.2">
      <c r="A88" s="135" t="s">
        <v>110</v>
      </c>
      <c r="B88" s="250" t="s">
        <v>200</v>
      </c>
      <c r="C88" s="84">
        <v>2339.5360000000001</v>
      </c>
      <c r="D88" s="85">
        <v>627.63400000000001</v>
      </c>
      <c r="E88" s="84">
        <v>2241.8939999999998</v>
      </c>
      <c r="F88" s="86">
        <v>646.47199999999998</v>
      </c>
      <c r="G88" s="223">
        <f t="shared" si="56"/>
        <v>0.97086030021408509</v>
      </c>
      <c r="H88" s="224">
        <f t="shared" si="57"/>
        <v>-7.2693052442195927E-2</v>
      </c>
      <c r="I88" s="84">
        <v>1601.085</v>
      </c>
      <c r="J88" s="85">
        <v>372.62099999999998</v>
      </c>
      <c r="K88" s="90">
        <f t="shared" si="58"/>
        <v>0.57639155292108546</v>
      </c>
      <c r="L88" s="92">
        <f t="shared" si="59"/>
        <v>-0.13777468330596199</v>
      </c>
      <c r="M88" s="84">
        <v>427.71799999999973</v>
      </c>
      <c r="N88" s="86">
        <v>213.52500000000001</v>
      </c>
      <c r="O88" s="93">
        <f t="shared" si="60"/>
        <v>0.33029272729522702</v>
      </c>
      <c r="P88" s="95">
        <f t="shared" si="61"/>
        <v>0.13950850645338536</v>
      </c>
      <c r="Q88" s="84">
        <v>213.09100000000001</v>
      </c>
      <c r="R88" s="86">
        <v>60.326000000000001</v>
      </c>
      <c r="S88" s="93">
        <f t="shared" si="62"/>
        <v>9.3315719783687467E-2</v>
      </c>
      <c r="T88" s="95">
        <f t="shared" si="63"/>
        <v>-1.7338231474234717E-3</v>
      </c>
      <c r="U88" s="84">
        <v>197.33</v>
      </c>
      <c r="V88" s="85">
        <v>205.7</v>
      </c>
      <c r="W88" s="86">
        <f t="shared" si="76"/>
        <v>8.3699999999999761</v>
      </c>
      <c r="X88" s="84">
        <v>0</v>
      </c>
      <c r="Y88" s="85">
        <v>0</v>
      </c>
      <c r="Z88" s="86">
        <f t="shared" si="64"/>
        <v>0</v>
      </c>
      <c r="AA88" s="93">
        <f t="shared" si="54"/>
        <v>0.32773877769528098</v>
      </c>
      <c r="AB88" s="95">
        <f t="shared" si="65"/>
        <v>0.24339299289008884</v>
      </c>
      <c r="AC88" s="93">
        <f t="shared" si="55"/>
        <v>0</v>
      </c>
      <c r="AD88" s="95">
        <f t="shared" si="66"/>
        <v>0</v>
      </c>
      <c r="AE88" s="93">
        <f t="shared" si="67"/>
        <v>0</v>
      </c>
      <c r="AF88" s="95">
        <f t="shared" si="68"/>
        <v>0</v>
      </c>
      <c r="AG88" s="84">
        <v>3146</v>
      </c>
      <c r="AH88" s="86">
        <v>852</v>
      </c>
      <c r="AI88" s="84">
        <v>16</v>
      </c>
      <c r="AJ88" s="86">
        <v>17</v>
      </c>
      <c r="AK88" s="84">
        <v>33</v>
      </c>
      <c r="AL88" s="86">
        <v>35</v>
      </c>
      <c r="AM88" s="84">
        <f t="shared" si="77"/>
        <v>16.705882352941178</v>
      </c>
      <c r="AN88" s="86">
        <f t="shared" si="78"/>
        <v>0.32046568627450966</v>
      </c>
      <c r="AO88" s="84">
        <f t="shared" si="79"/>
        <v>8.1142857142857139</v>
      </c>
      <c r="AP88" s="86">
        <f t="shared" si="80"/>
        <v>0.16984126984127013</v>
      </c>
      <c r="AQ88" s="84">
        <v>80</v>
      </c>
      <c r="AR88" s="86">
        <v>80</v>
      </c>
      <c r="AS88" s="84">
        <v>21534</v>
      </c>
      <c r="AT88" s="86">
        <v>5438</v>
      </c>
      <c r="AU88" s="84">
        <f t="shared" si="69"/>
        <v>118.88047076130931</v>
      </c>
      <c r="AV88" s="86">
        <f t="shared" si="70"/>
        <v>14.770969507478156</v>
      </c>
      <c r="AW88" s="84">
        <f t="shared" si="71"/>
        <v>758.76995305164314</v>
      </c>
      <c r="AX88" s="86">
        <f t="shared" si="72"/>
        <v>46.152661252533107</v>
      </c>
      <c r="AY88" s="225">
        <f t="shared" si="73"/>
        <v>6.382629107981221</v>
      </c>
      <c r="AZ88" s="226">
        <f t="shared" si="74"/>
        <v>-0.46225328235571439</v>
      </c>
      <c r="BA88" s="93">
        <f t="shared" si="81"/>
        <v>0.75527777777777771</v>
      </c>
      <c r="BB88" s="136">
        <f t="shared" si="75"/>
        <v>1.5786019536019436E-2</v>
      </c>
      <c r="BC88" s="181"/>
      <c r="BD88" s="180"/>
      <c r="BE88" s="180"/>
    </row>
    <row r="89" spans="1:57" s="138" customFormat="1" ht="15" customHeight="1" x14ac:dyDescent="0.2">
      <c r="A89" s="137" t="s">
        <v>133</v>
      </c>
      <c r="B89" s="249" t="s">
        <v>201</v>
      </c>
      <c r="C89" s="107">
        <v>1068.3779999999999</v>
      </c>
      <c r="D89" s="108">
        <v>255.84299999999999</v>
      </c>
      <c r="E89" s="107">
        <v>1041.92</v>
      </c>
      <c r="F89" s="109">
        <v>184.86699999999999</v>
      </c>
      <c r="G89" s="228">
        <f t="shared" si="56"/>
        <v>1.383930068643944</v>
      </c>
      <c r="H89" s="229">
        <f t="shared" si="57"/>
        <v>0.35853656434418979</v>
      </c>
      <c r="I89" s="107">
        <v>458.17599999999999</v>
      </c>
      <c r="J89" s="108">
        <v>146.19900000000001</v>
      </c>
      <c r="K89" s="113">
        <f t="shared" si="58"/>
        <v>0.79083340996500195</v>
      </c>
      <c r="L89" s="92">
        <f t="shared" si="59"/>
        <v>0.35109139522298727</v>
      </c>
      <c r="M89" s="107">
        <v>465.95200000000011</v>
      </c>
      <c r="N89" s="86">
        <v>12.186999999999976</v>
      </c>
      <c r="O89" s="93">
        <f t="shared" si="60"/>
        <v>6.5923069017185199E-2</v>
      </c>
      <c r="P89" s="95">
        <f t="shared" si="61"/>
        <v>-0.38128209068797458</v>
      </c>
      <c r="Q89" s="107">
        <v>117.792</v>
      </c>
      <c r="R89" s="86">
        <v>26.481000000000002</v>
      </c>
      <c r="S89" s="93">
        <f t="shared" si="62"/>
        <v>0.14324352101781282</v>
      </c>
      <c r="T89" s="95">
        <f t="shared" si="63"/>
        <v>3.0190695464987274E-2</v>
      </c>
      <c r="U89" s="107">
        <v>37.381999999999998</v>
      </c>
      <c r="V89" s="108">
        <v>52.762</v>
      </c>
      <c r="W89" s="86">
        <f t="shared" si="76"/>
        <v>15.380000000000003</v>
      </c>
      <c r="X89" s="107">
        <v>0</v>
      </c>
      <c r="Y89" s="108">
        <v>0</v>
      </c>
      <c r="Z89" s="86">
        <f t="shared" si="64"/>
        <v>0</v>
      </c>
      <c r="AA89" s="116">
        <f t="shared" si="54"/>
        <v>0.20622803828910699</v>
      </c>
      <c r="AB89" s="95">
        <f t="shared" si="65"/>
        <v>0.17123854955010265</v>
      </c>
      <c r="AC89" s="116">
        <f t="shared" si="55"/>
        <v>0</v>
      </c>
      <c r="AD89" s="95">
        <f t="shared" si="66"/>
        <v>0</v>
      </c>
      <c r="AE89" s="93">
        <f t="shared" si="67"/>
        <v>0</v>
      </c>
      <c r="AF89" s="95">
        <f t="shared" si="68"/>
        <v>0</v>
      </c>
      <c r="AG89" s="107">
        <v>1249</v>
      </c>
      <c r="AH89" s="86">
        <v>330</v>
      </c>
      <c r="AI89" s="107">
        <v>10</v>
      </c>
      <c r="AJ89" s="86">
        <v>10</v>
      </c>
      <c r="AK89" s="107">
        <v>14</v>
      </c>
      <c r="AL89" s="86">
        <v>15</v>
      </c>
      <c r="AM89" s="107">
        <f t="shared" si="77"/>
        <v>11</v>
      </c>
      <c r="AN89" s="86">
        <f t="shared" si="78"/>
        <v>0.59166666666666679</v>
      </c>
      <c r="AO89" s="107">
        <f t="shared" si="79"/>
        <v>7.333333333333333</v>
      </c>
      <c r="AP89" s="86">
        <f t="shared" si="80"/>
        <v>-0.10119047619047628</v>
      </c>
      <c r="AQ89" s="107">
        <v>36</v>
      </c>
      <c r="AR89" s="86">
        <v>36</v>
      </c>
      <c r="AS89" s="107">
        <v>10698</v>
      </c>
      <c r="AT89" s="86">
        <v>2344</v>
      </c>
      <c r="AU89" s="107">
        <f t="shared" si="69"/>
        <v>78.86817406143345</v>
      </c>
      <c r="AV89" s="86">
        <f t="shared" si="70"/>
        <v>-18.525731341445606</v>
      </c>
      <c r="AW89" s="107">
        <f t="shared" si="71"/>
        <v>560.20303030303035</v>
      </c>
      <c r="AX89" s="86">
        <f t="shared" si="72"/>
        <v>-274.00033238712183</v>
      </c>
      <c r="AY89" s="230">
        <f t="shared" si="73"/>
        <v>7.1030303030303035</v>
      </c>
      <c r="AZ89" s="226">
        <f t="shared" si="74"/>
        <v>-1.4622218987311051</v>
      </c>
      <c r="BA89" s="116">
        <f t="shared" si="81"/>
        <v>0.72345679012345687</v>
      </c>
      <c r="BB89" s="136">
        <f t="shared" si="75"/>
        <v>-9.2935151268484617E-2</v>
      </c>
      <c r="BC89" s="181"/>
      <c r="BD89" s="180"/>
      <c r="BE89" s="180"/>
    </row>
    <row r="90" spans="1:57" s="132" customFormat="1" ht="15" customHeight="1" x14ac:dyDescent="0.2">
      <c r="A90" s="135" t="s">
        <v>152</v>
      </c>
      <c r="B90" s="250" t="s">
        <v>202</v>
      </c>
      <c r="C90" s="84">
        <v>2498.8069999999998</v>
      </c>
      <c r="D90" s="85">
        <v>724.03499999999997</v>
      </c>
      <c r="E90" s="84">
        <v>2424.5859999999998</v>
      </c>
      <c r="F90" s="86">
        <v>627.06399999999996</v>
      </c>
      <c r="G90" s="223">
        <f t="shared" si="56"/>
        <v>1.1546429072630544</v>
      </c>
      <c r="H90" s="224">
        <f t="shared" si="57"/>
        <v>0.12403108322381629</v>
      </c>
      <c r="I90" s="84">
        <v>1197.0830000000001</v>
      </c>
      <c r="J90" s="85">
        <v>342.76100000000002</v>
      </c>
      <c r="K90" s="90">
        <f t="shared" si="58"/>
        <v>0.54661246698901556</v>
      </c>
      <c r="L90" s="92">
        <f t="shared" si="59"/>
        <v>5.2885702914653943E-2</v>
      </c>
      <c r="M90" s="84">
        <v>951.29499999999962</v>
      </c>
      <c r="N90" s="86">
        <v>185.56299999999993</v>
      </c>
      <c r="O90" s="93">
        <f t="shared" si="60"/>
        <v>0.29592354209458677</v>
      </c>
      <c r="P90" s="95">
        <f t="shared" si="61"/>
        <v>-9.6430039094119124E-2</v>
      </c>
      <c r="Q90" s="84">
        <v>276.20800000000003</v>
      </c>
      <c r="R90" s="86">
        <v>98.740000000000009</v>
      </c>
      <c r="S90" s="93">
        <f t="shared" si="62"/>
        <v>0.15746399091639771</v>
      </c>
      <c r="T90" s="95">
        <f t="shared" si="63"/>
        <v>4.3544336179465279E-2</v>
      </c>
      <c r="U90" s="84">
        <v>241.334</v>
      </c>
      <c r="V90" s="85">
        <v>173.08026000000001</v>
      </c>
      <c r="W90" s="86">
        <f t="shared" si="76"/>
        <v>-68.253739999999993</v>
      </c>
      <c r="X90" s="84">
        <v>0</v>
      </c>
      <c r="Y90" s="85">
        <v>0</v>
      </c>
      <c r="Z90" s="86">
        <f t="shared" si="64"/>
        <v>0</v>
      </c>
      <c r="AA90" s="93">
        <f t="shared" si="54"/>
        <v>0.23904957633263588</v>
      </c>
      <c r="AB90" s="95">
        <f t="shared" si="65"/>
        <v>0.14246988850560482</v>
      </c>
      <c r="AC90" s="93">
        <f t="shared" si="55"/>
        <v>0</v>
      </c>
      <c r="AD90" s="95">
        <f t="shared" si="66"/>
        <v>0</v>
      </c>
      <c r="AE90" s="93">
        <f t="shared" si="67"/>
        <v>0</v>
      </c>
      <c r="AF90" s="95">
        <f t="shared" si="68"/>
        <v>0</v>
      </c>
      <c r="AG90" s="84">
        <v>2953</v>
      </c>
      <c r="AH90" s="86">
        <v>788</v>
      </c>
      <c r="AI90" s="84">
        <v>18</v>
      </c>
      <c r="AJ90" s="86">
        <v>18</v>
      </c>
      <c r="AK90" s="84">
        <v>42</v>
      </c>
      <c r="AL90" s="86">
        <v>43</v>
      </c>
      <c r="AM90" s="84">
        <f t="shared" si="77"/>
        <v>14.592592592592593</v>
      </c>
      <c r="AN90" s="86">
        <f t="shared" si="78"/>
        <v>0.92129629629629761</v>
      </c>
      <c r="AO90" s="84">
        <f t="shared" si="79"/>
        <v>6.1085271317829459</v>
      </c>
      <c r="AP90" s="86">
        <f t="shared" si="80"/>
        <v>0.24940014765596175</v>
      </c>
      <c r="AQ90" s="84">
        <v>88</v>
      </c>
      <c r="AR90" s="86">
        <v>88</v>
      </c>
      <c r="AS90" s="84">
        <v>21985</v>
      </c>
      <c r="AT90" s="86">
        <v>5301</v>
      </c>
      <c r="AU90" s="84">
        <f t="shared" si="69"/>
        <v>118.29164308621014</v>
      </c>
      <c r="AV90" s="86">
        <f t="shared" si="70"/>
        <v>8.0079951444316606</v>
      </c>
      <c r="AW90" s="84">
        <f t="shared" si="71"/>
        <v>795.76649746192891</v>
      </c>
      <c r="AX90" s="86">
        <f t="shared" si="72"/>
        <v>-25.292087028419928</v>
      </c>
      <c r="AY90" s="225">
        <f t="shared" si="73"/>
        <v>6.7271573604060917</v>
      </c>
      <c r="AZ90" s="226">
        <f t="shared" si="74"/>
        <v>-0.71781385530674235</v>
      </c>
      <c r="BA90" s="93">
        <f t="shared" si="81"/>
        <v>0.66931818181818181</v>
      </c>
      <c r="BB90" s="136">
        <f t="shared" si="75"/>
        <v>-1.7026723276723277E-2</v>
      </c>
      <c r="BC90" s="181"/>
      <c r="BD90" s="180"/>
      <c r="BE90" s="180"/>
    </row>
    <row r="91" spans="1:57" s="138" customFormat="1" ht="15" customHeight="1" x14ac:dyDescent="0.2">
      <c r="A91" s="137" t="s">
        <v>163</v>
      </c>
      <c r="B91" s="249" t="s">
        <v>203</v>
      </c>
      <c r="C91" s="107">
        <v>9590.1530000000002</v>
      </c>
      <c r="D91" s="108">
        <v>2609.2280000000001</v>
      </c>
      <c r="E91" s="107">
        <v>9501.2720000000008</v>
      </c>
      <c r="F91" s="109">
        <v>2538.7350000000001</v>
      </c>
      <c r="G91" s="228">
        <f t="shared" si="56"/>
        <v>1.027766978436111</v>
      </c>
      <c r="H91" s="229">
        <f t="shared" si="57"/>
        <v>1.8412336236624416E-2</v>
      </c>
      <c r="I91" s="107">
        <v>5792.6580000000004</v>
      </c>
      <c r="J91" s="108">
        <v>1778.847</v>
      </c>
      <c r="K91" s="113">
        <f t="shared" si="58"/>
        <v>0.70068242648405599</v>
      </c>
      <c r="L91" s="92">
        <f t="shared" si="59"/>
        <v>9.1010584650667803E-2</v>
      </c>
      <c r="M91" s="107">
        <v>2693.3740000000007</v>
      </c>
      <c r="N91" s="86">
        <v>293.80200000000013</v>
      </c>
      <c r="O91" s="93">
        <f t="shared" si="60"/>
        <v>0.11572771478708889</v>
      </c>
      <c r="P91" s="95">
        <f t="shared" si="61"/>
        <v>-0.1677473820210017</v>
      </c>
      <c r="Q91" s="107">
        <v>1015.24</v>
      </c>
      <c r="R91" s="86">
        <v>466.08600000000001</v>
      </c>
      <c r="S91" s="93">
        <f t="shared" si="62"/>
        <v>0.18358985872885511</v>
      </c>
      <c r="T91" s="95">
        <f t="shared" si="63"/>
        <v>7.6736797370333856E-2</v>
      </c>
      <c r="U91" s="107">
        <v>1810.682</v>
      </c>
      <c r="V91" s="108">
        <v>1988.2529999999999</v>
      </c>
      <c r="W91" s="86">
        <f t="shared" si="76"/>
        <v>177.57099999999991</v>
      </c>
      <c r="X91" s="107">
        <v>0</v>
      </c>
      <c r="Y91" s="108">
        <v>55.912999999999997</v>
      </c>
      <c r="Z91" s="86">
        <f t="shared" si="64"/>
        <v>55.912999999999997</v>
      </c>
      <c r="AA91" s="116">
        <f t="shared" si="54"/>
        <v>0.76200814953695106</v>
      </c>
      <c r="AB91" s="95">
        <f t="shared" si="65"/>
        <v>0.57320177700045449</v>
      </c>
      <c r="AC91" s="116">
        <f t="shared" si="55"/>
        <v>2.1428943733548773E-2</v>
      </c>
      <c r="AD91" s="95">
        <f t="shared" si="66"/>
        <v>2.1428943733548773E-2</v>
      </c>
      <c r="AE91" s="93">
        <f t="shared" si="67"/>
        <v>2.2023960752106855E-2</v>
      </c>
      <c r="AF91" s="95">
        <f t="shared" si="68"/>
        <v>2.2023960752106855E-2</v>
      </c>
      <c r="AG91" s="107">
        <v>8998</v>
      </c>
      <c r="AH91" s="86">
        <v>2245</v>
      </c>
      <c r="AI91" s="107">
        <v>65</v>
      </c>
      <c r="AJ91" s="86">
        <v>65</v>
      </c>
      <c r="AK91" s="107">
        <v>126</v>
      </c>
      <c r="AL91" s="86">
        <v>123</v>
      </c>
      <c r="AM91" s="107">
        <f t="shared" si="77"/>
        <v>11.512820512820513</v>
      </c>
      <c r="AN91" s="86">
        <f t="shared" si="78"/>
        <v>-2.3076923076924771E-2</v>
      </c>
      <c r="AO91" s="107">
        <f t="shared" si="79"/>
        <v>6.0840108401084017</v>
      </c>
      <c r="AP91" s="86">
        <f t="shared" si="80"/>
        <v>0.13295263905019983</v>
      </c>
      <c r="AQ91" s="107">
        <v>150</v>
      </c>
      <c r="AR91" s="86">
        <v>150</v>
      </c>
      <c r="AS91" s="107">
        <v>38940</v>
      </c>
      <c r="AT91" s="86">
        <v>9769</v>
      </c>
      <c r="AU91" s="107">
        <f t="shared" si="69"/>
        <v>259.87665062954244</v>
      </c>
      <c r="AV91" s="86">
        <f t="shared" si="70"/>
        <v>15.878910516548075</v>
      </c>
      <c r="AW91" s="107">
        <f t="shared" si="71"/>
        <v>1130.8396436525613</v>
      </c>
      <c r="AX91" s="86">
        <f t="shared" si="72"/>
        <v>74.908103310262959</v>
      </c>
      <c r="AY91" s="230">
        <f t="shared" si="73"/>
        <v>4.3514476614699333</v>
      </c>
      <c r="AZ91" s="226">
        <f t="shared" si="74"/>
        <v>2.3819299611743006E-2</v>
      </c>
      <c r="BA91" s="116">
        <f t="shared" si="81"/>
        <v>0.72362962962962962</v>
      </c>
      <c r="BB91" s="136">
        <f t="shared" si="75"/>
        <v>1.0442816442816416E-2</v>
      </c>
      <c r="BC91" s="181"/>
      <c r="BD91" s="180"/>
      <c r="BE91" s="180"/>
    </row>
    <row r="92" spans="1:57" s="132" customFormat="1" ht="15" customHeight="1" x14ac:dyDescent="0.2">
      <c r="A92" s="135" t="s">
        <v>163</v>
      </c>
      <c r="B92" s="250" t="s">
        <v>204</v>
      </c>
      <c r="C92" s="84">
        <v>19801.038</v>
      </c>
      <c r="D92" s="85">
        <v>4712.1097699999991</v>
      </c>
      <c r="E92" s="84">
        <v>19784.644</v>
      </c>
      <c r="F92" s="86">
        <v>4707.3119999999999</v>
      </c>
      <c r="G92" s="223">
        <f t="shared" si="56"/>
        <v>1.0010192164870311</v>
      </c>
      <c r="H92" s="224">
        <f t="shared" si="57"/>
        <v>1.9059404631383003E-4</v>
      </c>
      <c r="I92" s="84">
        <v>2584.9160000000002</v>
      </c>
      <c r="J92" s="85">
        <v>606.06399999999996</v>
      </c>
      <c r="K92" s="90">
        <f t="shared" si="58"/>
        <v>0.12874948590618171</v>
      </c>
      <c r="L92" s="92">
        <f t="shared" si="59"/>
        <v>-1.9031556071050781E-3</v>
      </c>
      <c r="M92" s="84">
        <v>2028.7519999999986</v>
      </c>
      <c r="N92" s="86">
        <v>522.02599999999939</v>
      </c>
      <c r="O92" s="93">
        <f t="shared" si="60"/>
        <v>0.11089683454166611</v>
      </c>
      <c r="P92" s="95">
        <f t="shared" si="61"/>
        <v>8.3550854962954474E-3</v>
      </c>
      <c r="Q92" s="84">
        <v>15170.976000000001</v>
      </c>
      <c r="R92" s="86">
        <v>3579.2220000000002</v>
      </c>
      <c r="S92" s="93">
        <f t="shared" si="62"/>
        <v>0.76035367955215216</v>
      </c>
      <c r="T92" s="95">
        <f t="shared" si="63"/>
        <v>-6.4519298891902999E-3</v>
      </c>
      <c r="U92" s="84">
        <v>1095.3518100000001</v>
      </c>
      <c r="V92" s="85">
        <v>733.94899999999996</v>
      </c>
      <c r="W92" s="86">
        <f t="shared" si="76"/>
        <v>-361.40281000000016</v>
      </c>
      <c r="X92" s="84">
        <v>0</v>
      </c>
      <c r="Y92" s="85">
        <v>0</v>
      </c>
      <c r="Z92" s="86">
        <f t="shared" si="64"/>
        <v>0</v>
      </c>
      <c r="AA92" s="93">
        <f t="shared" si="54"/>
        <v>0.15575804381144545</v>
      </c>
      <c r="AB92" s="95">
        <f t="shared" si="65"/>
        <v>0.10044014532551759</v>
      </c>
      <c r="AC92" s="93">
        <f t="shared" si="55"/>
        <v>0</v>
      </c>
      <c r="AD92" s="95">
        <f t="shared" si="66"/>
        <v>0</v>
      </c>
      <c r="AE92" s="93">
        <f t="shared" si="67"/>
        <v>0</v>
      </c>
      <c r="AF92" s="95">
        <f t="shared" si="68"/>
        <v>0</v>
      </c>
      <c r="AG92" s="84">
        <v>7484</v>
      </c>
      <c r="AH92" s="86">
        <v>1810</v>
      </c>
      <c r="AI92" s="84">
        <v>31</v>
      </c>
      <c r="AJ92" s="86">
        <v>29</v>
      </c>
      <c r="AK92" s="84">
        <v>44</v>
      </c>
      <c r="AL92" s="86">
        <v>41</v>
      </c>
      <c r="AM92" s="84">
        <f t="shared" si="77"/>
        <v>20.804597701149426</v>
      </c>
      <c r="AN92" s="86">
        <f t="shared" si="78"/>
        <v>0.68631813125695373</v>
      </c>
      <c r="AO92" s="84">
        <f t="shared" si="79"/>
        <v>14.715447154471546</v>
      </c>
      <c r="AP92" s="86">
        <f t="shared" si="80"/>
        <v>0.54120473022912208</v>
      </c>
      <c r="AQ92" s="84">
        <v>48</v>
      </c>
      <c r="AR92" s="86">
        <v>48</v>
      </c>
      <c r="AS92" s="84">
        <v>10951</v>
      </c>
      <c r="AT92" s="86">
        <v>2670</v>
      </c>
      <c r="AU92" s="84">
        <f t="shared" si="69"/>
        <v>1763.0382022471911</v>
      </c>
      <c r="AV92" s="86">
        <f t="shared" si="70"/>
        <v>-43.613610372661014</v>
      </c>
      <c r="AW92" s="84">
        <f t="shared" si="71"/>
        <v>2600.7248618784529</v>
      </c>
      <c r="AX92" s="86">
        <f t="shared" si="72"/>
        <v>-42.867334807810948</v>
      </c>
      <c r="AY92" s="225">
        <f t="shared" si="73"/>
        <v>1.4751381215469612</v>
      </c>
      <c r="AZ92" s="226">
        <f t="shared" si="74"/>
        <v>1.1883177666683231E-2</v>
      </c>
      <c r="BA92" s="93">
        <f t="shared" si="81"/>
        <v>0.61805555555555558</v>
      </c>
      <c r="BB92" s="136">
        <f t="shared" si="75"/>
        <v>-8.7187118437118682E-3</v>
      </c>
      <c r="BC92" s="181"/>
      <c r="BD92" s="180"/>
      <c r="BE92" s="180"/>
    </row>
    <row r="93" spans="1:57" s="138" customFormat="1" ht="15" customHeight="1" x14ac:dyDescent="0.2">
      <c r="A93" s="137" t="s">
        <v>163</v>
      </c>
      <c r="B93" s="249" t="s">
        <v>205</v>
      </c>
      <c r="C93" s="107">
        <v>8562.5470000000005</v>
      </c>
      <c r="D93" s="108">
        <v>2248.7379999999998</v>
      </c>
      <c r="E93" s="107">
        <v>8532.7479999999996</v>
      </c>
      <c r="F93" s="109">
        <v>2240.09</v>
      </c>
      <c r="G93" s="228">
        <f t="shared" si="56"/>
        <v>1.0038605591739616</v>
      </c>
      <c r="H93" s="229">
        <f t="shared" si="57"/>
        <v>3.6824931083168089E-4</v>
      </c>
      <c r="I93" s="107">
        <v>5954.1840000000002</v>
      </c>
      <c r="J93" s="108">
        <v>1504.598</v>
      </c>
      <c r="K93" s="113">
        <f t="shared" si="58"/>
        <v>0.67166854903151207</v>
      </c>
      <c r="L93" s="92">
        <f t="shared" si="59"/>
        <v>-2.6135253448064333E-2</v>
      </c>
      <c r="M93" s="107">
        <v>1420.0989999999995</v>
      </c>
      <c r="N93" s="86">
        <v>397.06200000000018</v>
      </c>
      <c r="O93" s="93">
        <f t="shared" si="60"/>
        <v>0.17725269966831697</v>
      </c>
      <c r="P93" s="95">
        <f t="shared" si="61"/>
        <v>1.0823432098244629E-2</v>
      </c>
      <c r="Q93" s="107">
        <v>1158.4649999999999</v>
      </c>
      <c r="R93" s="86">
        <v>338.43</v>
      </c>
      <c r="S93" s="93">
        <f t="shared" si="62"/>
        <v>0.15107875130017095</v>
      </c>
      <c r="T93" s="95">
        <f t="shared" si="63"/>
        <v>1.5311821349819676E-2</v>
      </c>
      <c r="U93" s="107">
        <v>1552.452</v>
      </c>
      <c r="V93" s="108">
        <v>2437.2510000000002</v>
      </c>
      <c r="W93" s="86">
        <f t="shared" si="76"/>
        <v>884.79900000000021</v>
      </c>
      <c r="X93" s="107">
        <v>0</v>
      </c>
      <c r="Y93" s="108">
        <v>0</v>
      </c>
      <c r="Z93" s="86">
        <f t="shared" si="64"/>
        <v>0</v>
      </c>
      <c r="AA93" s="116">
        <f t="shared" si="54"/>
        <v>1.0838305751937312</v>
      </c>
      <c r="AB93" s="95">
        <f t="shared" si="65"/>
        <v>0.9025233076248641</v>
      </c>
      <c r="AC93" s="116">
        <f t="shared" si="55"/>
        <v>0</v>
      </c>
      <c r="AD93" s="95">
        <f t="shared" si="66"/>
        <v>0</v>
      </c>
      <c r="AE93" s="93">
        <f t="shared" si="67"/>
        <v>0</v>
      </c>
      <c r="AF93" s="95">
        <f t="shared" si="68"/>
        <v>0</v>
      </c>
      <c r="AG93" s="107">
        <v>8124</v>
      </c>
      <c r="AH93" s="86">
        <v>2069</v>
      </c>
      <c r="AI93" s="107">
        <v>61</v>
      </c>
      <c r="AJ93" s="86">
        <v>58.5</v>
      </c>
      <c r="AK93" s="107">
        <v>96</v>
      </c>
      <c r="AL93" s="86">
        <v>110</v>
      </c>
      <c r="AM93" s="107">
        <f t="shared" si="77"/>
        <v>11.789173789173789</v>
      </c>
      <c r="AN93" s="86">
        <f t="shared" si="78"/>
        <v>0.69081313343608386</v>
      </c>
      <c r="AO93" s="107">
        <f t="shared" si="79"/>
        <v>6.2696969696969695</v>
      </c>
      <c r="AP93" s="86">
        <f t="shared" si="80"/>
        <v>-0.78238636363636349</v>
      </c>
      <c r="AQ93" s="107">
        <v>174</v>
      </c>
      <c r="AR93" s="86">
        <v>174</v>
      </c>
      <c r="AS93" s="107">
        <v>33762</v>
      </c>
      <c r="AT93" s="86">
        <v>8327</v>
      </c>
      <c r="AU93" s="107">
        <f t="shared" si="69"/>
        <v>269.01525159120933</v>
      </c>
      <c r="AV93" s="86">
        <f t="shared" si="70"/>
        <v>16.282949002500146</v>
      </c>
      <c r="AW93" s="107">
        <f t="shared" si="71"/>
        <v>1082.69212179797</v>
      </c>
      <c r="AX93" s="86">
        <f t="shared" si="72"/>
        <v>32.378483196295974</v>
      </c>
      <c r="AY93" s="230">
        <f t="shared" si="73"/>
        <v>4.0246495891735137</v>
      </c>
      <c r="AZ93" s="226">
        <f t="shared" si="74"/>
        <v>-0.13118497508054805</v>
      </c>
      <c r="BA93" s="116">
        <f t="shared" si="81"/>
        <v>0.53173690932311624</v>
      </c>
      <c r="BB93" s="136">
        <f t="shared" si="75"/>
        <v>-1.3248564972703214E-3</v>
      </c>
      <c r="BC93" s="181"/>
      <c r="BD93" s="180"/>
      <c r="BE93" s="180"/>
    </row>
    <row r="94" spans="1:57" s="138" customFormat="1" ht="15" customHeight="1" x14ac:dyDescent="0.2">
      <c r="A94" s="137" t="s">
        <v>176</v>
      </c>
      <c r="B94" s="249" t="s">
        <v>206</v>
      </c>
      <c r="C94" s="107">
        <v>838.85649999999998</v>
      </c>
      <c r="D94" s="108">
        <v>188.053</v>
      </c>
      <c r="E94" s="107">
        <v>747.90528000000006</v>
      </c>
      <c r="F94" s="109">
        <v>194.47</v>
      </c>
      <c r="G94" s="228">
        <f t="shared" si="56"/>
        <v>0.96700262251246982</v>
      </c>
      <c r="H94" s="229">
        <f t="shared" si="57"/>
        <v>-0.15460531693141266</v>
      </c>
      <c r="I94" s="107">
        <v>520.226</v>
      </c>
      <c r="J94" s="108">
        <v>136.541</v>
      </c>
      <c r="K94" s="113">
        <f t="shared" si="58"/>
        <v>0.70211857870108496</v>
      </c>
      <c r="L94" s="92">
        <f t="shared" si="59"/>
        <v>6.5411922170639514E-3</v>
      </c>
      <c r="M94" s="107">
        <v>166.17028000000005</v>
      </c>
      <c r="N94" s="86">
        <v>42.63</v>
      </c>
      <c r="O94" s="93">
        <f t="shared" si="60"/>
        <v>0.21921118938653777</v>
      </c>
      <c r="P94" s="95">
        <f t="shared" si="61"/>
        <v>-2.9697263572313337E-3</v>
      </c>
      <c r="Q94" s="107">
        <v>61.509</v>
      </c>
      <c r="R94" s="86">
        <v>15.295999999999999</v>
      </c>
      <c r="S94" s="93">
        <f t="shared" si="62"/>
        <v>7.8654805368437289E-2</v>
      </c>
      <c r="T94" s="95">
        <f t="shared" si="63"/>
        <v>-3.5868924037725791E-3</v>
      </c>
      <c r="U94" s="107">
        <v>253.42258000000001</v>
      </c>
      <c r="V94" s="108">
        <v>254.07</v>
      </c>
      <c r="W94" s="86">
        <f t="shared" si="76"/>
        <v>0.64741999999998256</v>
      </c>
      <c r="X94" s="107">
        <v>86.615560000000002</v>
      </c>
      <c r="Y94" s="108">
        <v>75.069000000000003</v>
      </c>
      <c r="Z94" s="86">
        <f t="shared" si="64"/>
        <v>-11.546559999999999</v>
      </c>
      <c r="AA94" s="116">
        <f t="shared" si="54"/>
        <v>1.3510552876050901</v>
      </c>
      <c r="AB94" s="95">
        <f t="shared" si="65"/>
        <v>1.0489504818367614</v>
      </c>
      <c r="AC94" s="116">
        <f t="shared" si="55"/>
        <v>0.39919065369869133</v>
      </c>
      <c r="AD94" s="95">
        <f t="shared" si="66"/>
        <v>0.29593633070065772</v>
      </c>
      <c r="AE94" s="93">
        <f t="shared" si="67"/>
        <v>0.38601840900910167</v>
      </c>
      <c r="AF94" s="95">
        <f t="shared" si="68"/>
        <v>0.2702075405526041</v>
      </c>
      <c r="AG94" s="107">
        <v>942</v>
      </c>
      <c r="AH94" s="86">
        <v>229</v>
      </c>
      <c r="AI94" s="107">
        <v>10</v>
      </c>
      <c r="AJ94" s="86">
        <v>9</v>
      </c>
      <c r="AK94" s="107">
        <v>12</v>
      </c>
      <c r="AL94" s="86">
        <v>13</v>
      </c>
      <c r="AM94" s="107">
        <f t="shared" si="77"/>
        <v>8.481481481481481</v>
      </c>
      <c r="AN94" s="86">
        <f t="shared" si="78"/>
        <v>0.63148148148148042</v>
      </c>
      <c r="AO94" s="107">
        <f t="shared" si="79"/>
        <v>5.8717948717948723</v>
      </c>
      <c r="AP94" s="86">
        <f t="shared" si="80"/>
        <v>-0.66987179487179471</v>
      </c>
      <c r="AQ94" s="107">
        <v>50</v>
      </c>
      <c r="AR94" s="86">
        <v>50</v>
      </c>
      <c r="AS94" s="107">
        <v>6393</v>
      </c>
      <c r="AT94" s="86">
        <v>1633</v>
      </c>
      <c r="AU94" s="107">
        <f t="shared" si="69"/>
        <v>119.08756889161053</v>
      </c>
      <c r="AV94" s="86">
        <f t="shared" si="70"/>
        <v>2.0994130962093038</v>
      </c>
      <c r="AW94" s="107">
        <f t="shared" si="71"/>
        <v>849.21397379912662</v>
      </c>
      <c r="AX94" s="86">
        <f t="shared" si="72"/>
        <v>55.259324117597885</v>
      </c>
      <c r="AY94" s="230">
        <f t="shared" si="73"/>
        <v>7.1310043668122267</v>
      </c>
      <c r="AZ94" s="226">
        <f t="shared" si="74"/>
        <v>0.3443801629905705</v>
      </c>
      <c r="BA94" s="116">
        <f t="shared" si="81"/>
        <v>0.36288888888888887</v>
      </c>
      <c r="BB94" s="136">
        <f t="shared" si="75"/>
        <v>1.1625152625152624E-2</v>
      </c>
      <c r="BC94" s="180"/>
      <c r="BD94" s="180"/>
      <c r="BE94" s="180"/>
    </row>
    <row r="95" spans="1:57" s="138" customFormat="1" ht="15" customHeight="1" x14ac:dyDescent="0.2">
      <c r="A95" s="137" t="s">
        <v>184</v>
      </c>
      <c r="B95" s="249" t="s">
        <v>207</v>
      </c>
      <c r="C95" s="107">
        <v>1268.76764</v>
      </c>
      <c r="D95" s="108">
        <v>345.74900000000002</v>
      </c>
      <c r="E95" s="107">
        <v>1224.0529700000002</v>
      </c>
      <c r="F95" s="109">
        <v>317.77100000000002</v>
      </c>
      <c r="G95" s="228">
        <f t="shared" si="56"/>
        <v>1.0880445352156112</v>
      </c>
      <c r="H95" s="229">
        <f t="shared" si="57"/>
        <v>5.1514522956419562E-2</v>
      </c>
      <c r="I95" s="107">
        <v>750.3093100000001</v>
      </c>
      <c r="J95" s="108">
        <v>200.654</v>
      </c>
      <c r="K95" s="113">
        <f t="shared" si="58"/>
        <v>0.63144213915052028</v>
      </c>
      <c r="L95" s="92">
        <f t="shared" si="59"/>
        <v>1.8470863895986178E-2</v>
      </c>
      <c r="M95" s="107">
        <v>387.83554000000009</v>
      </c>
      <c r="N95" s="86">
        <v>77.970000000000013</v>
      </c>
      <c r="O95" s="93">
        <f t="shared" si="60"/>
        <v>0.24536537317753984</v>
      </c>
      <c r="P95" s="95">
        <f t="shared" si="61"/>
        <v>-7.1480016283015951E-2</v>
      </c>
      <c r="Q95" s="107">
        <v>85.908119999999997</v>
      </c>
      <c r="R95" s="86">
        <v>39.147000000000006</v>
      </c>
      <c r="S95" s="93">
        <f t="shared" si="62"/>
        <v>0.12319248767193987</v>
      </c>
      <c r="T95" s="95">
        <f t="shared" si="63"/>
        <v>5.3009152387029787E-2</v>
      </c>
      <c r="U95" s="107">
        <v>190.19487000000001</v>
      </c>
      <c r="V95" s="108">
        <v>190.69800000000001</v>
      </c>
      <c r="W95" s="86">
        <f t="shared" si="76"/>
        <v>0.50312999999999874</v>
      </c>
      <c r="X95" s="107">
        <v>0</v>
      </c>
      <c r="Y95" s="108">
        <v>0</v>
      </c>
      <c r="Z95" s="86">
        <f t="shared" si="64"/>
        <v>0</v>
      </c>
      <c r="AA95" s="116">
        <f t="shared" si="54"/>
        <v>0.55155040217036055</v>
      </c>
      <c r="AB95" s="95">
        <f t="shared" si="65"/>
        <v>0.40164519967008239</v>
      </c>
      <c r="AC95" s="116">
        <f t="shared" si="55"/>
        <v>0</v>
      </c>
      <c r="AD95" s="95">
        <f t="shared" si="66"/>
        <v>0</v>
      </c>
      <c r="AE95" s="93">
        <f t="shared" si="67"/>
        <v>0</v>
      </c>
      <c r="AF95" s="95">
        <f t="shared" si="68"/>
        <v>0</v>
      </c>
      <c r="AG95" s="107">
        <v>1950</v>
      </c>
      <c r="AH95" s="86">
        <v>491</v>
      </c>
      <c r="AI95" s="107">
        <v>11</v>
      </c>
      <c r="AJ95" s="86">
        <v>11</v>
      </c>
      <c r="AK95" s="107">
        <v>18</v>
      </c>
      <c r="AL95" s="86">
        <v>13</v>
      </c>
      <c r="AM95" s="107">
        <f t="shared" si="77"/>
        <v>14.878787878787877</v>
      </c>
      <c r="AN95" s="86">
        <f t="shared" si="78"/>
        <v>0.10606060606060375</v>
      </c>
      <c r="AO95" s="107">
        <f t="shared" si="79"/>
        <v>12.589743589743589</v>
      </c>
      <c r="AP95" s="86">
        <f t="shared" si="80"/>
        <v>3.5619658119658126</v>
      </c>
      <c r="AQ95" s="107">
        <v>49</v>
      </c>
      <c r="AR95" s="86">
        <v>49</v>
      </c>
      <c r="AS95" s="107">
        <v>12065</v>
      </c>
      <c r="AT95" s="86">
        <v>3012</v>
      </c>
      <c r="AU95" s="107">
        <f t="shared" si="69"/>
        <v>105.50166002656043</v>
      </c>
      <c r="AV95" s="86">
        <f t="shared" si="70"/>
        <v>4.0467930559843666</v>
      </c>
      <c r="AW95" s="107">
        <f t="shared" si="71"/>
        <v>647.19144602851327</v>
      </c>
      <c r="AX95" s="86">
        <f t="shared" si="72"/>
        <v>19.47197423364139</v>
      </c>
      <c r="AY95" s="230">
        <f t="shared" si="73"/>
        <v>6.134419551934827</v>
      </c>
      <c r="AZ95" s="226">
        <f t="shared" si="74"/>
        <v>-5.2759935244660383E-2</v>
      </c>
      <c r="BA95" s="116">
        <f t="shared" si="81"/>
        <v>0.68299319727891161</v>
      </c>
      <c r="BB95" s="136">
        <f t="shared" si="75"/>
        <v>6.5522912461688509E-3</v>
      </c>
      <c r="BC95" s="181"/>
      <c r="BD95" s="180"/>
      <c r="BE95" s="180"/>
    </row>
    <row r="96" spans="1:57" s="138" customFormat="1" ht="15" customHeight="1" x14ac:dyDescent="0.2">
      <c r="A96" s="137" t="s">
        <v>184</v>
      </c>
      <c r="B96" s="249" t="s">
        <v>208</v>
      </c>
      <c r="C96" s="107">
        <v>8886.8829100000003</v>
      </c>
      <c r="D96" s="108">
        <v>1524.81396</v>
      </c>
      <c r="E96" s="107">
        <v>8864.2171799999996</v>
      </c>
      <c r="F96" s="109">
        <v>2230.06124</v>
      </c>
      <c r="G96" s="228">
        <f t="shared" si="56"/>
        <v>0.68375429905234353</v>
      </c>
      <c r="H96" s="229">
        <f t="shared" si="57"/>
        <v>-0.31880269267515393</v>
      </c>
      <c r="I96" s="107">
        <v>1558.0711699999999</v>
      </c>
      <c r="J96" s="108">
        <v>422.03</v>
      </c>
      <c r="K96" s="113">
        <f t="shared" si="58"/>
        <v>0.1892459240267321</v>
      </c>
      <c r="L96" s="92">
        <f t="shared" si="59"/>
        <v>1.347505353007758E-2</v>
      </c>
      <c r="M96" s="107">
        <v>784.62614999999914</v>
      </c>
      <c r="N96" s="86">
        <v>119.49724000000015</v>
      </c>
      <c r="O96" s="93">
        <f t="shared" si="60"/>
        <v>5.3584734740289082E-2</v>
      </c>
      <c r="P96" s="95">
        <f t="shared" si="61"/>
        <v>-3.4931389590500288E-2</v>
      </c>
      <c r="Q96" s="107">
        <v>6521.5198600000003</v>
      </c>
      <c r="R96" s="86">
        <v>1688.5339999999999</v>
      </c>
      <c r="S96" s="93">
        <f t="shared" si="62"/>
        <v>0.75716934123297885</v>
      </c>
      <c r="T96" s="95">
        <f t="shared" si="63"/>
        <v>2.1456336060422743E-2</v>
      </c>
      <c r="U96" s="107">
        <v>2691.4183000000003</v>
      </c>
      <c r="V96" s="108">
        <v>2922.4801100000009</v>
      </c>
      <c r="W96" s="86">
        <f t="shared" si="76"/>
        <v>231.06181000000061</v>
      </c>
      <c r="X96" s="107">
        <v>1372.6738899999998</v>
      </c>
      <c r="Y96" s="108">
        <v>1538.52017</v>
      </c>
      <c r="Z96" s="86">
        <f t="shared" si="64"/>
        <v>165.84628000000021</v>
      </c>
      <c r="AA96" s="116">
        <f t="shared" si="54"/>
        <v>1.9166142143661913</v>
      </c>
      <c r="AB96" s="95">
        <f t="shared" si="65"/>
        <v>1.6137613100062755</v>
      </c>
      <c r="AC96" s="116">
        <f t="shared" si="55"/>
        <v>1.0089887752601636</v>
      </c>
      <c r="AD96" s="95">
        <f t="shared" si="66"/>
        <v>0.85452810509026711</v>
      </c>
      <c r="AE96" s="93">
        <f t="shared" si="67"/>
        <v>0.68990041277969572</v>
      </c>
      <c r="AF96" s="95">
        <f t="shared" si="68"/>
        <v>0.53504478795395105</v>
      </c>
      <c r="AG96" s="107">
        <v>2281</v>
      </c>
      <c r="AH96" s="86">
        <v>519</v>
      </c>
      <c r="AI96" s="107">
        <v>20</v>
      </c>
      <c r="AJ96" s="86">
        <v>21</v>
      </c>
      <c r="AK96" s="107">
        <v>41</v>
      </c>
      <c r="AL96" s="86">
        <v>41</v>
      </c>
      <c r="AM96" s="107">
        <f t="shared" si="77"/>
        <v>8.238095238095239</v>
      </c>
      <c r="AN96" s="86">
        <f t="shared" si="78"/>
        <v>-1.2660714285714274</v>
      </c>
      <c r="AO96" s="107">
        <f t="shared" si="79"/>
        <v>4.2195121951219514</v>
      </c>
      <c r="AP96" s="86">
        <f t="shared" si="80"/>
        <v>-0.41666666666666607</v>
      </c>
      <c r="AQ96" s="107">
        <v>65</v>
      </c>
      <c r="AR96" s="86">
        <v>60</v>
      </c>
      <c r="AS96" s="107">
        <v>9509</v>
      </c>
      <c r="AT96" s="86">
        <v>2280</v>
      </c>
      <c r="AU96" s="107">
        <f t="shared" si="69"/>
        <v>978.09703508771941</v>
      </c>
      <c r="AV96" s="86">
        <f t="shared" si="70"/>
        <v>45.904672063216367</v>
      </c>
      <c r="AW96" s="107">
        <f t="shared" si="71"/>
        <v>4296.8424662813104</v>
      </c>
      <c r="AX96" s="86">
        <f t="shared" si="72"/>
        <v>410.73234791217419</v>
      </c>
      <c r="AY96" s="230">
        <f t="shared" si="73"/>
        <v>4.3930635838150289</v>
      </c>
      <c r="AZ96" s="226">
        <f t="shared" si="74"/>
        <v>0.2242779634730736</v>
      </c>
      <c r="BA96" s="116">
        <f t="shared" si="81"/>
        <v>0.42222222222222222</v>
      </c>
      <c r="BB96" s="136">
        <f t="shared" si="75"/>
        <v>2.032027801258568E-2</v>
      </c>
      <c r="BC96" s="181"/>
      <c r="BD96" s="180"/>
      <c r="BE96" s="180"/>
    </row>
    <row r="97" spans="1:57" s="138" customFormat="1" ht="15" customHeight="1" x14ac:dyDescent="0.2">
      <c r="A97" s="137" t="s">
        <v>184</v>
      </c>
      <c r="B97" s="249" t="s">
        <v>209</v>
      </c>
      <c r="C97" s="107">
        <v>354.99599999999998</v>
      </c>
      <c r="D97" s="108">
        <v>99.620999999999995</v>
      </c>
      <c r="E97" s="107">
        <v>352.23899999999998</v>
      </c>
      <c r="F97" s="109">
        <v>84.108000000000004</v>
      </c>
      <c r="G97" s="228">
        <f t="shared" si="56"/>
        <v>1.1844414324440005</v>
      </c>
      <c r="H97" s="229">
        <f t="shared" si="57"/>
        <v>0.17661436048433665</v>
      </c>
      <c r="I97" s="107">
        <v>266.80599999999998</v>
      </c>
      <c r="J97" s="108">
        <v>61.822000000000003</v>
      </c>
      <c r="K97" s="113">
        <f t="shared" si="58"/>
        <v>0.73503115042564326</v>
      </c>
      <c r="L97" s="92">
        <f t="shared" si="59"/>
        <v>-2.2426144195338504E-2</v>
      </c>
      <c r="M97" s="107">
        <v>74.877999999999986</v>
      </c>
      <c r="N97" s="86">
        <v>19.612000000000002</v>
      </c>
      <c r="O97" s="93">
        <f t="shared" si="60"/>
        <v>0.23317639225757361</v>
      </c>
      <c r="P97" s="95">
        <f t="shared" si="61"/>
        <v>2.0599136473858609E-2</v>
      </c>
      <c r="Q97" s="107">
        <v>10.555</v>
      </c>
      <c r="R97" s="86">
        <v>2.6739999999999999</v>
      </c>
      <c r="S97" s="93">
        <f t="shared" si="62"/>
        <v>3.1792457316783179E-2</v>
      </c>
      <c r="T97" s="95">
        <f t="shared" si="63"/>
        <v>1.8270077214799889E-3</v>
      </c>
      <c r="U97" s="107">
        <v>63.061999999999998</v>
      </c>
      <c r="V97" s="108">
        <v>46.100999999999999</v>
      </c>
      <c r="W97" s="86">
        <f t="shared" si="76"/>
        <v>-16.960999999999999</v>
      </c>
      <c r="X97" s="107">
        <v>36.723999999999997</v>
      </c>
      <c r="Y97" s="108">
        <v>16.777000000000001</v>
      </c>
      <c r="Z97" s="86">
        <f t="shared" si="64"/>
        <v>-19.946999999999996</v>
      </c>
      <c r="AA97" s="116">
        <f t="shared" si="54"/>
        <v>0.46276387508657812</v>
      </c>
      <c r="AB97" s="95">
        <f t="shared" si="65"/>
        <v>0.28512243687318983</v>
      </c>
      <c r="AC97" s="116">
        <f t="shared" si="55"/>
        <v>0.16840826733319281</v>
      </c>
      <c r="AD97" s="95">
        <f t="shared" si="66"/>
        <v>6.4959214386117348E-2</v>
      </c>
      <c r="AE97" s="93">
        <f t="shared" si="67"/>
        <v>0.19946972939553906</v>
      </c>
      <c r="AF97" s="95">
        <f t="shared" si="68"/>
        <v>9.521097326688778E-2</v>
      </c>
      <c r="AG97" s="107">
        <v>236</v>
      </c>
      <c r="AH97" s="86">
        <v>58</v>
      </c>
      <c r="AI97" s="107">
        <v>5</v>
      </c>
      <c r="AJ97" s="86">
        <v>5</v>
      </c>
      <c r="AK97" s="107">
        <v>7.5</v>
      </c>
      <c r="AL97" s="86">
        <v>8</v>
      </c>
      <c r="AM97" s="107">
        <f t="shared" si="77"/>
        <v>3.8666666666666667</v>
      </c>
      <c r="AN97" s="86">
        <f t="shared" si="78"/>
        <v>-6.6666666666666874E-2</v>
      </c>
      <c r="AO97" s="107">
        <f t="shared" si="79"/>
        <v>2.4166666666666665</v>
      </c>
      <c r="AP97" s="86">
        <f t="shared" si="80"/>
        <v>-0.20555555555555571</v>
      </c>
      <c r="AQ97" s="107">
        <v>10</v>
      </c>
      <c r="AR97" s="86">
        <v>10</v>
      </c>
      <c r="AS97" s="107">
        <v>1439</v>
      </c>
      <c r="AT97" s="86">
        <v>326</v>
      </c>
      <c r="AU97" s="107">
        <f t="shared" si="69"/>
        <v>258</v>
      </c>
      <c r="AV97" s="86">
        <f t="shared" si="70"/>
        <v>13.219596942321061</v>
      </c>
      <c r="AW97" s="107">
        <f t="shared" si="71"/>
        <v>1450.1379310344828</v>
      </c>
      <c r="AX97" s="86">
        <f t="shared" si="72"/>
        <v>-42.400204558737641</v>
      </c>
      <c r="AY97" s="230">
        <f t="shared" si="73"/>
        <v>5.6206896551724137</v>
      </c>
      <c r="AZ97" s="226">
        <f t="shared" si="74"/>
        <v>-0.47676797194623077</v>
      </c>
      <c r="BA97" s="116">
        <f t="shared" si="81"/>
        <v>0.36222222222222222</v>
      </c>
      <c r="BB97" s="136">
        <f t="shared" si="75"/>
        <v>-3.3107448107448145E-2</v>
      </c>
      <c r="BC97" s="181"/>
      <c r="BD97" s="180"/>
      <c r="BE97" s="180"/>
    </row>
    <row r="98" spans="1:57" s="138" customFormat="1" ht="15" customHeight="1" x14ac:dyDescent="0.2">
      <c r="A98" s="137" t="s">
        <v>142</v>
      </c>
      <c r="B98" s="249" t="s">
        <v>210</v>
      </c>
      <c r="C98" s="107">
        <v>702.75800000000004</v>
      </c>
      <c r="D98" s="108">
        <v>162.703</v>
      </c>
      <c r="E98" s="107">
        <v>664.72699999999998</v>
      </c>
      <c r="F98" s="109">
        <v>159.49100000000001</v>
      </c>
      <c r="G98" s="228">
        <f t="shared" si="56"/>
        <v>1.0201390674081923</v>
      </c>
      <c r="H98" s="229">
        <f t="shared" si="57"/>
        <v>-3.7073893702158411E-2</v>
      </c>
      <c r="I98" s="107">
        <v>508.005</v>
      </c>
      <c r="J98" s="108">
        <v>125.432</v>
      </c>
      <c r="K98" s="113">
        <f t="shared" si="58"/>
        <v>0.786451900107216</v>
      </c>
      <c r="L98" s="115">
        <f t="shared" si="59"/>
        <v>2.2220869924900577E-2</v>
      </c>
      <c r="M98" s="107">
        <v>136.85699999999997</v>
      </c>
      <c r="N98" s="86">
        <v>33.086000000000013</v>
      </c>
      <c r="O98" s="116">
        <f t="shared" si="60"/>
        <v>0.20744744217542063</v>
      </c>
      <c r="P98" s="118">
        <f t="shared" si="61"/>
        <v>1.5629211615307559E-3</v>
      </c>
      <c r="Q98" s="107">
        <v>19.864999999999998</v>
      </c>
      <c r="R98" s="86">
        <v>0.97299999999999998</v>
      </c>
      <c r="S98" s="116">
        <f t="shared" si="62"/>
        <v>6.1006577173633612E-3</v>
      </c>
      <c r="T98" s="118">
        <f t="shared" si="63"/>
        <v>-2.3783791086431277E-2</v>
      </c>
      <c r="U98" s="107">
        <v>81.927000000000007</v>
      </c>
      <c r="V98" s="108">
        <v>85.518000000000001</v>
      </c>
      <c r="W98" s="109">
        <f t="shared" si="76"/>
        <v>3.590999999999994</v>
      </c>
      <c r="X98" s="107">
        <v>0</v>
      </c>
      <c r="Y98" s="108">
        <v>0</v>
      </c>
      <c r="Z98" s="109">
        <f t="shared" si="64"/>
        <v>0</v>
      </c>
      <c r="AA98" s="116">
        <f t="shared" si="54"/>
        <v>0.52560800968636101</v>
      </c>
      <c r="AB98" s="118">
        <f t="shared" si="65"/>
        <v>0.40902876049958548</v>
      </c>
      <c r="AC98" s="116">
        <f t="shared" si="55"/>
        <v>0</v>
      </c>
      <c r="AD98" s="118">
        <f t="shared" si="66"/>
        <v>0</v>
      </c>
      <c r="AE98" s="116">
        <f t="shared" si="67"/>
        <v>0</v>
      </c>
      <c r="AF98" s="118">
        <f t="shared" si="68"/>
        <v>0</v>
      </c>
      <c r="AG98" s="107">
        <v>946</v>
      </c>
      <c r="AH98" s="86">
        <v>204</v>
      </c>
      <c r="AI98" s="107">
        <v>6</v>
      </c>
      <c r="AJ98" s="86">
        <v>6</v>
      </c>
      <c r="AK98" s="107">
        <v>11</v>
      </c>
      <c r="AL98" s="86">
        <v>11</v>
      </c>
      <c r="AM98" s="107">
        <f t="shared" si="77"/>
        <v>11.333333333333334</v>
      </c>
      <c r="AN98" s="86">
        <f t="shared" si="78"/>
        <v>-1.8055555555555536</v>
      </c>
      <c r="AO98" s="107">
        <f t="shared" si="79"/>
        <v>6.1818181818181825</v>
      </c>
      <c r="AP98" s="86">
        <f t="shared" si="80"/>
        <v>-0.98484848484848442</v>
      </c>
      <c r="AQ98" s="107">
        <v>45</v>
      </c>
      <c r="AR98" s="86">
        <v>45</v>
      </c>
      <c r="AS98" s="107">
        <v>7437</v>
      </c>
      <c r="AT98" s="86">
        <v>1592</v>
      </c>
      <c r="AU98" s="107">
        <f t="shared" si="69"/>
        <v>100.18278894472361</v>
      </c>
      <c r="AV98" s="86">
        <f t="shared" si="70"/>
        <v>10.801721309924631</v>
      </c>
      <c r="AW98" s="107">
        <f t="shared" si="71"/>
        <v>781.81862745098044</v>
      </c>
      <c r="AX98" s="86">
        <f t="shared" si="72"/>
        <v>79.147380093686593</v>
      </c>
      <c r="AY98" s="230">
        <f t="shared" si="73"/>
        <v>7.8039215686274508</v>
      </c>
      <c r="AZ98" s="226">
        <f t="shared" si="74"/>
        <v>-5.7600630104050587E-2</v>
      </c>
      <c r="BA98" s="116">
        <f t="shared" si="81"/>
        <v>0.39308641975308645</v>
      </c>
      <c r="BB98" s="176">
        <f t="shared" si="75"/>
        <v>-6.0942884276217635E-2</v>
      </c>
      <c r="BC98" s="181"/>
      <c r="BD98" s="180"/>
      <c r="BE98" s="180"/>
    </row>
    <row r="99" spans="1:57" s="138" customFormat="1" ht="15" customHeight="1" x14ac:dyDescent="0.2">
      <c r="A99" s="137" t="s">
        <v>142</v>
      </c>
      <c r="B99" s="249" t="s">
        <v>211</v>
      </c>
      <c r="C99" s="107">
        <v>996.38699999999994</v>
      </c>
      <c r="D99" s="108">
        <v>204.44065000000001</v>
      </c>
      <c r="E99" s="107">
        <v>1129.836</v>
      </c>
      <c r="F99" s="109">
        <v>231.82300000000001</v>
      </c>
      <c r="G99" s="228">
        <f t="shared" si="56"/>
        <v>0.88188251381441873</v>
      </c>
      <c r="H99" s="229">
        <f t="shared" si="57"/>
        <v>-3.8838574557553684E-6</v>
      </c>
      <c r="I99" s="107">
        <v>729.18200000000002</v>
      </c>
      <c r="J99" s="108">
        <v>199.529</v>
      </c>
      <c r="K99" s="113">
        <f t="shared" si="58"/>
        <v>0.86069544436919543</v>
      </c>
      <c r="L99" s="92">
        <f t="shared" si="59"/>
        <v>0.21530797220509368</v>
      </c>
      <c r="M99" s="107">
        <v>391.1</v>
      </c>
      <c r="N99" s="86">
        <v>28.478000000000012</v>
      </c>
      <c r="O99" s="93">
        <f t="shared" si="60"/>
        <v>0.12284372128736153</v>
      </c>
      <c r="P99" s="95">
        <f t="shared" si="61"/>
        <v>-0.22331271203570485</v>
      </c>
      <c r="Q99" s="107">
        <v>9.5540000000000003</v>
      </c>
      <c r="R99" s="86">
        <v>3.8159999999999998</v>
      </c>
      <c r="S99" s="93">
        <f t="shared" si="62"/>
        <v>1.6460834343443056E-2</v>
      </c>
      <c r="T99" s="95">
        <f t="shared" si="63"/>
        <v>8.0047398306111045E-3</v>
      </c>
      <c r="U99" s="107">
        <v>410.48200000000003</v>
      </c>
      <c r="V99" s="108">
        <v>365.358</v>
      </c>
      <c r="W99" s="86">
        <f t="shared" si="76"/>
        <v>-45.124000000000024</v>
      </c>
      <c r="X99" s="107">
        <v>159.17500000000001</v>
      </c>
      <c r="Y99" s="108">
        <v>194.09899999999999</v>
      </c>
      <c r="Z99" s="86">
        <f t="shared" si="64"/>
        <v>34.923999999999978</v>
      </c>
      <c r="AA99" s="116">
        <f t="shared" si="54"/>
        <v>1.7871103422924941</v>
      </c>
      <c r="AB99" s="95">
        <f t="shared" si="65"/>
        <v>1.375139893059415</v>
      </c>
      <c r="AC99" s="116">
        <f t="shared" si="55"/>
        <v>0.9494149035429108</v>
      </c>
      <c r="AD99" s="95">
        <f t="shared" si="66"/>
        <v>0.78966271889979522</v>
      </c>
      <c r="AE99" s="93">
        <f t="shared" si="67"/>
        <v>0.83727240178929607</v>
      </c>
      <c r="AF99" s="95">
        <f t="shared" si="68"/>
        <v>0.69638912315416668</v>
      </c>
      <c r="AG99" s="107">
        <v>1827</v>
      </c>
      <c r="AH99" s="86">
        <v>417</v>
      </c>
      <c r="AI99" s="107">
        <v>8</v>
      </c>
      <c r="AJ99" s="86">
        <v>7</v>
      </c>
      <c r="AK99" s="107">
        <v>20</v>
      </c>
      <c r="AL99" s="86">
        <v>20</v>
      </c>
      <c r="AM99" s="107">
        <f t="shared" si="77"/>
        <v>19.857142857142858</v>
      </c>
      <c r="AN99" s="86">
        <f t="shared" si="78"/>
        <v>0.82589285714285765</v>
      </c>
      <c r="AO99" s="107">
        <f t="shared" si="79"/>
        <v>6.95</v>
      </c>
      <c r="AP99" s="86">
        <f t="shared" si="80"/>
        <v>-0.66249999999999964</v>
      </c>
      <c r="AQ99" s="107">
        <v>70</v>
      </c>
      <c r="AR99" s="86">
        <v>70</v>
      </c>
      <c r="AS99" s="107">
        <v>13041</v>
      </c>
      <c r="AT99" s="86">
        <v>2964</v>
      </c>
      <c r="AU99" s="107">
        <f t="shared" si="69"/>
        <v>78.212887989203779</v>
      </c>
      <c r="AV99" s="86">
        <f t="shared" si="70"/>
        <v>-8.4243330827999046</v>
      </c>
      <c r="AW99" s="107">
        <f t="shared" si="71"/>
        <v>555.93045563549163</v>
      </c>
      <c r="AX99" s="86">
        <f t="shared" si="72"/>
        <v>-62.480053395707046</v>
      </c>
      <c r="AY99" s="230">
        <f t="shared" si="73"/>
        <v>7.1079136690647484</v>
      </c>
      <c r="AZ99" s="226">
        <f t="shared" si="74"/>
        <v>-3.0017365418010478E-2</v>
      </c>
      <c r="BA99" s="116">
        <f t="shared" si="81"/>
        <v>0.47047619047619044</v>
      </c>
      <c r="BB99" s="136">
        <f t="shared" si="75"/>
        <v>-4.1336996336996445E-2</v>
      </c>
      <c r="BC99" s="181"/>
      <c r="BD99" s="180"/>
      <c r="BE99" s="180"/>
    </row>
    <row r="100" spans="1:57" s="138" customFormat="1" ht="15" customHeight="1" x14ac:dyDescent="0.2">
      <c r="A100" s="137" t="s">
        <v>212</v>
      </c>
      <c r="B100" s="249" t="s">
        <v>213</v>
      </c>
      <c r="C100" s="107">
        <v>611</v>
      </c>
      <c r="D100" s="108">
        <v>176.39870000000002</v>
      </c>
      <c r="E100" s="107">
        <v>643</v>
      </c>
      <c r="F100" s="109">
        <v>98.454630000000009</v>
      </c>
      <c r="G100" s="228">
        <f t="shared" si="56"/>
        <v>1.7916750080722461</v>
      </c>
      <c r="H100" s="229">
        <f t="shared" si="57"/>
        <v>0.84144172657924454</v>
      </c>
      <c r="I100" s="107">
        <v>362</v>
      </c>
      <c r="J100" s="108">
        <v>97.432020000000009</v>
      </c>
      <c r="K100" s="113">
        <f t="shared" si="58"/>
        <v>0.98961338842063595</v>
      </c>
      <c r="L100" s="92">
        <f t="shared" si="59"/>
        <v>0.42662738531021605</v>
      </c>
      <c r="M100" s="107">
        <v>280</v>
      </c>
      <c r="N100" s="86">
        <v>31</v>
      </c>
      <c r="O100" s="93">
        <f t="shared" si="60"/>
        <v>0.31486584226663589</v>
      </c>
      <c r="P100" s="95">
        <f t="shared" si="61"/>
        <v>-0.12059294466960052</v>
      </c>
      <c r="Q100" s="107">
        <v>1</v>
      </c>
      <c r="R100" s="86">
        <v>0.71160999999999996</v>
      </c>
      <c r="S100" s="93">
        <f t="shared" si="62"/>
        <v>7.2277961940438954E-3</v>
      </c>
      <c r="T100" s="95">
        <f t="shared" si="63"/>
        <v>5.6725862407001944E-3</v>
      </c>
      <c r="U100" s="107">
        <v>1265</v>
      </c>
      <c r="V100" s="108">
        <v>1288.0353699999998</v>
      </c>
      <c r="W100" s="86">
        <f t="shared" si="76"/>
        <v>23.03536999999983</v>
      </c>
      <c r="X100" s="107">
        <v>1038</v>
      </c>
      <c r="Y100" s="108">
        <v>1132.6127099999999</v>
      </c>
      <c r="Z100" s="86">
        <f t="shared" si="64"/>
        <v>94.612709999999879</v>
      </c>
      <c r="AA100" s="116">
        <f t="shared" si="54"/>
        <v>7.3018416235493779</v>
      </c>
      <c r="AB100" s="95">
        <f t="shared" si="65"/>
        <v>5.2314651914708179</v>
      </c>
      <c r="AC100" s="116">
        <f t="shared" si="55"/>
        <v>6.4207542912731199</v>
      </c>
      <c r="AD100" s="95">
        <f t="shared" si="66"/>
        <v>4.7218999541209108</v>
      </c>
      <c r="AE100" s="93">
        <f t="shared" si="67"/>
        <v>11.503904996646677</v>
      </c>
      <c r="AF100" s="95">
        <f t="shared" si="68"/>
        <v>9.8895970650759146</v>
      </c>
      <c r="AG100" s="107">
        <v>928</v>
      </c>
      <c r="AH100" s="86">
        <v>221</v>
      </c>
      <c r="AI100" s="107">
        <v>6</v>
      </c>
      <c r="AJ100" s="86">
        <v>2.5</v>
      </c>
      <c r="AK100" s="107">
        <v>12</v>
      </c>
      <c r="AL100" s="86">
        <v>12</v>
      </c>
      <c r="AM100" s="107">
        <f t="shared" si="77"/>
        <v>29.466666666666669</v>
      </c>
      <c r="AN100" s="86">
        <f t="shared" si="78"/>
        <v>16.577777777777783</v>
      </c>
      <c r="AO100" s="107">
        <f t="shared" si="79"/>
        <v>6.1388888888888893</v>
      </c>
      <c r="AP100" s="86">
        <f t="shared" si="80"/>
        <v>-0.30555555555555447</v>
      </c>
      <c r="AQ100" s="107">
        <v>60</v>
      </c>
      <c r="AR100" s="86">
        <v>60</v>
      </c>
      <c r="AS100" s="107">
        <v>10281</v>
      </c>
      <c r="AT100" s="86">
        <v>2603</v>
      </c>
      <c r="AU100" s="107">
        <f t="shared" si="69"/>
        <v>37.823522858240494</v>
      </c>
      <c r="AV100" s="86">
        <f t="shared" si="70"/>
        <v>-24.719031368002092</v>
      </c>
      <c r="AW100" s="107">
        <f t="shared" si="71"/>
        <v>445.49606334841633</v>
      </c>
      <c r="AX100" s="86">
        <f t="shared" si="72"/>
        <v>-247.39186768606646</v>
      </c>
      <c r="AY100" s="230">
        <f t="shared" si="73"/>
        <v>11.778280542986426</v>
      </c>
      <c r="AZ100" s="226">
        <f t="shared" si="74"/>
        <v>0.69961674988297773</v>
      </c>
      <c r="BA100" s="116">
        <f t="shared" si="81"/>
        <v>0.48203703703703704</v>
      </c>
      <c r="BB100" s="136">
        <f t="shared" si="75"/>
        <v>1.1295278795278807E-2</v>
      </c>
      <c r="BC100" s="180"/>
      <c r="BD100" s="180"/>
      <c r="BE100" s="180"/>
    </row>
    <row r="101" spans="1:57" s="132" customFormat="1" ht="15" customHeight="1" x14ac:dyDescent="0.2">
      <c r="A101" s="135" t="s">
        <v>163</v>
      </c>
      <c r="B101" s="250" t="s">
        <v>214</v>
      </c>
      <c r="C101" s="84">
        <v>778.38667000000009</v>
      </c>
      <c r="D101" s="85">
        <v>203.38121000000001</v>
      </c>
      <c r="E101" s="84">
        <v>831.18838000000005</v>
      </c>
      <c r="F101" s="86">
        <v>225.78585000000001</v>
      </c>
      <c r="G101" s="223">
        <f t="shared" si="56"/>
        <v>0.90077039814496795</v>
      </c>
      <c r="H101" s="224">
        <f t="shared" si="57"/>
        <v>-3.5704038612677791E-2</v>
      </c>
      <c r="I101" s="84">
        <v>466.17990999999995</v>
      </c>
      <c r="J101" s="85">
        <v>122.71035999999999</v>
      </c>
      <c r="K101" s="90">
        <f t="shared" si="58"/>
        <v>0.5434811791792975</v>
      </c>
      <c r="L101" s="92">
        <f t="shared" si="59"/>
        <v>-1.7378333798975798E-2</v>
      </c>
      <c r="M101" s="84">
        <v>360.20134000000013</v>
      </c>
      <c r="N101" s="86">
        <v>102.55081000000001</v>
      </c>
      <c r="O101" s="93">
        <f t="shared" si="60"/>
        <v>0.45419502595047478</v>
      </c>
      <c r="P101" s="95">
        <f t="shared" si="61"/>
        <v>2.0837981185243437E-2</v>
      </c>
      <c r="Q101" s="84">
        <v>4.8071299999999999</v>
      </c>
      <c r="R101" s="86">
        <v>0.52467999999999992</v>
      </c>
      <c r="S101" s="93">
        <f t="shared" si="62"/>
        <v>2.3237948702276956E-3</v>
      </c>
      <c r="T101" s="95">
        <f t="shared" si="63"/>
        <v>-3.4596473862677567E-3</v>
      </c>
      <c r="U101" s="84">
        <v>79.296180000000007</v>
      </c>
      <c r="V101" s="85">
        <v>79.012740000000008</v>
      </c>
      <c r="W101" s="86">
        <f t="shared" si="76"/>
        <v>-0.2834399999999988</v>
      </c>
      <c r="X101" s="84">
        <v>0</v>
      </c>
      <c r="Y101" s="85">
        <v>0</v>
      </c>
      <c r="Z101" s="86">
        <f t="shared" si="64"/>
        <v>0</v>
      </c>
      <c r="AA101" s="93">
        <f t="shared" si="54"/>
        <v>0.38849577106951033</v>
      </c>
      <c r="AB101" s="95">
        <f t="shared" si="65"/>
        <v>0.28662329167568928</v>
      </c>
      <c r="AC101" s="93">
        <f t="shared" si="55"/>
        <v>0</v>
      </c>
      <c r="AD101" s="95">
        <f t="shared" si="66"/>
        <v>0</v>
      </c>
      <c r="AE101" s="93">
        <f t="shared" si="67"/>
        <v>0</v>
      </c>
      <c r="AF101" s="95">
        <f t="shared" si="68"/>
        <v>0</v>
      </c>
      <c r="AG101" s="84">
        <v>1317</v>
      </c>
      <c r="AH101" s="86">
        <v>318</v>
      </c>
      <c r="AI101" s="84">
        <v>9.41</v>
      </c>
      <c r="AJ101" s="86">
        <v>8.5</v>
      </c>
      <c r="AK101" s="84">
        <v>16.7</v>
      </c>
      <c r="AL101" s="86">
        <v>16.079999999999998</v>
      </c>
      <c r="AM101" s="84">
        <f t="shared" si="77"/>
        <v>12.470588235294118</v>
      </c>
      <c r="AN101" s="86">
        <f t="shared" si="78"/>
        <v>0.80746389948115294</v>
      </c>
      <c r="AO101" s="84">
        <f t="shared" si="79"/>
        <v>6.5920398009950256</v>
      </c>
      <c r="AP101" s="86">
        <f t="shared" si="80"/>
        <v>2.0183513569875799E-2</v>
      </c>
      <c r="AQ101" s="84">
        <v>60</v>
      </c>
      <c r="AR101" s="86">
        <v>60</v>
      </c>
      <c r="AS101" s="84">
        <v>20347</v>
      </c>
      <c r="AT101" s="86">
        <v>4982</v>
      </c>
      <c r="AU101" s="84">
        <f t="shared" si="69"/>
        <v>45.320323163388196</v>
      </c>
      <c r="AV101" s="86">
        <f t="shared" si="70"/>
        <v>4.4696631152238453</v>
      </c>
      <c r="AW101" s="84">
        <f t="shared" si="71"/>
        <v>710.01839622641512</v>
      </c>
      <c r="AX101" s="86">
        <f t="shared" si="72"/>
        <v>78.895860159596623</v>
      </c>
      <c r="AY101" s="225">
        <f t="shared" si="73"/>
        <v>15.666666666666666</v>
      </c>
      <c r="AZ101" s="226">
        <f t="shared" si="74"/>
        <v>0.21716021260440321</v>
      </c>
      <c r="BA101" s="93">
        <f t="shared" si="81"/>
        <v>0.92259259259259252</v>
      </c>
      <c r="BB101" s="136">
        <f t="shared" si="75"/>
        <v>-9.0466015466016403E-3</v>
      </c>
      <c r="BC101" s="181"/>
      <c r="BD101" s="180"/>
      <c r="BE101" s="180"/>
    </row>
    <row r="102" spans="1:57" s="132" customFormat="1" ht="15" customHeight="1" x14ac:dyDescent="0.2">
      <c r="A102" s="135" t="s">
        <v>163</v>
      </c>
      <c r="B102" s="250" t="s">
        <v>215</v>
      </c>
      <c r="C102" s="84">
        <v>961.04700000000003</v>
      </c>
      <c r="D102" s="85">
        <v>237.26499999999999</v>
      </c>
      <c r="E102" s="84">
        <v>949.89200000000005</v>
      </c>
      <c r="F102" s="86">
        <v>235.13499999999999</v>
      </c>
      <c r="G102" s="223">
        <f t="shared" si="56"/>
        <v>1.0090586258957619</v>
      </c>
      <c r="H102" s="224">
        <f t="shared" si="57"/>
        <v>-2.684814411136216E-3</v>
      </c>
      <c r="I102" s="84">
        <v>666.68299999999999</v>
      </c>
      <c r="J102" s="85">
        <v>142.40700000000001</v>
      </c>
      <c r="K102" s="90">
        <f t="shared" si="58"/>
        <v>0.60563931358581247</v>
      </c>
      <c r="L102" s="92">
        <f t="shared" si="59"/>
        <v>-9.6212054780275391E-2</v>
      </c>
      <c r="M102" s="84">
        <v>282.33600000000007</v>
      </c>
      <c r="N102" s="86">
        <v>91.541999999999973</v>
      </c>
      <c r="O102" s="93">
        <f t="shared" si="60"/>
        <v>0.38931677546941107</v>
      </c>
      <c r="P102" s="95">
        <f t="shared" si="61"/>
        <v>9.2087195685604029E-2</v>
      </c>
      <c r="Q102" s="84">
        <v>0.873</v>
      </c>
      <c r="R102" s="86">
        <v>1.1859999999999999</v>
      </c>
      <c r="S102" s="93">
        <f t="shared" si="62"/>
        <v>5.0439109447764051E-3</v>
      </c>
      <c r="T102" s="95">
        <f t="shared" si="63"/>
        <v>4.1248590946713409E-3</v>
      </c>
      <c r="U102" s="84">
        <v>502.29599999999999</v>
      </c>
      <c r="V102" s="85">
        <v>7.47</v>
      </c>
      <c r="W102" s="86">
        <f t="shared" si="76"/>
        <v>-494.82599999999996</v>
      </c>
      <c r="X102" s="84">
        <v>0</v>
      </c>
      <c r="Y102" s="85">
        <v>0</v>
      </c>
      <c r="Z102" s="86">
        <f t="shared" si="64"/>
        <v>0</v>
      </c>
      <c r="AA102" s="93">
        <f t="shared" si="54"/>
        <v>3.1483783954649867E-2</v>
      </c>
      <c r="AB102" s="95">
        <f t="shared" si="65"/>
        <v>-0.49117119545842775</v>
      </c>
      <c r="AC102" s="93">
        <f t="shared" si="55"/>
        <v>0</v>
      </c>
      <c r="AD102" s="95">
        <f t="shared" si="66"/>
        <v>0</v>
      </c>
      <c r="AE102" s="93">
        <f t="shared" si="67"/>
        <v>0</v>
      </c>
      <c r="AF102" s="95">
        <f t="shared" si="68"/>
        <v>0</v>
      </c>
      <c r="AG102" s="84">
        <v>2142</v>
      </c>
      <c r="AH102" s="86">
        <v>509</v>
      </c>
      <c r="AI102" s="84">
        <v>6</v>
      </c>
      <c r="AJ102" s="86">
        <v>5</v>
      </c>
      <c r="AK102" s="84">
        <v>18</v>
      </c>
      <c r="AL102" s="86">
        <v>16</v>
      </c>
      <c r="AM102" s="84">
        <f t="shared" si="77"/>
        <v>33.93333333333333</v>
      </c>
      <c r="AN102" s="86">
        <f t="shared" si="78"/>
        <v>4.18333333333333</v>
      </c>
      <c r="AO102" s="84">
        <f t="shared" si="79"/>
        <v>10.604166666666666</v>
      </c>
      <c r="AP102" s="86">
        <f t="shared" si="80"/>
        <v>0.6875</v>
      </c>
      <c r="AQ102" s="84">
        <v>84</v>
      </c>
      <c r="AR102" s="86">
        <v>90</v>
      </c>
      <c r="AS102" s="84">
        <v>23812</v>
      </c>
      <c r="AT102" s="86">
        <v>5787</v>
      </c>
      <c r="AU102" s="84">
        <f t="shared" si="69"/>
        <v>40.631588042163472</v>
      </c>
      <c r="AV102" s="86">
        <f t="shared" si="70"/>
        <v>0.74027273895500656</v>
      </c>
      <c r="AW102" s="84">
        <f t="shared" si="71"/>
        <v>461.95481335952849</v>
      </c>
      <c r="AX102" s="86">
        <f t="shared" si="72"/>
        <v>18.494495899211017</v>
      </c>
      <c r="AY102" s="225">
        <f t="shared" si="73"/>
        <v>11.369351669941061</v>
      </c>
      <c r="AZ102" s="226">
        <f t="shared" si="74"/>
        <v>0.25263831793359159</v>
      </c>
      <c r="BA102" s="93">
        <f t="shared" si="81"/>
        <v>0.71444444444444444</v>
      </c>
      <c r="BB102" s="136">
        <f t="shared" si="75"/>
        <v>-6.4336298622012955E-2</v>
      </c>
      <c r="BC102" s="181"/>
      <c r="BD102" s="180"/>
      <c r="BE102" s="180"/>
    </row>
    <row r="103" spans="1:57" s="132" customFormat="1" ht="15" customHeight="1" x14ac:dyDescent="0.2">
      <c r="A103" s="135" t="s">
        <v>163</v>
      </c>
      <c r="B103" s="250" t="s">
        <v>216</v>
      </c>
      <c r="C103" s="84">
        <v>1953.4062800000002</v>
      </c>
      <c r="D103" s="85">
        <v>525.70051999999998</v>
      </c>
      <c r="E103" s="84">
        <v>1924.95506</v>
      </c>
      <c r="F103" s="86">
        <v>524.77129000000002</v>
      </c>
      <c r="G103" s="223">
        <f t="shared" si="56"/>
        <v>1.0017707333036454</v>
      </c>
      <c r="H103" s="224">
        <f t="shared" si="57"/>
        <v>-1.3009466292287053E-2</v>
      </c>
      <c r="I103" s="84">
        <v>1190.5803899999999</v>
      </c>
      <c r="J103" s="85">
        <v>303.07900000000001</v>
      </c>
      <c r="K103" s="90">
        <f t="shared" si="58"/>
        <v>0.57754493390825556</v>
      </c>
      <c r="L103" s="92">
        <f t="shared" si="59"/>
        <v>-4.095282468357353E-2</v>
      </c>
      <c r="M103" s="84">
        <v>726.67478000000017</v>
      </c>
      <c r="N103" s="86">
        <v>218.77835000000002</v>
      </c>
      <c r="O103" s="93">
        <f t="shared" si="60"/>
        <v>0.41690228518408468</v>
      </c>
      <c r="P103" s="95">
        <f t="shared" si="61"/>
        <v>3.9400080015720818E-2</v>
      </c>
      <c r="Q103" s="84">
        <v>7.6998899999999999</v>
      </c>
      <c r="R103" s="86">
        <v>2.9139400000000002</v>
      </c>
      <c r="S103" s="93">
        <f t="shared" si="62"/>
        <v>5.5527809076597922E-3</v>
      </c>
      <c r="T103" s="95">
        <f t="shared" si="63"/>
        <v>1.5527446678527184E-3</v>
      </c>
      <c r="U103" s="84">
        <v>803.09031000000004</v>
      </c>
      <c r="V103" s="85">
        <v>799.24365999999998</v>
      </c>
      <c r="W103" s="86">
        <f t="shared" si="76"/>
        <v>-3.8466500000000678</v>
      </c>
      <c r="X103" s="84">
        <v>0</v>
      </c>
      <c r="Y103" s="85">
        <v>0</v>
      </c>
      <c r="Z103" s="86">
        <f t="shared" si="64"/>
        <v>0</v>
      </c>
      <c r="AA103" s="93">
        <f t="shared" si="54"/>
        <v>1.5203402499963288</v>
      </c>
      <c r="AB103" s="95">
        <f t="shared" si="65"/>
        <v>1.1092172193075978</v>
      </c>
      <c r="AC103" s="93">
        <f t="shared" si="55"/>
        <v>0</v>
      </c>
      <c r="AD103" s="95">
        <f t="shared" si="66"/>
        <v>0</v>
      </c>
      <c r="AE103" s="93">
        <f t="shared" si="67"/>
        <v>0</v>
      </c>
      <c r="AF103" s="95">
        <f t="shared" si="68"/>
        <v>0</v>
      </c>
      <c r="AG103" s="84">
        <v>3104</v>
      </c>
      <c r="AH103" s="86">
        <v>700</v>
      </c>
      <c r="AI103" s="84">
        <v>5</v>
      </c>
      <c r="AJ103" s="86">
        <v>5</v>
      </c>
      <c r="AK103" s="84">
        <v>33</v>
      </c>
      <c r="AL103" s="86">
        <v>34</v>
      </c>
      <c r="AM103" s="84">
        <f t="shared" si="77"/>
        <v>46.666666666666664</v>
      </c>
      <c r="AN103" s="86">
        <f t="shared" si="78"/>
        <v>-5.0666666666666629</v>
      </c>
      <c r="AO103" s="84">
        <f t="shared" si="79"/>
        <v>6.8627450980392162</v>
      </c>
      <c r="AP103" s="86">
        <f t="shared" si="80"/>
        <v>-0.97563874034462206</v>
      </c>
      <c r="AQ103" s="84">
        <v>100</v>
      </c>
      <c r="AR103" s="86">
        <v>100</v>
      </c>
      <c r="AS103" s="84">
        <v>31083</v>
      </c>
      <c r="AT103" s="86">
        <v>6930</v>
      </c>
      <c r="AU103" s="84">
        <f t="shared" si="69"/>
        <v>75.724572871572875</v>
      </c>
      <c r="AV103" s="86">
        <f t="shared" si="70"/>
        <v>13.795059632825001</v>
      </c>
      <c r="AW103" s="84">
        <f t="shared" si="71"/>
        <v>749.67327142857152</v>
      </c>
      <c r="AX103" s="86">
        <f t="shared" si="72"/>
        <v>129.52022374815908</v>
      </c>
      <c r="AY103" s="225">
        <f t="shared" si="73"/>
        <v>9.9</v>
      </c>
      <c r="AZ103" s="226">
        <f t="shared" si="74"/>
        <v>-0.1138530927835042</v>
      </c>
      <c r="BA103" s="93">
        <f t="shared" si="81"/>
        <v>0.77</v>
      </c>
      <c r="BB103" s="136">
        <f t="shared" si="75"/>
        <v>-8.3928571428571352E-2</v>
      </c>
      <c r="BC103" s="181"/>
      <c r="BD103" s="180"/>
      <c r="BE103" s="180"/>
    </row>
    <row r="104" spans="1:57" s="132" customFormat="1" ht="15" customHeight="1" x14ac:dyDescent="0.2">
      <c r="A104" s="135" t="s">
        <v>168</v>
      </c>
      <c r="B104" s="250" t="s">
        <v>217</v>
      </c>
      <c r="C104" s="84">
        <v>863.21900000000005</v>
      </c>
      <c r="D104" s="85">
        <v>203.35300000000001</v>
      </c>
      <c r="E104" s="84">
        <v>859.78700000000003</v>
      </c>
      <c r="F104" s="86">
        <v>198.74799999999999</v>
      </c>
      <c r="G104" s="223">
        <f t="shared" si="56"/>
        <v>1.0231700444784351</v>
      </c>
      <c r="H104" s="224">
        <f t="shared" si="57"/>
        <v>1.9178358165429676E-2</v>
      </c>
      <c r="I104" s="84">
        <v>639.66200000000003</v>
      </c>
      <c r="J104" s="85">
        <v>147.93299999999999</v>
      </c>
      <c r="K104" s="90">
        <f t="shared" si="58"/>
        <v>0.74432447118964717</v>
      </c>
      <c r="L104" s="92">
        <f t="shared" si="59"/>
        <v>3.4718379172182789E-4</v>
      </c>
      <c r="M104" s="84">
        <v>204.489</v>
      </c>
      <c r="N104" s="86">
        <v>46.673999999999999</v>
      </c>
      <c r="O104" s="93">
        <f t="shared" si="60"/>
        <v>0.23484009901986436</v>
      </c>
      <c r="P104" s="95">
        <f t="shared" si="61"/>
        <v>-2.9967140512799917E-3</v>
      </c>
      <c r="Q104" s="84">
        <v>15.635999999999999</v>
      </c>
      <c r="R104" s="86">
        <v>4.141</v>
      </c>
      <c r="S104" s="93">
        <f t="shared" si="62"/>
        <v>2.0835429790488458E-2</v>
      </c>
      <c r="T104" s="95">
        <f t="shared" si="63"/>
        <v>2.6495302595581256E-3</v>
      </c>
      <c r="U104" s="84">
        <v>101.64700000000001</v>
      </c>
      <c r="V104" s="85">
        <v>70.037000000000006</v>
      </c>
      <c r="W104" s="86">
        <f t="shared" si="76"/>
        <v>-31.61</v>
      </c>
      <c r="X104" s="84">
        <v>0</v>
      </c>
      <c r="Y104" s="85">
        <v>0</v>
      </c>
      <c r="Z104" s="86">
        <f t="shared" si="64"/>
        <v>0</v>
      </c>
      <c r="AA104" s="93">
        <f t="shared" si="54"/>
        <v>0.34441095041627123</v>
      </c>
      <c r="AB104" s="95">
        <f t="shared" si="65"/>
        <v>0.22665751820497837</v>
      </c>
      <c r="AC104" s="93">
        <f t="shared" si="55"/>
        <v>0</v>
      </c>
      <c r="AD104" s="95">
        <f t="shared" si="66"/>
        <v>0</v>
      </c>
      <c r="AE104" s="93">
        <f t="shared" si="67"/>
        <v>0</v>
      </c>
      <c r="AF104" s="95">
        <f t="shared" si="68"/>
        <v>0</v>
      </c>
      <c r="AG104" s="84">
        <v>1416</v>
      </c>
      <c r="AH104" s="86">
        <v>384</v>
      </c>
      <c r="AI104" s="84">
        <v>10</v>
      </c>
      <c r="AJ104" s="86">
        <v>9</v>
      </c>
      <c r="AK104" s="84">
        <v>16</v>
      </c>
      <c r="AL104" s="86">
        <v>16</v>
      </c>
      <c r="AM104" s="84">
        <f t="shared" si="77"/>
        <v>14.222222222222221</v>
      </c>
      <c r="AN104" s="86">
        <f t="shared" si="78"/>
        <v>2.4222222222222225</v>
      </c>
      <c r="AO104" s="84">
        <f t="shared" si="79"/>
        <v>8</v>
      </c>
      <c r="AP104" s="86">
        <f t="shared" si="80"/>
        <v>0.625</v>
      </c>
      <c r="AQ104" s="84">
        <v>85</v>
      </c>
      <c r="AR104" s="86">
        <v>85</v>
      </c>
      <c r="AS104" s="84">
        <v>22969</v>
      </c>
      <c r="AT104" s="86">
        <v>5528</v>
      </c>
      <c r="AU104" s="84">
        <f t="shared" si="69"/>
        <v>35.952966714905934</v>
      </c>
      <c r="AV104" s="86">
        <f t="shared" si="70"/>
        <v>-1.4795292579270125</v>
      </c>
      <c r="AW104" s="84">
        <f t="shared" si="71"/>
        <v>517.57291666666663</v>
      </c>
      <c r="AX104" s="86">
        <f t="shared" si="72"/>
        <v>-89.621292372881385</v>
      </c>
      <c r="AY104" s="225">
        <f t="shared" si="73"/>
        <v>14.395833333333334</v>
      </c>
      <c r="AZ104" s="226">
        <f t="shared" si="74"/>
        <v>-1.8252118644067803</v>
      </c>
      <c r="BA104" s="93">
        <f t="shared" si="81"/>
        <v>0.72261437908496728</v>
      </c>
      <c r="BB104" s="136">
        <f t="shared" si="75"/>
        <v>-1.975795446383688E-2</v>
      </c>
      <c r="BC104" s="181"/>
      <c r="BD104" s="180"/>
      <c r="BE104" s="180"/>
    </row>
    <row r="105" spans="1:57" s="132" customFormat="1" ht="15" customHeight="1" x14ac:dyDescent="0.2">
      <c r="A105" s="135" t="s">
        <v>168</v>
      </c>
      <c r="B105" s="250" t="s">
        <v>218</v>
      </c>
      <c r="C105" s="84">
        <v>256.86700000000002</v>
      </c>
      <c r="D105" s="85">
        <v>111.947</v>
      </c>
      <c r="E105" s="84">
        <v>286.52999999999997</v>
      </c>
      <c r="F105" s="86">
        <v>68.543999999999997</v>
      </c>
      <c r="G105" s="223">
        <f t="shared" si="56"/>
        <v>1.6332137021475257</v>
      </c>
      <c r="H105" s="224">
        <f t="shared" si="57"/>
        <v>0.73673863845436949</v>
      </c>
      <c r="I105" s="84">
        <v>187.78899999999999</v>
      </c>
      <c r="J105" s="85">
        <v>45.613999999999997</v>
      </c>
      <c r="K105" s="90">
        <f t="shared" si="58"/>
        <v>0.66547035480859007</v>
      </c>
      <c r="L105" s="92">
        <f t="shared" si="59"/>
        <v>1.0079994287876648E-2</v>
      </c>
      <c r="M105" s="84">
        <v>97.591999999999985</v>
      </c>
      <c r="N105" s="86">
        <v>22.847000000000001</v>
      </c>
      <c r="O105" s="93">
        <f t="shared" si="60"/>
        <v>0.33331874416433244</v>
      </c>
      <c r="P105" s="95">
        <f t="shared" si="61"/>
        <v>-7.2808440114257578E-3</v>
      </c>
      <c r="Q105" s="84">
        <v>1.149</v>
      </c>
      <c r="R105" s="86">
        <v>8.3000000000000004E-2</v>
      </c>
      <c r="S105" s="93">
        <f t="shared" si="62"/>
        <v>1.2109010270774977E-3</v>
      </c>
      <c r="T105" s="95">
        <f t="shared" si="63"/>
        <v>-2.7991502764509292E-3</v>
      </c>
      <c r="U105" s="84">
        <v>23.649000000000001</v>
      </c>
      <c r="V105" s="85">
        <v>17.558</v>
      </c>
      <c r="W105" s="86">
        <f t="shared" si="76"/>
        <v>-6.0910000000000011</v>
      </c>
      <c r="X105" s="84">
        <v>23.649000000000001</v>
      </c>
      <c r="Y105" s="85">
        <v>17.558</v>
      </c>
      <c r="Z105" s="86">
        <f t="shared" si="64"/>
        <v>-6.0910000000000011</v>
      </c>
      <c r="AA105" s="93">
        <f t="shared" si="54"/>
        <v>0.15684207705432035</v>
      </c>
      <c r="AB105" s="95">
        <f t="shared" si="65"/>
        <v>6.4774976181105809E-2</v>
      </c>
      <c r="AC105" s="93">
        <f t="shared" si="55"/>
        <v>0.15684207705432035</v>
      </c>
      <c r="AD105" s="95">
        <f t="shared" si="66"/>
        <v>6.4774976181105809E-2</v>
      </c>
      <c r="AE105" s="93">
        <f t="shared" si="67"/>
        <v>0.25615662931839406</v>
      </c>
      <c r="AF105" s="95">
        <f t="shared" si="68"/>
        <v>0.1736207691990348</v>
      </c>
      <c r="AG105" s="84">
        <v>407</v>
      </c>
      <c r="AH105" s="86">
        <v>84</v>
      </c>
      <c r="AI105" s="84">
        <v>4</v>
      </c>
      <c r="AJ105" s="86">
        <v>4</v>
      </c>
      <c r="AK105" s="84">
        <v>6</v>
      </c>
      <c r="AL105" s="86">
        <v>6</v>
      </c>
      <c r="AM105" s="84">
        <f t="shared" si="77"/>
        <v>7</v>
      </c>
      <c r="AN105" s="86">
        <f t="shared" si="78"/>
        <v>-1.4791666666666661</v>
      </c>
      <c r="AO105" s="84">
        <f t="shared" si="79"/>
        <v>4.666666666666667</v>
      </c>
      <c r="AP105" s="86">
        <f t="shared" si="80"/>
        <v>-0.98611111111111072</v>
      </c>
      <c r="AQ105" s="84">
        <v>30</v>
      </c>
      <c r="AR105" s="86">
        <v>30</v>
      </c>
      <c r="AS105" s="84">
        <v>2862</v>
      </c>
      <c r="AT105" s="86">
        <v>564</v>
      </c>
      <c r="AU105" s="84">
        <f t="shared" si="69"/>
        <v>121.53191489361703</v>
      </c>
      <c r="AV105" s="86">
        <f t="shared" si="70"/>
        <v>21.416610910388513</v>
      </c>
      <c r="AW105" s="84">
        <f t="shared" si="71"/>
        <v>816</v>
      </c>
      <c r="AX105" s="86">
        <f t="shared" si="72"/>
        <v>111.99508599508601</v>
      </c>
      <c r="AY105" s="225">
        <f t="shared" si="73"/>
        <v>6.7142857142857144</v>
      </c>
      <c r="AZ105" s="226">
        <f t="shared" si="74"/>
        <v>-0.3176553176553174</v>
      </c>
      <c r="BA105" s="93">
        <f t="shared" si="81"/>
        <v>0.2088888888888889</v>
      </c>
      <c r="BB105" s="136">
        <f t="shared" si="75"/>
        <v>-5.3199023199023199E-2</v>
      </c>
      <c r="BC105" s="181"/>
      <c r="BD105" s="180"/>
      <c r="BE105" s="180"/>
    </row>
    <row r="106" spans="1:57" s="132" customFormat="1" ht="15" customHeight="1" x14ac:dyDescent="0.2">
      <c r="A106" s="135" t="s">
        <v>184</v>
      </c>
      <c r="B106" s="250" t="s">
        <v>219</v>
      </c>
      <c r="C106" s="84">
        <v>757.875</v>
      </c>
      <c r="D106" s="85">
        <v>195.00242</v>
      </c>
      <c r="E106" s="84">
        <v>761.27</v>
      </c>
      <c r="F106" s="86">
        <v>225.3544</v>
      </c>
      <c r="G106" s="223">
        <f t="shared" si="56"/>
        <v>0.8653144558082736</v>
      </c>
      <c r="H106" s="224">
        <f t="shared" si="57"/>
        <v>-0.13022589124336381</v>
      </c>
      <c r="I106" s="84">
        <v>544.81600000000003</v>
      </c>
      <c r="J106" s="85">
        <v>146.41800000000001</v>
      </c>
      <c r="K106" s="90">
        <f t="shared" si="58"/>
        <v>0.64972328030870485</v>
      </c>
      <c r="L106" s="92">
        <f t="shared" si="59"/>
        <v>-6.5943959960844789E-2</v>
      </c>
      <c r="M106" s="84">
        <v>216.36599999999996</v>
      </c>
      <c r="N106" s="86">
        <v>78.858399999999989</v>
      </c>
      <c r="O106" s="93">
        <f t="shared" si="60"/>
        <v>0.34993059820442818</v>
      </c>
      <c r="P106" s="95">
        <f t="shared" si="61"/>
        <v>6.5713434780150404E-2</v>
      </c>
      <c r="Q106" s="84">
        <v>8.7999999999999995E-2</v>
      </c>
      <c r="R106" s="86">
        <v>7.8E-2</v>
      </c>
      <c r="S106" s="93">
        <f t="shared" si="62"/>
        <v>3.461214868669083E-4</v>
      </c>
      <c r="T106" s="95">
        <f t="shared" si="63"/>
        <v>2.3052518069432827E-4</v>
      </c>
      <c r="U106" s="84">
        <v>51.218779999999995</v>
      </c>
      <c r="V106" s="85">
        <v>57.177639999999997</v>
      </c>
      <c r="W106" s="86">
        <f t="shared" si="76"/>
        <v>5.9588600000000014</v>
      </c>
      <c r="X106" s="84">
        <v>0</v>
      </c>
      <c r="Y106" s="85">
        <v>0</v>
      </c>
      <c r="Z106" s="86">
        <f t="shared" si="64"/>
        <v>0</v>
      </c>
      <c r="AA106" s="93">
        <f t="shared" si="54"/>
        <v>0.29321502779298841</v>
      </c>
      <c r="AB106" s="95">
        <f t="shared" si="65"/>
        <v>0.2256329331203841</v>
      </c>
      <c r="AC106" s="93">
        <f t="shared" si="55"/>
        <v>0</v>
      </c>
      <c r="AD106" s="95">
        <f t="shared" si="66"/>
        <v>0</v>
      </c>
      <c r="AE106" s="93">
        <f t="shared" si="67"/>
        <v>0</v>
      </c>
      <c r="AF106" s="95">
        <f t="shared" si="68"/>
        <v>0</v>
      </c>
      <c r="AG106" s="84">
        <v>1328</v>
      </c>
      <c r="AH106" s="86">
        <v>279</v>
      </c>
      <c r="AI106" s="84">
        <v>6</v>
      </c>
      <c r="AJ106" s="86">
        <v>4</v>
      </c>
      <c r="AK106" s="84">
        <v>15</v>
      </c>
      <c r="AL106" s="86">
        <v>17</v>
      </c>
      <c r="AM106" s="84">
        <f t="shared" si="77"/>
        <v>23.25</v>
      </c>
      <c r="AN106" s="86">
        <f t="shared" si="78"/>
        <v>4.8055555555555536</v>
      </c>
      <c r="AO106" s="84">
        <f t="shared" si="79"/>
        <v>5.4705882352941169</v>
      </c>
      <c r="AP106" s="86">
        <f t="shared" si="80"/>
        <v>-1.9071895424836605</v>
      </c>
      <c r="AQ106" s="84">
        <v>45</v>
      </c>
      <c r="AR106" s="86">
        <v>45</v>
      </c>
      <c r="AS106" s="84">
        <v>9632</v>
      </c>
      <c r="AT106" s="86">
        <v>1984</v>
      </c>
      <c r="AU106" s="84">
        <f t="shared" si="69"/>
        <v>113.58588709677419</v>
      </c>
      <c r="AV106" s="86">
        <f t="shared" si="70"/>
        <v>34.550380452255908</v>
      </c>
      <c r="AW106" s="84">
        <f t="shared" si="71"/>
        <v>807.72186379928314</v>
      </c>
      <c r="AX106" s="86">
        <f t="shared" si="72"/>
        <v>234.47638187157224</v>
      </c>
      <c r="AY106" s="225">
        <f t="shared" si="73"/>
        <v>7.1111111111111107</v>
      </c>
      <c r="AZ106" s="226">
        <f t="shared" si="74"/>
        <v>-0.14190093708165996</v>
      </c>
      <c r="BA106" s="93">
        <f t="shared" si="81"/>
        <v>0.48987654320987656</v>
      </c>
      <c r="BB106" s="136">
        <f t="shared" si="75"/>
        <v>-9.8157644824311496E-2</v>
      </c>
      <c r="BC106" s="181"/>
      <c r="BD106" s="180"/>
      <c r="BE106" s="180"/>
    </row>
    <row r="107" spans="1:57" s="132" customFormat="1" ht="16.5" customHeight="1" x14ac:dyDescent="0.2">
      <c r="A107" s="135" t="s">
        <v>96</v>
      </c>
      <c r="B107" s="250" t="s">
        <v>220</v>
      </c>
      <c r="C107" s="84">
        <v>34629.476069999997</v>
      </c>
      <c r="D107" s="85">
        <v>9328.0207399999999</v>
      </c>
      <c r="E107" s="84">
        <v>34590.987260000009</v>
      </c>
      <c r="F107" s="86">
        <v>9372.0205000000005</v>
      </c>
      <c r="G107" s="223">
        <f t="shared" si="56"/>
        <v>0.99530520019669178</v>
      </c>
      <c r="H107" s="224">
        <f t="shared" si="57"/>
        <v>-5.8074829918708382E-3</v>
      </c>
      <c r="I107" s="84">
        <v>6401.4684400000006</v>
      </c>
      <c r="J107" s="85">
        <v>1572.3520600000002</v>
      </c>
      <c r="K107" s="90">
        <f t="shared" si="58"/>
        <v>0.16777087288701514</v>
      </c>
      <c r="L107" s="92">
        <f t="shared" si="59"/>
        <v>-1.7290871430484245E-2</v>
      </c>
      <c r="M107" s="84">
        <v>4942.6685100000104</v>
      </c>
      <c r="N107" s="86">
        <v>967.60752000000048</v>
      </c>
      <c r="O107" s="93">
        <f t="shared" si="60"/>
        <v>0.10324428120915873</v>
      </c>
      <c r="P107" s="95">
        <f t="shared" si="61"/>
        <v>-3.9644630080041918E-2</v>
      </c>
      <c r="Q107" s="84">
        <v>23246.850309999998</v>
      </c>
      <c r="R107" s="86">
        <v>6832.0609199999999</v>
      </c>
      <c r="S107" s="93">
        <f t="shared" si="62"/>
        <v>0.72898484590382617</v>
      </c>
      <c r="T107" s="95">
        <f t="shared" si="63"/>
        <v>5.6935501510526176E-2</v>
      </c>
      <c r="U107" s="84">
        <v>7272.5739700000004</v>
      </c>
      <c r="V107" s="85">
        <v>8387.6195099999986</v>
      </c>
      <c r="W107" s="86">
        <f t="shared" si="76"/>
        <v>1115.0455399999983</v>
      </c>
      <c r="X107" s="84">
        <v>3138.4842999999996</v>
      </c>
      <c r="Y107" s="85">
        <v>1318.8425400000001</v>
      </c>
      <c r="Z107" s="86">
        <f t="shared" si="64"/>
        <v>-1819.6417599999995</v>
      </c>
      <c r="AA107" s="93">
        <f t="shared" si="54"/>
        <v>0.89918534100514858</v>
      </c>
      <c r="AB107" s="95">
        <f t="shared" si="65"/>
        <v>0.68917425232164597</v>
      </c>
      <c r="AC107" s="93">
        <f t="shared" si="55"/>
        <v>0.14138503512804154</v>
      </c>
      <c r="AD107" s="95">
        <f t="shared" si="66"/>
        <v>5.0754605327259408E-2</v>
      </c>
      <c r="AE107" s="93">
        <f t="shared" si="67"/>
        <v>0.1407212606929317</v>
      </c>
      <c r="AF107" s="95">
        <f t="shared" si="68"/>
        <v>4.9989987936538027E-2</v>
      </c>
      <c r="AG107" s="84">
        <v>12999</v>
      </c>
      <c r="AH107" s="86">
        <v>3389</v>
      </c>
      <c r="AI107" s="84">
        <v>49.17</v>
      </c>
      <c r="AJ107" s="86">
        <v>49.08</v>
      </c>
      <c r="AK107" s="84">
        <v>117.33</v>
      </c>
      <c r="AL107" s="86">
        <v>118.5</v>
      </c>
      <c r="AM107" s="84">
        <f t="shared" si="77"/>
        <v>23.016843249117088</v>
      </c>
      <c r="AN107" s="86">
        <f t="shared" si="78"/>
        <v>0.98613346672945568</v>
      </c>
      <c r="AO107" s="84">
        <f t="shared" si="79"/>
        <v>9.5330520393811522</v>
      </c>
      <c r="AP107" s="86">
        <f t="shared" si="80"/>
        <v>0.300545434079865</v>
      </c>
      <c r="AQ107" s="84">
        <v>181</v>
      </c>
      <c r="AR107" s="86">
        <v>181</v>
      </c>
      <c r="AS107" s="84">
        <v>58198</v>
      </c>
      <c r="AT107" s="86">
        <v>13949</v>
      </c>
      <c r="AU107" s="84">
        <f t="shared" si="69"/>
        <v>671.87758979138289</v>
      </c>
      <c r="AV107" s="86">
        <f t="shared" si="70"/>
        <v>77.510304661309647</v>
      </c>
      <c r="AW107" s="84">
        <f t="shared" si="71"/>
        <v>2765.4235762761878</v>
      </c>
      <c r="AX107" s="86">
        <f t="shared" si="72"/>
        <v>104.37370628618828</v>
      </c>
      <c r="AY107" s="225">
        <f t="shared" si="73"/>
        <v>4.115963411035704</v>
      </c>
      <c r="AZ107" s="226">
        <f t="shared" si="74"/>
        <v>-0.36115021308922834</v>
      </c>
      <c r="BA107" s="93">
        <f t="shared" si="81"/>
        <v>0.85629220380601589</v>
      </c>
      <c r="BB107" s="136">
        <f t="shared" si="75"/>
        <v>-2.7048212683571826E-2</v>
      </c>
      <c r="BC107" s="181"/>
      <c r="BD107" s="180"/>
      <c r="BE107" s="180"/>
    </row>
    <row r="108" spans="1:57" s="132" customFormat="1" ht="16.5" customHeight="1" x14ac:dyDescent="0.2">
      <c r="A108" s="135" t="s">
        <v>104</v>
      </c>
      <c r="B108" s="250" t="s">
        <v>221</v>
      </c>
      <c r="C108" s="84">
        <v>13027.174000000001</v>
      </c>
      <c r="D108" s="85">
        <v>3952.0039999999999</v>
      </c>
      <c r="E108" s="84">
        <v>13428.906000000001</v>
      </c>
      <c r="F108" s="86">
        <v>4118.5640000000003</v>
      </c>
      <c r="G108" s="223">
        <f t="shared" si="56"/>
        <v>0.95955871998104181</v>
      </c>
      <c r="H108" s="224">
        <f t="shared" si="57"/>
        <v>-1.0525812593689121E-2</v>
      </c>
      <c r="I108" s="84">
        <v>3226.3780000000002</v>
      </c>
      <c r="J108" s="85">
        <v>868.39099999999996</v>
      </c>
      <c r="K108" s="90">
        <f t="shared" si="58"/>
        <v>0.21084800430441286</v>
      </c>
      <c r="L108" s="92">
        <f t="shared" si="59"/>
        <v>-2.9408201227147185E-2</v>
      </c>
      <c r="M108" s="84">
        <v>2142.5600000000004</v>
      </c>
      <c r="N108" s="86">
        <v>512.23</v>
      </c>
      <c r="O108" s="93">
        <f t="shared" si="60"/>
        <v>0.12437101863659275</v>
      </c>
      <c r="P108" s="95">
        <f t="shared" si="61"/>
        <v>-3.517734665839109E-2</v>
      </c>
      <c r="Q108" s="84">
        <v>8059.9679999999998</v>
      </c>
      <c r="R108" s="86">
        <v>2737.9430000000002</v>
      </c>
      <c r="S108" s="93">
        <f t="shared" si="62"/>
        <v>0.6647809770589943</v>
      </c>
      <c r="T108" s="95">
        <f t="shared" si="63"/>
        <v>6.4585547885538275E-2</v>
      </c>
      <c r="U108" s="84">
        <v>3690.1370000000002</v>
      </c>
      <c r="V108" s="85">
        <v>4475.6679999999997</v>
      </c>
      <c r="W108" s="86">
        <f t="shared" si="76"/>
        <v>785.53099999999949</v>
      </c>
      <c r="X108" s="84">
        <v>1931</v>
      </c>
      <c r="Y108" s="85">
        <v>2300.2190000000001</v>
      </c>
      <c r="Z108" s="86">
        <f t="shared" si="64"/>
        <v>369.21900000000005</v>
      </c>
      <c r="AA108" s="93">
        <f t="shared" si="54"/>
        <v>1.1325059387591712</v>
      </c>
      <c r="AB108" s="95">
        <f t="shared" si="65"/>
        <v>0.84924135658655264</v>
      </c>
      <c r="AC108" s="93">
        <f t="shared" si="55"/>
        <v>0.5820386315398467</v>
      </c>
      <c r="AD108" s="95">
        <f t="shared" si="66"/>
        <v>0.43381001342205694</v>
      </c>
      <c r="AE108" s="93">
        <f t="shared" si="67"/>
        <v>0.55850024425989253</v>
      </c>
      <c r="AF108" s="95">
        <f t="shared" si="68"/>
        <v>0.41470595453889814</v>
      </c>
      <c r="AG108" s="84">
        <v>5331</v>
      </c>
      <c r="AH108" s="86">
        <v>1412</v>
      </c>
      <c r="AI108" s="84">
        <v>30</v>
      </c>
      <c r="AJ108" s="86">
        <v>35</v>
      </c>
      <c r="AK108" s="84">
        <v>89</v>
      </c>
      <c r="AL108" s="86">
        <v>82</v>
      </c>
      <c r="AM108" s="84">
        <f t="shared" si="77"/>
        <v>13.447619047619048</v>
      </c>
      <c r="AN108" s="86">
        <f t="shared" si="78"/>
        <v>-1.360714285714284</v>
      </c>
      <c r="AO108" s="84">
        <f t="shared" si="79"/>
        <v>5.7398373983739832</v>
      </c>
      <c r="AP108" s="86">
        <f t="shared" si="80"/>
        <v>0.74826436466611845</v>
      </c>
      <c r="AQ108" s="84">
        <v>186</v>
      </c>
      <c r="AR108" s="86">
        <v>186</v>
      </c>
      <c r="AS108" s="84">
        <v>25458</v>
      </c>
      <c r="AT108" s="86">
        <v>6050</v>
      </c>
      <c r="AU108" s="84">
        <f t="shared" si="69"/>
        <v>680.75438016528938</v>
      </c>
      <c r="AV108" s="86">
        <f t="shared" si="70"/>
        <v>153.26180415774752</v>
      </c>
      <c r="AW108" s="84">
        <f t="shared" si="71"/>
        <v>2916.8300283286121</v>
      </c>
      <c r="AX108" s="86">
        <f t="shared" si="72"/>
        <v>397.80808122675489</v>
      </c>
      <c r="AY108" s="225">
        <f t="shared" si="73"/>
        <v>4.284702549575071</v>
      </c>
      <c r="AZ108" s="226">
        <f t="shared" si="74"/>
        <v>-0.49076171604113572</v>
      </c>
      <c r="BA108" s="93">
        <f t="shared" si="81"/>
        <v>0.36140979689366781</v>
      </c>
      <c r="BB108" s="136">
        <f t="shared" si="75"/>
        <v>-1.4609345254506578E-2</v>
      </c>
      <c r="BC108" s="181"/>
      <c r="BD108" s="180"/>
      <c r="BE108" s="180"/>
    </row>
    <row r="109" spans="1:57" s="138" customFormat="1" ht="16.5" customHeight="1" x14ac:dyDescent="0.2">
      <c r="A109" s="137" t="s">
        <v>110</v>
      </c>
      <c r="B109" s="249" t="s">
        <v>222</v>
      </c>
      <c r="C109" s="107">
        <v>16440.138999999999</v>
      </c>
      <c r="D109" s="108">
        <v>4360.6450000000004</v>
      </c>
      <c r="E109" s="107">
        <v>16392.017</v>
      </c>
      <c r="F109" s="109">
        <v>4431.78</v>
      </c>
      <c r="G109" s="228">
        <f t="shared" si="56"/>
        <v>0.9839488873545168</v>
      </c>
      <c r="H109" s="229">
        <f t="shared" si="57"/>
        <v>-1.8986809942527216E-2</v>
      </c>
      <c r="I109" s="107">
        <v>4336.53</v>
      </c>
      <c r="J109" s="108">
        <v>1151.952</v>
      </c>
      <c r="K109" s="113">
        <f t="shared" si="58"/>
        <v>0.25992987016503527</v>
      </c>
      <c r="L109" s="115">
        <f t="shared" si="59"/>
        <v>-4.6214660128127694E-3</v>
      </c>
      <c r="M109" s="107">
        <v>3496.871000000001</v>
      </c>
      <c r="N109" s="86">
        <v>874.0639999999994</v>
      </c>
      <c r="O109" s="116">
        <f t="shared" si="60"/>
        <v>0.19722639661716049</v>
      </c>
      <c r="P109" s="118">
        <f t="shared" si="61"/>
        <v>-1.6101285998102843E-2</v>
      </c>
      <c r="Q109" s="107">
        <v>8558.616</v>
      </c>
      <c r="R109" s="86">
        <v>2405.7640000000001</v>
      </c>
      <c r="S109" s="116">
        <f t="shared" si="62"/>
        <v>0.54284373321780421</v>
      </c>
      <c r="T109" s="118">
        <f t="shared" si="63"/>
        <v>2.0722752010915557E-2</v>
      </c>
      <c r="U109" s="107">
        <v>3648.6469999999999</v>
      </c>
      <c r="V109" s="108">
        <v>4020.395</v>
      </c>
      <c r="W109" s="109">
        <f t="shared" si="76"/>
        <v>371.74800000000005</v>
      </c>
      <c r="X109" s="107">
        <v>587.82100000000003</v>
      </c>
      <c r="Y109" s="108">
        <v>963.80200000000002</v>
      </c>
      <c r="Z109" s="109">
        <f t="shared" si="64"/>
        <v>375.98099999999999</v>
      </c>
      <c r="AA109" s="116">
        <f t="shared" si="54"/>
        <v>0.92197255222564545</v>
      </c>
      <c r="AB109" s="118">
        <f t="shared" si="65"/>
        <v>0.70003726323569226</v>
      </c>
      <c r="AC109" s="116">
        <f t="shared" si="55"/>
        <v>0.22102280740578514</v>
      </c>
      <c r="AD109" s="118">
        <f t="shared" si="66"/>
        <v>0.18526757443603958</v>
      </c>
      <c r="AE109" s="116">
        <f t="shared" si="67"/>
        <v>0.21747514542689395</v>
      </c>
      <c r="AF109" s="118">
        <f t="shared" si="68"/>
        <v>0.1816149459163639</v>
      </c>
      <c r="AG109" s="107">
        <v>9903</v>
      </c>
      <c r="AH109" s="86">
        <v>2579</v>
      </c>
      <c r="AI109" s="107">
        <v>37</v>
      </c>
      <c r="AJ109" s="86">
        <v>37</v>
      </c>
      <c r="AK109" s="107">
        <v>96</v>
      </c>
      <c r="AL109" s="86">
        <v>103</v>
      </c>
      <c r="AM109" s="107">
        <f t="shared" si="77"/>
        <v>23.234234234234236</v>
      </c>
      <c r="AN109" s="86">
        <f t="shared" si="78"/>
        <v>0.93018018018018367</v>
      </c>
      <c r="AO109" s="107">
        <f t="shared" si="79"/>
        <v>8.3462783171521036</v>
      </c>
      <c r="AP109" s="86">
        <f t="shared" si="80"/>
        <v>-0.25007584951456252</v>
      </c>
      <c r="AQ109" s="107">
        <v>146</v>
      </c>
      <c r="AR109" s="86">
        <v>145</v>
      </c>
      <c r="AS109" s="107">
        <v>41774</v>
      </c>
      <c r="AT109" s="86">
        <v>10712</v>
      </c>
      <c r="AU109" s="107">
        <f t="shared" si="69"/>
        <v>413.72106049290517</v>
      </c>
      <c r="AV109" s="86">
        <f t="shared" si="70"/>
        <v>21.323468689391007</v>
      </c>
      <c r="AW109" s="107">
        <f t="shared" si="71"/>
        <v>1718.4102365257852</v>
      </c>
      <c r="AX109" s="86">
        <f t="shared" si="72"/>
        <v>63.152536838821561</v>
      </c>
      <c r="AY109" s="230">
        <f t="shared" si="73"/>
        <v>4.1535478867778206</v>
      </c>
      <c r="AZ109" s="226">
        <f t="shared" si="74"/>
        <v>-6.4769794732832509E-2</v>
      </c>
      <c r="BA109" s="116">
        <f t="shared" si="81"/>
        <v>0.82084291187739467</v>
      </c>
      <c r="BB109" s="176">
        <f t="shared" si="75"/>
        <v>3.4789923769611986E-2</v>
      </c>
      <c r="BC109" s="183"/>
      <c r="BD109" s="180"/>
      <c r="BE109" s="180"/>
    </row>
    <row r="110" spans="1:57" s="138" customFormat="1" ht="15" customHeight="1" x14ac:dyDescent="0.2">
      <c r="A110" s="137" t="s">
        <v>142</v>
      </c>
      <c r="B110" s="249" t="s">
        <v>223</v>
      </c>
      <c r="C110" s="107">
        <v>56909.822110000001</v>
      </c>
      <c r="D110" s="108">
        <v>16399.930479999999</v>
      </c>
      <c r="E110" s="107">
        <v>55163.980419999993</v>
      </c>
      <c r="F110" s="109">
        <v>16040.46918</v>
      </c>
      <c r="G110" s="228">
        <f t="shared" si="56"/>
        <v>1.022409649990051</v>
      </c>
      <c r="H110" s="229">
        <f t="shared" si="57"/>
        <v>-9.2385682260340829E-3</v>
      </c>
      <c r="I110" s="107">
        <v>8542.9414299999989</v>
      </c>
      <c r="J110" s="108">
        <v>2121.8184799999999</v>
      </c>
      <c r="K110" s="113">
        <f t="shared" si="58"/>
        <v>0.13227907838541167</v>
      </c>
      <c r="L110" s="115">
        <f t="shared" si="59"/>
        <v>-2.2585406826803184E-2</v>
      </c>
      <c r="M110" s="107">
        <v>5095.6007499999978</v>
      </c>
      <c r="N110" s="86">
        <v>917.9956600000005</v>
      </c>
      <c r="O110" s="116">
        <f t="shared" si="60"/>
        <v>5.7229975613468966E-2</v>
      </c>
      <c r="P110" s="118">
        <f t="shared" si="61"/>
        <v>-3.514190747407852E-2</v>
      </c>
      <c r="Q110" s="107">
        <v>41525.438239999996</v>
      </c>
      <c r="R110" s="86">
        <v>13000.65504</v>
      </c>
      <c r="S110" s="116">
        <f t="shared" si="62"/>
        <v>0.81049094600111937</v>
      </c>
      <c r="T110" s="118">
        <f t="shared" si="63"/>
        <v>5.7727314300881738E-2</v>
      </c>
      <c r="U110" s="107">
        <v>10358.409659999998</v>
      </c>
      <c r="V110" s="108">
        <v>11858.193800000001</v>
      </c>
      <c r="W110" s="109">
        <f t="shared" si="76"/>
        <v>1499.7841400000034</v>
      </c>
      <c r="X110" s="107">
        <v>0</v>
      </c>
      <c r="Y110" s="108">
        <v>0</v>
      </c>
      <c r="Z110" s="109">
        <f t="shared" si="64"/>
        <v>0</v>
      </c>
      <c r="AA110" s="116">
        <f t="shared" si="54"/>
        <v>0.72306366264547739</v>
      </c>
      <c r="AB110" s="118">
        <f t="shared" si="65"/>
        <v>0.5410492181093759</v>
      </c>
      <c r="AC110" s="116">
        <f t="shared" si="55"/>
        <v>0</v>
      </c>
      <c r="AD110" s="118">
        <f t="shared" si="66"/>
        <v>0</v>
      </c>
      <c r="AE110" s="116">
        <f t="shared" si="67"/>
        <v>0</v>
      </c>
      <c r="AF110" s="118">
        <f t="shared" si="68"/>
        <v>0</v>
      </c>
      <c r="AG110" s="107">
        <v>17403</v>
      </c>
      <c r="AH110" s="86">
        <v>4566</v>
      </c>
      <c r="AI110" s="107">
        <v>58.48</v>
      </c>
      <c r="AJ110" s="86">
        <v>62.8</v>
      </c>
      <c r="AK110" s="107">
        <v>147.61000000000001</v>
      </c>
      <c r="AL110" s="86">
        <v>147.15</v>
      </c>
      <c r="AM110" s="107">
        <f t="shared" si="77"/>
        <v>24.235668789808916</v>
      </c>
      <c r="AN110" s="86">
        <f t="shared" si="78"/>
        <v>-0.56340781757822356</v>
      </c>
      <c r="AO110" s="107">
        <f t="shared" si="79"/>
        <v>10.343187223921168</v>
      </c>
      <c r="AP110" s="86">
        <f t="shared" si="80"/>
        <v>0.51831086053115527</v>
      </c>
      <c r="AQ110" s="107">
        <v>215</v>
      </c>
      <c r="AR110" s="86">
        <v>215</v>
      </c>
      <c r="AS110" s="107">
        <v>50539</v>
      </c>
      <c r="AT110" s="86">
        <v>12579</v>
      </c>
      <c r="AU110" s="107">
        <f t="shared" si="69"/>
        <v>1275.1784068685904</v>
      </c>
      <c r="AV110" s="86">
        <f t="shared" si="70"/>
        <v>183.66530965653646</v>
      </c>
      <c r="AW110" s="107">
        <f t="shared" si="71"/>
        <v>3513.0243495400787</v>
      </c>
      <c r="AX110" s="86">
        <f t="shared" si="72"/>
        <v>343.22716399735646</v>
      </c>
      <c r="AY110" s="230">
        <f t="shared" si="73"/>
        <v>2.7549277266754273</v>
      </c>
      <c r="AZ110" s="226">
        <f t="shared" si="74"/>
        <v>-0.14911180673835212</v>
      </c>
      <c r="BA110" s="116">
        <f t="shared" si="81"/>
        <v>0.65007751937984493</v>
      </c>
      <c r="BB110" s="176">
        <f t="shared" si="75"/>
        <v>4.2942328988839762E-3</v>
      </c>
      <c r="BC110" s="183"/>
      <c r="BD110" s="180"/>
      <c r="BE110" s="180"/>
    </row>
    <row r="111" spans="1:57" s="138" customFormat="1" ht="15" customHeight="1" x14ac:dyDescent="0.2">
      <c r="A111" s="137" t="s">
        <v>152</v>
      </c>
      <c r="B111" s="249" t="s">
        <v>224</v>
      </c>
      <c r="C111" s="107">
        <v>26449.691999999999</v>
      </c>
      <c r="D111" s="108">
        <v>7293.4859999999999</v>
      </c>
      <c r="E111" s="107">
        <v>26574.109</v>
      </c>
      <c r="F111" s="109">
        <v>7402.2259999999997</v>
      </c>
      <c r="G111" s="228">
        <f t="shared" si="56"/>
        <v>0.9853098243690479</v>
      </c>
      <c r="H111" s="229">
        <f t="shared" si="57"/>
        <v>-1.0008287707635399E-2</v>
      </c>
      <c r="I111" s="107">
        <v>5735.5919999999996</v>
      </c>
      <c r="J111" s="108">
        <v>1388.8430000000001</v>
      </c>
      <c r="K111" s="113">
        <f t="shared" si="58"/>
        <v>0.18762504684401693</v>
      </c>
      <c r="L111" s="115">
        <f t="shared" si="59"/>
        <v>-2.8208793530461851E-2</v>
      </c>
      <c r="M111" s="107">
        <v>2871.1970000000001</v>
      </c>
      <c r="N111" s="86">
        <v>552.65999999999985</v>
      </c>
      <c r="O111" s="116">
        <f t="shared" si="60"/>
        <v>7.4661324850119393E-2</v>
      </c>
      <c r="P111" s="118">
        <f t="shared" si="61"/>
        <v>-3.338357705044856E-2</v>
      </c>
      <c r="Q111" s="107">
        <v>17967.32</v>
      </c>
      <c r="R111" s="86">
        <v>5460.723</v>
      </c>
      <c r="S111" s="116">
        <f t="shared" si="62"/>
        <v>0.73771362830586373</v>
      </c>
      <c r="T111" s="118">
        <f t="shared" si="63"/>
        <v>6.1592370580910494E-2</v>
      </c>
      <c r="U111" s="107">
        <v>3796.2020000000002</v>
      </c>
      <c r="V111" s="108">
        <v>3386.8809999999999</v>
      </c>
      <c r="W111" s="109">
        <f t="shared" si="76"/>
        <v>-409.32100000000037</v>
      </c>
      <c r="X111" s="107">
        <v>0</v>
      </c>
      <c r="Y111" s="108">
        <v>0</v>
      </c>
      <c r="Z111" s="109">
        <f t="shared" si="64"/>
        <v>0</v>
      </c>
      <c r="AA111" s="116">
        <f t="shared" si="54"/>
        <v>0.4643706726797035</v>
      </c>
      <c r="AB111" s="118">
        <f t="shared" si="65"/>
        <v>0.32084529627834502</v>
      </c>
      <c r="AC111" s="116">
        <f t="shared" si="55"/>
        <v>0</v>
      </c>
      <c r="AD111" s="118">
        <f t="shared" si="66"/>
        <v>0</v>
      </c>
      <c r="AE111" s="116">
        <f t="shared" si="67"/>
        <v>0</v>
      </c>
      <c r="AF111" s="118">
        <f t="shared" si="68"/>
        <v>0</v>
      </c>
      <c r="AG111" s="107">
        <v>13936</v>
      </c>
      <c r="AH111" s="86">
        <v>3584</v>
      </c>
      <c r="AI111" s="107">
        <v>40</v>
      </c>
      <c r="AJ111" s="86">
        <v>39</v>
      </c>
      <c r="AK111" s="107">
        <v>102</v>
      </c>
      <c r="AL111" s="86">
        <v>111</v>
      </c>
      <c r="AM111" s="107">
        <f t="shared" si="77"/>
        <v>30.632478632478634</v>
      </c>
      <c r="AN111" s="86">
        <f t="shared" si="78"/>
        <v>1.5991452991453023</v>
      </c>
      <c r="AO111" s="107">
        <f t="shared" si="79"/>
        <v>10.762762762762762</v>
      </c>
      <c r="AP111" s="86">
        <f t="shared" si="80"/>
        <v>-0.62285815226991836</v>
      </c>
      <c r="AQ111" s="107">
        <v>151</v>
      </c>
      <c r="AR111" s="86">
        <v>167</v>
      </c>
      <c r="AS111" s="107">
        <v>44670</v>
      </c>
      <c r="AT111" s="86">
        <v>10527</v>
      </c>
      <c r="AU111" s="107">
        <f t="shared" si="69"/>
        <v>703.16576422532535</v>
      </c>
      <c r="AV111" s="86">
        <f>AU111-(E111*1000/AS111)</f>
        <v>108.26742081811688</v>
      </c>
      <c r="AW111" s="107">
        <f t="shared" si="71"/>
        <v>2065.3532366071427</v>
      </c>
      <c r="AX111" s="86">
        <f>AW111-(E111*1000/AG111)</f>
        <v>158.48548402390497</v>
      </c>
      <c r="AY111" s="230">
        <f t="shared" si="73"/>
        <v>2.9372209821428572</v>
      </c>
      <c r="AZ111" s="226">
        <f t="shared" si="74"/>
        <v>-0.26814641165737241</v>
      </c>
      <c r="BA111" s="116">
        <f t="shared" si="81"/>
        <v>0.70039920159680635</v>
      </c>
      <c r="BB111" s="176">
        <f t="shared" si="75"/>
        <v>-0.11231457469312889</v>
      </c>
      <c r="BC111" s="183"/>
      <c r="BD111" s="180"/>
      <c r="BE111" s="180"/>
    </row>
    <row r="112" spans="1:57" s="138" customFormat="1" ht="15" customHeight="1" x14ac:dyDescent="0.2">
      <c r="A112" s="137" t="s">
        <v>176</v>
      </c>
      <c r="B112" s="249" t="s">
        <v>225</v>
      </c>
      <c r="C112" s="107">
        <v>25381.945</v>
      </c>
      <c r="D112" s="108">
        <v>7047.02</v>
      </c>
      <c r="E112" s="107">
        <v>25352.06</v>
      </c>
      <c r="F112" s="109">
        <v>7127.0050000000001</v>
      </c>
      <c r="G112" s="228">
        <f t="shared" si="56"/>
        <v>0.98877719322492408</v>
      </c>
      <c r="H112" s="229">
        <f t="shared" si="57"/>
        <v>-1.2401606446581948E-2</v>
      </c>
      <c r="I112" s="107">
        <v>5136.0529999999999</v>
      </c>
      <c r="J112" s="108">
        <v>1344.6869999999999</v>
      </c>
      <c r="K112" s="113">
        <f t="shared" si="58"/>
        <v>0.18867490621937263</v>
      </c>
      <c r="L112" s="115">
        <f t="shared" si="59"/>
        <v>-1.3914271938141959E-2</v>
      </c>
      <c r="M112" s="107">
        <v>2528.7050000000017</v>
      </c>
      <c r="N112" s="86">
        <v>577.39899999999943</v>
      </c>
      <c r="O112" s="116">
        <f t="shared" si="60"/>
        <v>8.101565804991008E-2</v>
      </c>
      <c r="P112" s="118">
        <f t="shared" si="61"/>
        <v>-1.8727913083954453E-2</v>
      </c>
      <c r="Q112" s="107">
        <v>17687.302</v>
      </c>
      <c r="R112" s="86">
        <v>5204.9190000000008</v>
      </c>
      <c r="S112" s="116">
        <f t="shared" si="62"/>
        <v>0.73030943573071727</v>
      </c>
      <c r="T112" s="118">
        <f t="shared" si="63"/>
        <v>3.2642185022096371E-2</v>
      </c>
      <c r="U112" s="107">
        <v>4591.5060000000003</v>
      </c>
      <c r="V112" s="108">
        <v>4941.5069999999996</v>
      </c>
      <c r="W112" s="109">
        <f t="shared" si="76"/>
        <v>350.00099999999929</v>
      </c>
      <c r="X112" s="107">
        <v>0</v>
      </c>
      <c r="Y112" s="108">
        <v>0</v>
      </c>
      <c r="Z112" s="109">
        <f t="shared" si="64"/>
        <v>0</v>
      </c>
      <c r="AA112" s="116">
        <f t="shared" si="54"/>
        <v>0.70121938067438427</v>
      </c>
      <c r="AB112" s="118">
        <f t="shared" si="65"/>
        <v>0.52032284181575861</v>
      </c>
      <c r="AC112" s="116">
        <f t="shared" si="55"/>
        <v>0</v>
      </c>
      <c r="AD112" s="118">
        <f t="shared" si="66"/>
        <v>0</v>
      </c>
      <c r="AE112" s="116">
        <f t="shared" si="67"/>
        <v>0</v>
      </c>
      <c r="AF112" s="118">
        <f t="shared" si="68"/>
        <v>0</v>
      </c>
      <c r="AG112" s="107">
        <v>10752</v>
      </c>
      <c r="AH112" s="86">
        <v>2740</v>
      </c>
      <c r="AI112" s="107">
        <v>43</v>
      </c>
      <c r="AJ112" s="86">
        <v>41</v>
      </c>
      <c r="AK112" s="107">
        <v>118</v>
      </c>
      <c r="AL112" s="86">
        <v>114</v>
      </c>
      <c r="AM112" s="107">
        <f t="shared" si="77"/>
        <v>22.276422764227643</v>
      </c>
      <c r="AN112" s="86">
        <f t="shared" si="78"/>
        <v>1.4392134619020638</v>
      </c>
      <c r="AO112" s="107">
        <f t="shared" si="79"/>
        <v>8.0116959064327489</v>
      </c>
      <c r="AP112" s="86">
        <f t="shared" si="80"/>
        <v>0.41847556744969783</v>
      </c>
      <c r="AQ112" s="107">
        <v>147</v>
      </c>
      <c r="AR112" s="86">
        <v>145</v>
      </c>
      <c r="AS112" s="107">
        <v>44562</v>
      </c>
      <c r="AT112" s="86">
        <v>10657</v>
      </c>
      <c r="AU112" s="107">
        <f t="shared" si="69"/>
        <v>668.7627850239279</v>
      </c>
      <c r="AV112" s="86">
        <f t="shared" si="70"/>
        <v>99.846219340161497</v>
      </c>
      <c r="AW112" s="107">
        <f t="shared" si="71"/>
        <v>2601.0967153284673</v>
      </c>
      <c r="AX112" s="86">
        <f t="shared" si="72"/>
        <v>243.20423020941962</v>
      </c>
      <c r="AY112" s="230">
        <f t="shared" si="73"/>
        <v>3.8894160583941604</v>
      </c>
      <c r="AZ112" s="226">
        <f t="shared" si="74"/>
        <v>-0.25511519160583962</v>
      </c>
      <c r="BA112" s="116">
        <f t="shared" si="81"/>
        <v>0.81662835249042143</v>
      </c>
      <c r="BB112" s="176">
        <f t="shared" si="75"/>
        <v>-1.6181694605340025E-2</v>
      </c>
      <c r="BC112" s="183"/>
      <c r="BD112" s="180"/>
      <c r="BE112" s="180"/>
    </row>
    <row r="113" spans="1:57" s="138" customFormat="1" ht="15" customHeight="1" x14ac:dyDescent="0.2">
      <c r="A113" s="137" t="s">
        <v>188</v>
      </c>
      <c r="B113" s="249" t="s">
        <v>226</v>
      </c>
      <c r="C113" s="107">
        <v>21110.647509999999</v>
      </c>
      <c r="D113" s="108">
        <v>5343.2759800000003</v>
      </c>
      <c r="E113" s="107">
        <v>22733.248209999998</v>
      </c>
      <c r="F113" s="109">
        <v>5367.7927199999995</v>
      </c>
      <c r="G113" s="228">
        <f t="shared" si="56"/>
        <v>0.99543262169780666</v>
      </c>
      <c r="H113" s="229">
        <f t="shared" si="57"/>
        <v>6.6808286319558485E-2</v>
      </c>
      <c r="I113" s="107">
        <v>7130.4369699999997</v>
      </c>
      <c r="J113" s="108">
        <v>1748.7986799999999</v>
      </c>
      <c r="K113" s="113">
        <f t="shared" si="58"/>
        <v>0.3257947486467026</v>
      </c>
      <c r="L113" s="115">
        <f t="shared" si="59"/>
        <v>1.2137988990885695E-2</v>
      </c>
      <c r="M113" s="107">
        <v>5205.5352399999992</v>
      </c>
      <c r="N113" s="86">
        <v>829.67585999999937</v>
      </c>
      <c r="O113" s="116">
        <f t="shared" si="60"/>
        <v>0.15456555483386838</v>
      </c>
      <c r="P113" s="118">
        <f t="shared" si="61"/>
        <v>-7.4417791140868578E-2</v>
      </c>
      <c r="Q113" s="107">
        <v>10397.276</v>
      </c>
      <c r="R113" s="86">
        <v>2789.3181800000002</v>
      </c>
      <c r="S113" s="116">
        <f t="shared" si="62"/>
        <v>0.51963969651942898</v>
      </c>
      <c r="T113" s="118">
        <f t="shared" si="63"/>
        <v>6.2279802149982855E-2</v>
      </c>
      <c r="U113" s="107">
        <v>7191.5736300000008</v>
      </c>
      <c r="V113" s="108">
        <v>6746.1007700000009</v>
      </c>
      <c r="W113" s="109">
        <f t="shared" si="76"/>
        <v>-445.47285999999986</v>
      </c>
      <c r="X113" s="107">
        <v>0</v>
      </c>
      <c r="Y113" s="108">
        <v>0</v>
      </c>
      <c r="Z113" s="109">
        <f t="shared" si="64"/>
        <v>0</v>
      </c>
      <c r="AA113" s="116">
        <f t="shared" si="54"/>
        <v>1.2625402085257817</v>
      </c>
      <c r="AB113" s="118">
        <f t="shared" si="65"/>
        <v>0.92187923985613807</v>
      </c>
      <c r="AC113" s="116">
        <f t="shared" si="55"/>
        <v>0</v>
      </c>
      <c r="AD113" s="118">
        <f t="shared" si="66"/>
        <v>0</v>
      </c>
      <c r="AE113" s="116">
        <f t="shared" si="67"/>
        <v>0</v>
      </c>
      <c r="AF113" s="118">
        <f t="shared" si="68"/>
        <v>0</v>
      </c>
      <c r="AG113" s="107">
        <v>6558</v>
      </c>
      <c r="AH113" s="86">
        <v>1705</v>
      </c>
      <c r="AI113" s="107">
        <v>40</v>
      </c>
      <c r="AJ113" s="86">
        <v>42</v>
      </c>
      <c r="AK113" s="107">
        <v>119.5</v>
      </c>
      <c r="AL113" s="86">
        <v>120</v>
      </c>
      <c r="AM113" s="107">
        <f t="shared" si="77"/>
        <v>13.531746031746032</v>
      </c>
      <c r="AN113" s="86">
        <f t="shared" si="78"/>
        <v>-0.13075396825396801</v>
      </c>
      <c r="AO113" s="107">
        <f t="shared" si="79"/>
        <v>4.7361111111111116</v>
      </c>
      <c r="AP113" s="86">
        <f t="shared" si="80"/>
        <v>0.16288935378893576</v>
      </c>
      <c r="AQ113" s="107">
        <v>195</v>
      </c>
      <c r="AR113" s="86">
        <v>195</v>
      </c>
      <c r="AS113" s="107">
        <v>54927</v>
      </c>
      <c r="AT113" s="86">
        <v>13133</v>
      </c>
      <c r="AU113" s="107">
        <f t="shared" si="69"/>
        <v>408.72555547095101</v>
      </c>
      <c r="AV113" s="86">
        <f t="shared" si="70"/>
        <v>-5.1555632866727024</v>
      </c>
      <c r="AW113" s="107">
        <f t="shared" si="71"/>
        <v>3148.2655249266859</v>
      </c>
      <c r="AX113" s="86">
        <f t="shared" si="72"/>
        <v>-318.22551044995271</v>
      </c>
      <c r="AY113" s="230">
        <f t="shared" si="73"/>
        <v>7.7026392961876837</v>
      </c>
      <c r="AZ113" s="226">
        <f t="shared" si="74"/>
        <v>-0.6729325244893527</v>
      </c>
      <c r="BA113" s="116">
        <f t="shared" si="81"/>
        <v>0.74831908831908833</v>
      </c>
      <c r="BB113" s="176">
        <f t="shared" si="75"/>
        <v>-2.5518612441689292E-2</v>
      </c>
      <c r="BC113" s="183"/>
      <c r="BD113" s="180"/>
      <c r="BE113" s="180"/>
    </row>
    <row r="114" spans="1:57" s="138" customFormat="1" ht="15" customHeight="1" x14ac:dyDescent="0.2">
      <c r="A114" s="137" t="s">
        <v>104</v>
      </c>
      <c r="B114" s="249" t="s">
        <v>227</v>
      </c>
      <c r="C114" s="107">
        <v>392.71456999999998</v>
      </c>
      <c r="D114" s="108">
        <v>98.615399999999994</v>
      </c>
      <c r="E114" s="107">
        <v>391.34123</v>
      </c>
      <c r="F114" s="109">
        <v>97.667810000000003</v>
      </c>
      <c r="G114" s="228">
        <f t="shared" si="56"/>
        <v>1.0097021731110791</v>
      </c>
      <c r="H114" s="229">
        <f t="shared" si="57"/>
        <v>6.1928572130327542E-3</v>
      </c>
      <c r="I114" s="107">
        <v>273.54336999999998</v>
      </c>
      <c r="J114" s="108">
        <v>68.897480000000002</v>
      </c>
      <c r="K114" s="113">
        <f t="shared" si="58"/>
        <v>0.70542669073873976</v>
      </c>
      <c r="L114" s="115">
        <f t="shared" si="59"/>
        <v>6.4372947070464592E-3</v>
      </c>
      <c r="M114" s="107">
        <v>87.492620000000016</v>
      </c>
      <c r="N114" s="86">
        <v>18.35445</v>
      </c>
      <c r="O114" s="116">
        <f t="shared" si="60"/>
        <v>0.18792732221598907</v>
      </c>
      <c r="P114" s="118">
        <f t="shared" si="61"/>
        <v>-3.56438563178956E-2</v>
      </c>
      <c r="Q114" s="107">
        <v>30.305240000000001</v>
      </c>
      <c r="R114" s="86">
        <v>10.41588</v>
      </c>
      <c r="S114" s="116">
        <f t="shared" si="62"/>
        <v>0.1066459870452711</v>
      </c>
      <c r="T114" s="118">
        <f t="shared" si="63"/>
        <v>2.9206561610849072E-2</v>
      </c>
      <c r="U114" s="107">
        <v>59.394100000000002</v>
      </c>
      <c r="V114" s="108">
        <v>46.1325</v>
      </c>
      <c r="W114" s="109">
        <f t="shared" si="76"/>
        <v>-13.261600000000001</v>
      </c>
      <c r="X114" s="107">
        <v>6.4776899999999999</v>
      </c>
      <c r="Y114" s="108">
        <v>5.8580699999999997</v>
      </c>
      <c r="Z114" s="109">
        <f t="shared" si="64"/>
        <v>-0.61962000000000028</v>
      </c>
      <c r="AA114" s="116">
        <f t="shared" si="54"/>
        <v>0.46780218911042293</v>
      </c>
      <c r="AB114" s="118">
        <f t="shared" si="65"/>
        <v>0.31656232041902194</v>
      </c>
      <c r="AC114" s="116">
        <f t="shared" si="55"/>
        <v>5.9403196660967758E-2</v>
      </c>
      <c r="AD114" s="118">
        <f t="shared" si="66"/>
        <v>4.2908545087434337E-2</v>
      </c>
      <c r="AE114" s="116">
        <f t="shared" si="67"/>
        <v>5.9979536758323952E-2</v>
      </c>
      <c r="AF114" s="118">
        <f t="shared" si="68"/>
        <v>4.3427000241790796E-2</v>
      </c>
      <c r="AG114" s="107">
        <v>572</v>
      </c>
      <c r="AH114" s="86">
        <v>166</v>
      </c>
      <c r="AI114" s="107">
        <v>1</v>
      </c>
      <c r="AJ114" s="86">
        <v>1</v>
      </c>
      <c r="AK114" s="107">
        <v>7</v>
      </c>
      <c r="AL114" s="86">
        <v>5.91</v>
      </c>
      <c r="AM114" s="107">
        <f t="shared" si="77"/>
        <v>55.333333333333336</v>
      </c>
      <c r="AN114" s="86">
        <f t="shared" si="78"/>
        <v>7.6666666666666714</v>
      </c>
      <c r="AO114" s="107">
        <f t="shared" si="79"/>
        <v>9.3626621545403275</v>
      </c>
      <c r="AP114" s="86">
        <f t="shared" si="80"/>
        <v>2.5531383450165182</v>
      </c>
      <c r="AQ114" s="107">
        <v>10</v>
      </c>
      <c r="AR114" s="86">
        <v>10</v>
      </c>
      <c r="AS114" s="107">
        <v>3514</v>
      </c>
      <c r="AT114" s="86">
        <v>890</v>
      </c>
      <c r="AU114" s="107">
        <f t="shared" si="69"/>
        <v>109.73911235955056</v>
      </c>
      <c r="AV114" s="86">
        <f t="shared" si="70"/>
        <v>-1.6272023814852901</v>
      </c>
      <c r="AW114" s="107">
        <f t="shared" si="71"/>
        <v>588.36030120481928</v>
      </c>
      <c r="AX114" s="86">
        <f t="shared" si="72"/>
        <v>-95.802688305670245</v>
      </c>
      <c r="AY114" s="230">
        <f t="shared" si="73"/>
        <v>5.3614457831325302</v>
      </c>
      <c r="AZ114" s="226">
        <f t="shared" si="74"/>
        <v>-0.78191086022411316</v>
      </c>
      <c r="BA114" s="116">
        <f t="shared" si="81"/>
        <v>0.98888888888888893</v>
      </c>
      <c r="BB114" s="176">
        <f t="shared" si="75"/>
        <v>2.3504273504273643E-2</v>
      </c>
      <c r="BC114" s="183"/>
      <c r="BD114" s="180"/>
      <c r="BE114" s="180"/>
    </row>
    <row r="115" spans="1:57" s="138" customFormat="1" ht="15" customHeight="1" x14ac:dyDescent="0.2">
      <c r="A115" s="137" t="s">
        <v>110</v>
      </c>
      <c r="B115" s="249" t="s">
        <v>228</v>
      </c>
      <c r="C115" s="107">
        <v>250.31595000000002</v>
      </c>
      <c r="D115" s="108">
        <v>68.660570000000007</v>
      </c>
      <c r="E115" s="107">
        <v>272.63304999999997</v>
      </c>
      <c r="F115" s="109">
        <v>77.566589999999991</v>
      </c>
      <c r="G115" s="228">
        <f t="shared" si="56"/>
        <v>0.88518226726223259</v>
      </c>
      <c r="H115" s="229">
        <f t="shared" si="57"/>
        <v>-3.2960085618315205E-2</v>
      </c>
      <c r="I115" s="107">
        <v>197.22322</v>
      </c>
      <c r="J115" s="108">
        <v>51.272599999999997</v>
      </c>
      <c r="K115" s="113">
        <f t="shared" si="58"/>
        <v>0.66101397521793859</v>
      </c>
      <c r="L115" s="115">
        <f t="shared" si="59"/>
        <v>-6.2387754689715802E-2</v>
      </c>
      <c r="M115" s="107">
        <v>64.246249999999975</v>
      </c>
      <c r="N115" s="86">
        <v>22.725879999999993</v>
      </c>
      <c r="O115" s="116">
        <f t="shared" si="60"/>
        <v>0.29298542065598082</v>
      </c>
      <c r="P115" s="118">
        <f t="shared" si="61"/>
        <v>5.7334423830761067E-2</v>
      </c>
      <c r="Q115" s="107">
        <v>11.16358</v>
      </c>
      <c r="R115" s="86">
        <v>3.5681100000000003</v>
      </c>
      <c r="S115" s="116">
        <f t="shared" si="62"/>
        <v>4.6000604126080584E-2</v>
      </c>
      <c r="T115" s="118">
        <f t="shared" si="63"/>
        <v>5.0533308589546799E-3</v>
      </c>
      <c r="U115" s="107">
        <v>13.495469999999999</v>
      </c>
      <c r="V115" s="108">
        <v>14.103750000000002</v>
      </c>
      <c r="W115" s="109">
        <f t="shared" si="76"/>
        <v>0.60828000000000237</v>
      </c>
      <c r="X115" s="107">
        <v>0</v>
      </c>
      <c r="Y115" s="108">
        <v>0</v>
      </c>
      <c r="Z115" s="109">
        <f t="shared" si="64"/>
        <v>0</v>
      </c>
      <c r="AA115" s="116">
        <f t="shared" si="54"/>
        <v>0.20541265532750458</v>
      </c>
      <c r="AB115" s="118">
        <f t="shared" si="65"/>
        <v>0.1514989115169324</v>
      </c>
      <c r="AC115" s="116">
        <f t="shared" si="55"/>
        <v>0</v>
      </c>
      <c r="AD115" s="118">
        <f t="shared" si="66"/>
        <v>0</v>
      </c>
      <c r="AE115" s="116">
        <f t="shared" si="67"/>
        <v>0</v>
      </c>
      <c r="AF115" s="118">
        <f t="shared" si="68"/>
        <v>0</v>
      </c>
      <c r="AG115" s="107">
        <v>335</v>
      </c>
      <c r="AH115" s="86">
        <v>91</v>
      </c>
      <c r="AI115" s="107">
        <v>2</v>
      </c>
      <c r="AJ115" s="86">
        <v>2</v>
      </c>
      <c r="AK115" s="107">
        <v>6.5</v>
      </c>
      <c r="AL115" s="86">
        <v>8.0399999999999991</v>
      </c>
      <c r="AM115" s="107">
        <f t="shared" si="77"/>
        <v>15.166666666666666</v>
      </c>
      <c r="AN115" s="86">
        <f t="shared" si="78"/>
        <v>1.2083333333333321</v>
      </c>
      <c r="AO115" s="107">
        <f t="shared" si="79"/>
        <v>3.7728026533996686</v>
      </c>
      <c r="AP115" s="86">
        <f t="shared" si="80"/>
        <v>-0.52206914147212613</v>
      </c>
      <c r="AQ115" s="107">
        <v>10</v>
      </c>
      <c r="AR115" s="86">
        <v>10</v>
      </c>
      <c r="AS115" s="107">
        <v>2281</v>
      </c>
      <c r="AT115" s="86">
        <v>650</v>
      </c>
      <c r="AU115" s="107">
        <f t="shared" si="69"/>
        <v>119.33321538461539</v>
      </c>
      <c r="AV115" s="86">
        <f t="shared" si="70"/>
        <v>-0.19026116075944799</v>
      </c>
      <c r="AW115" s="107">
        <f t="shared" si="71"/>
        <v>852.38010989010991</v>
      </c>
      <c r="AX115" s="86">
        <f t="shared" si="72"/>
        <v>38.550109890109979</v>
      </c>
      <c r="AY115" s="230">
        <f t="shared" si="73"/>
        <v>7.1428571428571432</v>
      </c>
      <c r="AZ115" s="226">
        <f t="shared" si="74"/>
        <v>0.33390191897654642</v>
      </c>
      <c r="BA115" s="116">
        <f t="shared" si="81"/>
        <v>0.72222222222222221</v>
      </c>
      <c r="BB115" s="176">
        <f t="shared" si="75"/>
        <v>9.5573870573870567E-2</v>
      </c>
      <c r="BC115" s="183"/>
      <c r="BD115" s="180"/>
      <c r="BE115" s="180"/>
    </row>
    <row r="116" spans="1:57" s="138" customFormat="1" ht="15" customHeight="1" x14ac:dyDescent="0.2">
      <c r="A116" s="137" t="s">
        <v>142</v>
      </c>
      <c r="B116" s="249" t="s">
        <v>229</v>
      </c>
      <c r="C116" s="107">
        <v>622.82500000000005</v>
      </c>
      <c r="D116" s="108">
        <v>121.962</v>
      </c>
      <c r="E116" s="107">
        <v>597.39800000000002</v>
      </c>
      <c r="F116" s="109">
        <v>117.875</v>
      </c>
      <c r="G116" s="228">
        <f t="shared" si="56"/>
        <v>1.0346723223753977</v>
      </c>
      <c r="H116" s="229">
        <f t="shared" si="57"/>
        <v>-7.8905921305094662E-3</v>
      </c>
      <c r="I116" s="107">
        <v>464.59</v>
      </c>
      <c r="J116" s="108">
        <v>104.435</v>
      </c>
      <c r="K116" s="113">
        <f t="shared" si="58"/>
        <v>0.88598091198303286</v>
      </c>
      <c r="L116" s="115">
        <f t="shared" si="59"/>
        <v>0.10829166628753351</v>
      </c>
      <c r="M116" s="107">
        <v>117.36500000000005</v>
      </c>
      <c r="N116" s="86">
        <v>4.2849999999999966</v>
      </c>
      <c r="O116" s="116">
        <f t="shared" si="60"/>
        <v>3.6352067868504742E-2</v>
      </c>
      <c r="P116" s="118">
        <f t="shared" si="61"/>
        <v>-0.16010824836958115</v>
      </c>
      <c r="Q116" s="107">
        <v>15.443</v>
      </c>
      <c r="R116" s="86">
        <v>9.1550000000000011</v>
      </c>
      <c r="S116" s="116">
        <f t="shared" si="62"/>
        <v>7.7667020148462371E-2</v>
      </c>
      <c r="T116" s="118">
        <f t="shared" si="63"/>
        <v>5.1816582082047688E-2</v>
      </c>
      <c r="U116" s="107">
        <v>111.126</v>
      </c>
      <c r="V116" s="108">
        <v>87.759</v>
      </c>
      <c r="W116" s="109">
        <f t="shared" si="76"/>
        <v>-23.367000000000004</v>
      </c>
      <c r="X116" s="107">
        <v>44.18</v>
      </c>
      <c r="Y116" s="108">
        <v>41.898000000000003</v>
      </c>
      <c r="Z116" s="109">
        <f t="shared" si="64"/>
        <v>-2.2819999999999965</v>
      </c>
      <c r="AA116" s="116">
        <f t="shared" si="54"/>
        <v>0.71956019087912626</v>
      </c>
      <c r="AB116" s="118">
        <f t="shared" si="65"/>
        <v>0.54113768054315714</v>
      </c>
      <c r="AC116" s="116">
        <f t="shared" si="55"/>
        <v>0.34353323166232108</v>
      </c>
      <c r="AD116" s="118">
        <f t="shared" si="66"/>
        <v>0.27259837837287382</v>
      </c>
      <c r="AE116" s="116">
        <f t="shared" si="67"/>
        <v>0.35544432661717923</v>
      </c>
      <c r="AF116" s="118">
        <f t="shared" si="68"/>
        <v>0.28149027923168413</v>
      </c>
      <c r="AG116" s="107">
        <v>363</v>
      </c>
      <c r="AH116" s="86">
        <v>86</v>
      </c>
      <c r="AI116" s="107">
        <v>7</v>
      </c>
      <c r="AJ116" s="86">
        <v>7</v>
      </c>
      <c r="AK116" s="107">
        <v>16</v>
      </c>
      <c r="AL116" s="86">
        <v>15</v>
      </c>
      <c r="AM116" s="107">
        <f t="shared" si="77"/>
        <v>4.0952380952380958</v>
      </c>
      <c r="AN116" s="86">
        <f t="shared" si="78"/>
        <v>-0.22619047619047539</v>
      </c>
      <c r="AO116" s="107">
        <f t="shared" si="79"/>
        <v>1.9111111111111112</v>
      </c>
      <c r="AP116" s="86">
        <f t="shared" si="80"/>
        <v>2.0486111111111205E-2</v>
      </c>
      <c r="AQ116" s="107">
        <v>10</v>
      </c>
      <c r="AR116" s="86">
        <v>10</v>
      </c>
      <c r="AS116" s="107">
        <v>2880</v>
      </c>
      <c r="AT116" s="86">
        <v>694</v>
      </c>
      <c r="AU116" s="107">
        <f t="shared" si="69"/>
        <v>169.84870317002881</v>
      </c>
      <c r="AV116" s="86">
        <f t="shared" si="70"/>
        <v>-37.581157941082296</v>
      </c>
      <c r="AW116" s="107">
        <f t="shared" si="71"/>
        <v>1370.6395348837209</v>
      </c>
      <c r="AX116" s="86">
        <f t="shared" si="72"/>
        <v>-275.08498302261523</v>
      </c>
      <c r="AY116" s="230">
        <f t="shared" si="73"/>
        <v>8.0697674418604652</v>
      </c>
      <c r="AZ116" s="226">
        <f t="shared" si="74"/>
        <v>0.13588314433980386</v>
      </c>
      <c r="BA116" s="116">
        <f t="shared" si="81"/>
        <v>0.77111111111111119</v>
      </c>
      <c r="BB116" s="176">
        <f t="shared" si="75"/>
        <v>-2.0097680097679982E-2</v>
      </c>
      <c r="BC116" s="183"/>
      <c r="BD116" s="180"/>
      <c r="BE116" s="180"/>
    </row>
    <row r="117" spans="1:57" s="138" customFormat="1" ht="15" customHeight="1" x14ac:dyDescent="0.2">
      <c r="A117" s="137" t="s">
        <v>92</v>
      </c>
      <c r="B117" s="249" t="s">
        <v>230</v>
      </c>
      <c r="C117" s="107">
        <v>1426.864</v>
      </c>
      <c r="D117" s="108">
        <v>380.35899999999998</v>
      </c>
      <c r="E117" s="107">
        <v>1385.0250000000001</v>
      </c>
      <c r="F117" s="109">
        <v>369.45</v>
      </c>
      <c r="G117" s="228">
        <f t="shared" si="56"/>
        <v>1.0295276762755448</v>
      </c>
      <c r="H117" s="229">
        <f t="shared" si="57"/>
        <v>-6.8044271147704727E-4</v>
      </c>
      <c r="I117" s="107">
        <v>953.15800000000002</v>
      </c>
      <c r="J117" s="108">
        <v>253.137</v>
      </c>
      <c r="K117" s="113">
        <f t="shared" si="58"/>
        <v>0.68517255379618358</v>
      </c>
      <c r="L117" s="115">
        <f t="shared" si="59"/>
        <v>-3.0157460539995684E-3</v>
      </c>
      <c r="M117" s="107">
        <v>380.32600000000008</v>
      </c>
      <c r="N117" s="86">
        <v>103.80299999999998</v>
      </c>
      <c r="O117" s="116">
        <f t="shared" si="60"/>
        <v>0.28096630125862765</v>
      </c>
      <c r="P117" s="118">
        <f t="shared" si="61"/>
        <v>6.3676478047188234E-3</v>
      </c>
      <c r="Q117" s="107">
        <v>51.540999999999997</v>
      </c>
      <c r="R117" s="86">
        <v>12.51</v>
      </c>
      <c r="S117" s="116">
        <f t="shared" si="62"/>
        <v>3.3861144945188798E-2</v>
      </c>
      <c r="T117" s="118">
        <f t="shared" si="63"/>
        <v>-3.3519017507192134E-3</v>
      </c>
      <c r="U117" s="107">
        <v>162.946</v>
      </c>
      <c r="V117" s="108">
        <v>129.57</v>
      </c>
      <c r="W117" s="109">
        <f t="shared" si="76"/>
        <v>-33.376000000000005</v>
      </c>
      <c r="X117" s="107">
        <v>0</v>
      </c>
      <c r="Y117" s="108">
        <v>0</v>
      </c>
      <c r="Z117" s="109">
        <f t="shared" si="64"/>
        <v>0</v>
      </c>
      <c r="AA117" s="116">
        <f t="shared" si="54"/>
        <v>0.34065185785008373</v>
      </c>
      <c r="AB117" s="118">
        <f t="shared" si="65"/>
        <v>0.22645316757546752</v>
      </c>
      <c r="AC117" s="116">
        <f t="shared" si="55"/>
        <v>0</v>
      </c>
      <c r="AD117" s="118">
        <f t="shared" si="66"/>
        <v>0</v>
      </c>
      <c r="AE117" s="116">
        <f t="shared" si="67"/>
        <v>0</v>
      </c>
      <c r="AF117" s="118">
        <f t="shared" si="68"/>
        <v>0</v>
      </c>
      <c r="AG117" s="107">
        <v>1123</v>
      </c>
      <c r="AH117" s="86">
        <v>288</v>
      </c>
      <c r="AI117" s="107">
        <v>5.33</v>
      </c>
      <c r="AJ117" s="86">
        <v>6</v>
      </c>
      <c r="AK117" s="107">
        <v>16</v>
      </c>
      <c r="AL117" s="86">
        <v>19</v>
      </c>
      <c r="AM117" s="107">
        <f t="shared" si="77"/>
        <v>16</v>
      </c>
      <c r="AN117" s="86">
        <f t="shared" si="78"/>
        <v>-1.5578486554096322</v>
      </c>
      <c r="AO117" s="107">
        <f t="shared" si="79"/>
        <v>5.0526315789473681</v>
      </c>
      <c r="AP117" s="86">
        <f t="shared" si="80"/>
        <v>-0.7963267543859649</v>
      </c>
      <c r="AQ117" s="107">
        <v>80</v>
      </c>
      <c r="AR117" s="86">
        <v>80</v>
      </c>
      <c r="AS117" s="107">
        <v>24571</v>
      </c>
      <c r="AT117" s="86">
        <v>6118</v>
      </c>
      <c r="AU117" s="107">
        <f t="shared" si="69"/>
        <v>60.387381497221313</v>
      </c>
      <c r="AV117" s="86">
        <f t="shared" si="70"/>
        <v>4.0191018179245788</v>
      </c>
      <c r="AW117" s="107">
        <f t="shared" si="71"/>
        <v>1282.8125</v>
      </c>
      <c r="AX117" s="86">
        <f t="shared" si="72"/>
        <v>49.486587266251036</v>
      </c>
      <c r="AY117" s="230">
        <f t="shared" si="73"/>
        <v>21.243055555555557</v>
      </c>
      <c r="AZ117" s="226">
        <f t="shared" si="74"/>
        <v>-0.6367307311764101</v>
      </c>
      <c r="BA117" s="116">
        <f t="shared" si="81"/>
        <v>0.84972222222222216</v>
      </c>
      <c r="BB117" s="176">
        <f t="shared" si="75"/>
        <v>5.9378815628815529E-3</v>
      </c>
      <c r="BC117" s="183"/>
      <c r="BD117" s="180"/>
      <c r="BE117" s="180"/>
    </row>
    <row r="118" spans="1:57" s="138" customFormat="1" ht="15" customHeight="1" x14ac:dyDescent="0.2">
      <c r="A118" s="137" t="s">
        <v>96</v>
      </c>
      <c r="B118" s="249" t="s">
        <v>231</v>
      </c>
      <c r="C118" s="107">
        <v>3226.7283200000002</v>
      </c>
      <c r="D118" s="108">
        <v>754.56700999999998</v>
      </c>
      <c r="E118" s="107">
        <v>3201.9944799999998</v>
      </c>
      <c r="F118" s="109">
        <v>789.46822999999995</v>
      </c>
      <c r="G118" s="228">
        <f t="shared" si="56"/>
        <v>0.95579148257808932</v>
      </c>
      <c r="H118" s="229">
        <f t="shared" si="57"/>
        <v>-5.193302792762533E-2</v>
      </c>
      <c r="I118" s="107">
        <v>2598.1509999999998</v>
      </c>
      <c r="J118" s="108">
        <v>628.90099999999995</v>
      </c>
      <c r="K118" s="113">
        <f t="shared" si="58"/>
        <v>0.79661343687003083</v>
      </c>
      <c r="L118" s="115">
        <f t="shared" si="59"/>
        <v>-1.4803015040904421E-2</v>
      </c>
      <c r="M118" s="107">
        <v>526.09812999999997</v>
      </c>
      <c r="N118" s="86">
        <v>139.11635999999999</v>
      </c>
      <c r="O118" s="116">
        <f t="shared" si="60"/>
        <v>0.17621527341258558</v>
      </c>
      <c r="P118" s="118">
        <f t="shared" si="61"/>
        <v>1.1912013901657248E-2</v>
      </c>
      <c r="Q118" s="107">
        <v>77.745350000000002</v>
      </c>
      <c r="R118" s="86">
        <v>21.450870000000002</v>
      </c>
      <c r="S118" s="116">
        <f t="shared" si="62"/>
        <v>2.7171289717383564E-2</v>
      </c>
      <c r="T118" s="118">
        <f t="shared" si="63"/>
        <v>2.8910011392471006E-3</v>
      </c>
      <c r="U118" s="107">
        <v>222.82210000000001</v>
      </c>
      <c r="V118" s="108">
        <v>275.52402000000001</v>
      </c>
      <c r="W118" s="109">
        <f t="shared" si="76"/>
        <v>52.701920000000001</v>
      </c>
      <c r="X118" s="107">
        <v>0</v>
      </c>
      <c r="Y118" s="108">
        <v>0</v>
      </c>
      <c r="Z118" s="109">
        <f t="shared" si="64"/>
        <v>0</v>
      </c>
      <c r="AA118" s="116">
        <f t="shared" si="54"/>
        <v>0.36514188448286389</v>
      </c>
      <c r="AB118" s="118">
        <f t="shared" si="65"/>
        <v>0.29608676799880862</v>
      </c>
      <c r="AC118" s="116">
        <f t="shared" si="55"/>
        <v>0</v>
      </c>
      <c r="AD118" s="118">
        <f t="shared" si="66"/>
        <v>0</v>
      </c>
      <c r="AE118" s="116">
        <f t="shared" si="67"/>
        <v>0</v>
      </c>
      <c r="AF118" s="118">
        <f t="shared" si="68"/>
        <v>0</v>
      </c>
      <c r="AG118" s="107">
        <v>1841</v>
      </c>
      <c r="AH118" s="86">
        <v>506</v>
      </c>
      <c r="AI118" s="107">
        <v>20.18</v>
      </c>
      <c r="AJ118" s="86">
        <v>20</v>
      </c>
      <c r="AK118" s="107">
        <v>49.82</v>
      </c>
      <c r="AL118" s="86">
        <v>48.89</v>
      </c>
      <c r="AM118" s="107">
        <f t="shared" si="77"/>
        <v>8.4333333333333336</v>
      </c>
      <c r="AN118" s="86">
        <f t="shared" si="78"/>
        <v>0.83092170465807769</v>
      </c>
      <c r="AO118" s="107">
        <f t="shared" si="79"/>
        <v>3.4499215926910751</v>
      </c>
      <c r="AP118" s="86">
        <f t="shared" si="80"/>
        <v>0.37050235008435806</v>
      </c>
      <c r="AQ118" s="107">
        <v>132</v>
      </c>
      <c r="AR118" s="86">
        <v>132</v>
      </c>
      <c r="AS118" s="107">
        <v>37988</v>
      </c>
      <c r="AT118" s="86">
        <v>8867</v>
      </c>
      <c r="AU118" s="107">
        <f t="shared" si="69"/>
        <v>89.034423141987148</v>
      </c>
      <c r="AV118" s="86">
        <f t="shared" si="70"/>
        <v>4.7447927323841128</v>
      </c>
      <c r="AW118" s="107">
        <f>F118*1000/AH118</f>
        <v>1560.2138932806324</v>
      </c>
      <c r="AX118" s="86">
        <f t="shared" si="72"/>
        <v>-179.05524305831386</v>
      </c>
      <c r="AY118" s="230">
        <f t="shared" si="73"/>
        <v>17.523715415019762</v>
      </c>
      <c r="AZ118" s="226">
        <f t="shared" si="74"/>
        <v>-3.1107223905207064</v>
      </c>
      <c r="BA118" s="116">
        <f t="shared" si="81"/>
        <v>0.74638047138047137</v>
      </c>
      <c r="BB118" s="176">
        <f t="shared" si="75"/>
        <v>-4.4245569245569327E-2</v>
      </c>
      <c r="BC118" s="183"/>
      <c r="BD118" s="180"/>
      <c r="BE118" s="180"/>
    </row>
    <row r="119" spans="1:57" s="138" customFormat="1" ht="15" customHeight="1" x14ac:dyDescent="0.2">
      <c r="A119" s="137" t="s">
        <v>104</v>
      </c>
      <c r="B119" s="249" t="s">
        <v>232</v>
      </c>
      <c r="C119" s="107">
        <v>2040.2049999999999</v>
      </c>
      <c r="D119" s="108">
        <v>545.26099999999997</v>
      </c>
      <c r="E119" s="107">
        <v>2032.422</v>
      </c>
      <c r="F119" s="109">
        <v>533.13699999999994</v>
      </c>
      <c r="G119" s="228">
        <f t="shared" si="56"/>
        <v>1.0227408714833148</v>
      </c>
      <c r="H119" s="229">
        <f t="shared" si="57"/>
        <v>1.8911450231232418E-2</v>
      </c>
      <c r="I119" s="107">
        <v>1479.1279999999999</v>
      </c>
      <c r="J119" s="108">
        <v>381.113</v>
      </c>
      <c r="K119" s="113">
        <f t="shared" si="58"/>
        <v>0.71485002916698714</v>
      </c>
      <c r="L119" s="115">
        <f t="shared" si="59"/>
        <v>-1.2916153249853402E-2</v>
      </c>
      <c r="M119" s="107">
        <v>495.25900000000013</v>
      </c>
      <c r="N119" s="86">
        <v>138.71899999999994</v>
      </c>
      <c r="O119" s="116">
        <f t="shared" si="60"/>
        <v>0.26019390888270738</v>
      </c>
      <c r="P119" s="118">
        <f t="shared" si="61"/>
        <v>1.6514692656943192E-2</v>
      </c>
      <c r="Q119" s="107">
        <v>58.034999999999997</v>
      </c>
      <c r="R119" s="86">
        <v>13.305000000000001</v>
      </c>
      <c r="S119" s="116">
        <f t="shared" si="62"/>
        <v>2.4956061950305461E-2</v>
      </c>
      <c r="T119" s="118">
        <f t="shared" si="63"/>
        <v>-3.5985394070898007E-3</v>
      </c>
      <c r="U119" s="107">
        <v>246.654</v>
      </c>
      <c r="V119" s="108">
        <v>184.05</v>
      </c>
      <c r="W119" s="109">
        <f t="shared" si="76"/>
        <v>-62.603999999999985</v>
      </c>
      <c r="X119" s="107">
        <v>0</v>
      </c>
      <c r="Y119" s="108">
        <v>0</v>
      </c>
      <c r="Z119" s="109">
        <f t="shared" si="64"/>
        <v>0</v>
      </c>
      <c r="AA119" s="116">
        <f t="shared" si="54"/>
        <v>0.33754477213664652</v>
      </c>
      <c r="AB119" s="118">
        <f t="shared" si="65"/>
        <v>0.21664809753777042</v>
      </c>
      <c r="AC119" s="116">
        <f t="shared" si="55"/>
        <v>0</v>
      </c>
      <c r="AD119" s="118">
        <f t="shared" si="66"/>
        <v>0</v>
      </c>
      <c r="AE119" s="116">
        <f t="shared" si="67"/>
        <v>0</v>
      </c>
      <c r="AF119" s="118">
        <f t="shared" si="68"/>
        <v>0</v>
      </c>
      <c r="AG119" s="107">
        <v>2164</v>
      </c>
      <c r="AH119" s="86">
        <v>558</v>
      </c>
      <c r="AI119" s="107">
        <v>10</v>
      </c>
      <c r="AJ119" s="86">
        <v>10.25</v>
      </c>
      <c r="AK119" s="107">
        <v>26</v>
      </c>
      <c r="AL119" s="86">
        <v>27.5</v>
      </c>
      <c r="AM119" s="107">
        <f t="shared" si="77"/>
        <v>18.146341463414632</v>
      </c>
      <c r="AN119" s="86">
        <f t="shared" si="78"/>
        <v>0.11300813008129751</v>
      </c>
      <c r="AO119" s="107">
        <f t="shared" si="79"/>
        <v>6.7636363636363628</v>
      </c>
      <c r="AP119" s="86">
        <f t="shared" si="80"/>
        <v>-0.17226107226107246</v>
      </c>
      <c r="AQ119" s="107">
        <v>130</v>
      </c>
      <c r="AR119" s="86">
        <v>130</v>
      </c>
      <c r="AS119" s="107">
        <v>44856</v>
      </c>
      <c r="AT119" s="86">
        <v>11224</v>
      </c>
      <c r="AU119" s="107">
        <f t="shared" si="69"/>
        <v>47.499732715609412</v>
      </c>
      <c r="AV119" s="86">
        <f t="shared" si="70"/>
        <v>2.1898076219764562</v>
      </c>
      <c r="AW119" s="107">
        <f t="shared" si="71"/>
        <v>955.44265232974908</v>
      </c>
      <c r="AX119" s="86">
        <f t="shared" si="72"/>
        <v>16.245794658769455</v>
      </c>
      <c r="AY119" s="230">
        <f t="shared" si="73"/>
        <v>20.114695340501793</v>
      </c>
      <c r="AZ119" s="226">
        <f t="shared" si="74"/>
        <v>-0.61358562068120293</v>
      </c>
      <c r="BA119" s="116">
        <f t="shared" si="81"/>
        <v>0.95931623931623933</v>
      </c>
      <c r="BB119" s="176">
        <f t="shared" si="75"/>
        <v>1.1387245233399068E-2</v>
      </c>
      <c r="BC119" s="183"/>
      <c r="BD119" s="180"/>
      <c r="BE119" s="180"/>
    </row>
    <row r="120" spans="1:57" s="138" customFormat="1" ht="15" customHeight="1" x14ac:dyDescent="0.2">
      <c r="A120" s="137" t="s">
        <v>110</v>
      </c>
      <c r="B120" s="249" t="s">
        <v>233</v>
      </c>
      <c r="C120" s="107">
        <v>1472.579</v>
      </c>
      <c r="D120" s="108">
        <v>377.589</v>
      </c>
      <c r="E120" s="107">
        <v>1297.2639999999999</v>
      </c>
      <c r="F120" s="109">
        <v>292.27199999999999</v>
      </c>
      <c r="G120" s="228">
        <f t="shared" si="56"/>
        <v>1.2919095910658565</v>
      </c>
      <c r="H120" s="229">
        <f t="shared" si="57"/>
        <v>0.15676747658491808</v>
      </c>
      <c r="I120" s="107">
        <v>961.32799999999997</v>
      </c>
      <c r="J120" s="108">
        <v>191.87100000000001</v>
      </c>
      <c r="K120" s="113">
        <f t="shared" si="58"/>
        <v>0.65648094925275091</v>
      </c>
      <c r="L120" s="115">
        <f t="shared" si="59"/>
        <v>-8.4561737509542656E-2</v>
      </c>
      <c r="M120" s="107">
        <v>277.9849999999999</v>
      </c>
      <c r="N120" s="86">
        <v>89.303999999999988</v>
      </c>
      <c r="O120" s="116">
        <f t="shared" si="60"/>
        <v>0.30555099359500737</v>
      </c>
      <c r="P120" s="118">
        <f t="shared" si="61"/>
        <v>9.1265389431167215E-2</v>
      </c>
      <c r="Q120" s="107">
        <v>57.951000000000001</v>
      </c>
      <c r="R120" s="86">
        <v>11.097</v>
      </c>
      <c r="S120" s="116">
        <f t="shared" si="62"/>
        <v>3.7968057152241746E-2</v>
      </c>
      <c r="T120" s="118">
        <f t="shared" si="63"/>
        <v>-6.70365192162449E-3</v>
      </c>
      <c r="U120" s="107">
        <v>100.6112</v>
      </c>
      <c r="V120" s="108">
        <v>83.645540000000011</v>
      </c>
      <c r="W120" s="109">
        <f t="shared" si="76"/>
        <v>-16.965659999999986</v>
      </c>
      <c r="X120" s="107">
        <v>0</v>
      </c>
      <c r="Y120" s="108">
        <v>0</v>
      </c>
      <c r="Z120" s="109">
        <f t="shared" si="64"/>
        <v>0</v>
      </c>
      <c r="AA120" s="116">
        <f t="shared" si="54"/>
        <v>0.22152536223248032</v>
      </c>
      <c r="AB120" s="118">
        <f t="shared" si="65"/>
        <v>0.15320223661409244</v>
      </c>
      <c r="AC120" s="116">
        <f t="shared" si="55"/>
        <v>0</v>
      </c>
      <c r="AD120" s="118">
        <f t="shared" si="66"/>
        <v>0</v>
      </c>
      <c r="AE120" s="116">
        <f t="shared" si="67"/>
        <v>0</v>
      </c>
      <c r="AF120" s="118">
        <f t="shared" si="68"/>
        <v>0</v>
      </c>
      <c r="AG120" s="107">
        <v>1634</v>
      </c>
      <c r="AH120" s="86">
        <v>434</v>
      </c>
      <c r="AI120" s="107">
        <v>7</v>
      </c>
      <c r="AJ120" s="86">
        <v>5</v>
      </c>
      <c r="AK120" s="107">
        <v>17</v>
      </c>
      <c r="AL120" s="86">
        <v>17</v>
      </c>
      <c r="AM120" s="107">
        <f t="shared" si="77"/>
        <v>28.933333333333334</v>
      </c>
      <c r="AN120" s="86">
        <f t="shared" si="78"/>
        <v>9.480952380952381</v>
      </c>
      <c r="AO120" s="107">
        <f t="shared" si="79"/>
        <v>8.5098039215686274</v>
      </c>
      <c r="AP120" s="86">
        <f t="shared" si="80"/>
        <v>0.5</v>
      </c>
      <c r="AQ120" s="107">
        <v>80</v>
      </c>
      <c r="AR120" s="86">
        <v>80</v>
      </c>
      <c r="AS120" s="107">
        <v>27530</v>
      </c>
      <c r="AT120" s="86">
        <v>6909</v>
      </c>
      <c r="AU120" s="107">
        <f t="shared" si="69"/>
        <v>42.303082935301781</v>
      </c>
      <c r="AV120" s="86">
        <f t="shared" si="70"/>
        <v>-4.8187477948108253</v>
      </c>
      <c r="AW120" s="107">
        <f t="shared" si="71"/>
        <v>673.43778801843314</v>
      </c>
      <c r="AX120" s="86">
        <f t="shared" si="72"/>
        <v>-120.48142862783368</v>
      </c>
      <c r="AY120" s="230">
        <f t="shared" si="73"/>
        <v>15.919354838709678</v>
      </c>
      <c r="AZ120" s="226">
        <f t="shared" si="74"/>
        <v>-0.92887037548860896</v>
      </c>
      <c r="BA120" s="116">
        <f t="shared" si="81"/>
        <v>0.95958333333333334</v>
      </c>
      <c r="BB120" s="176">
        <f t="shared" si="75"/>
        <v>1.4184981684981723E-2</v>
      </c>
      <c r="BC120" s="183"/>
      <c r="BD120" s="180"/>
      <c r="BE120" s="180"/>
    </row>
    <row r="121" spans="1:57" s="138" customFormat="1" ht="15" customHeight="1" x14ac:dyDescent="0.2">
      <c r="A121" s="137" t="s">
        <v>117</v>
      </c>
      <c r="B121" s="249" t="s">
        <v>234</v>
      </c>
      <c r="C121" s="107">
        <v>2367.7620000000002</v>
      </c>
      <c r="D121" s="108">
        <v>662.07938000000001</v>
      </c>
      <c r="E121" s="107">
        <v>2319.4936000000002</v>
      </c>
      <c r="F121" s="109">
        <v>631.52548000000002</v>
      </c>
      <c r="G121" s="228">
        <f t="shared" si="56"/>
        <v>1.0483811041163376</v>
      </c>
      <c r="H121" s="229">
        <f t="shared" si="57"/>
        <v>2.7571216992699821E-2</v>
      </c>
      <c r="I121" s="107">
        <v>1818.376</v>
      </c>
      <c r="J121" s="108">
        <v>489.37647999999996</v>
      </c>
      <c r="K121" s="113">
        <f t="shared" si="58"/>
        <v>0.77491169477437383</v>
      </c>
      <c r="L121" s="115">
        <f t="shared" si="59"/>
        <v>-9.042182054602943E-3</v>
      </c>
      <c r="M121" s="107">
        <v>444.10260000000028</v>
      </c>
      <c r="N121" s="86">
        <v>130.77887000000007</v>
      </c>
      <c r="O121" s="116">
        <f t="shared" si="60"/>
        <v>0.20708407521419414</v>
      </c>
      <c r="P121" s="118">
        <f t="shared" si="61"/>
        <v>1.5618748472184502E-2</v>
      </c>
      <c r="Q121" s="107">
        <v>57.015000000000001</v>
      </c>
      <c r="R121" s="86">
        <v>11.37013</v>
      </c>
      <c r="S121" s="116">
        <f t="shared" si="62"/>
        <v>1.8004230011432001E-2</v>
      </c>
      <c r="T121" s="118">
        <f t="shared" si="63"/>
        <v>-6.5765664175816418E-3</v>
      </c>
      <c r="U121" s="107">
        <v>272.35417999999999</v>
      </c>
      <c r="V121" s="108">
        <v>253.95601000000002</v>
      </c>
      <c r="W121" s="109">
        <f t="shared" si="76"/>
        <v>-18.398169999999965</v>
      </c>
      <c r="X121" s="107">
        <v>0</v>
      </c>
      <c r="Y121" s="108">
        <v>0</v>
      </c>
      <c r="Z121" s="109">
        <f t="shared" si="64"/>
        <v>0</v>
      </c>
      <c r="AA121" s="116">
        <f t="shared" si="54"/>
        <v>0.38357335641535917</v>
      </c>
      <c r="AB121" s="118">
        <f t="shared" si="65"/>
        <v>0.26854736140403623</v>
      </c>
      <c r="AC121" s="116">
        <f t="shared" si="55"/>
        <v>0</v>
      </c>
      <c r="AD121" s="118">
        <f t="shared" si="66"/>
        <v>0</v>
      </c>
      <c r="AE121" s="116">
        <f t="shared" si="67"/>
        <v>0</v>
      </c>
      <c r="AF121" s="118">
        <f t="shared" si="68"/>
        <v>0</v>
      </c>
      <c r="AG121" s="107">
        <v>2187</v>
      </c>
      <c r="AH121" s="86">
        <v>433</v>
      </c>
      <c r="AI121" s="107">
        <v>15</v>
      </c>
      <c r="AJ121" s="86">
        <v>11.5</v>
      </c>
      <c r="AK121" s="107">
        <v>34</v>
      </c>
      <c r="AL121" s="86">
        <v>35</v>
      </c>
      <c r="AM121" s="107">
        <f t="shared" si="77"/>
        <v>12.550724637681158</v>
      </c>
      <c r="AN121" s="86">
        <f t="shared" si="78"/>
        <v>0.40072463768115796</v>
      </c>
      <c r="AO121" s="107">
        <f t="shared" si="79"/>
        <v>4.1238095238095243</v>
      </c>
      <c r="AP121" s="86">
        <f t="shared" si="80"/>
        <v>-1.2364845938375346</v>
      </c>
      <c r="AQ121" s="107">
        <v>120</v>
      </c>
      <c r="AR121" s="86">
        <v>90</v>
      </c>
      <c r="AS121" s="107">
        <v>41311</v>
      </c>
      <c r="AT121" s="86">
        <v>7945</v>
      </c>
      <c r="AU121" s="107">
        <f t="shared" si="69"/>
        <v>79.487159219634989</v>
      </c>
      <c r="AV121" s="86">
        <f t="shared" si="70"/>
        <v>23.340041018671563</v>
      </c>
      <c r="AW121" s="107">
        <f t="shared" si="71"/>
        <v>1458.4884064665127</v>
      </c>
      <c r="AX121" s="86">
        <f t="shared" si="72"/>
        <v>397.90605621502664</v>
      </c>
      <c r="AY121" s="230">
        <f t="shared" si="73"/>
        <v>18.348729792147807</v>
      </c>
      <c r="AZ121" s="226">
        <f t="shared" si="74"/>
        <v>-0.54061634411191051</v>
      </c>
      <c r="BA121" s="116">
        <f t="shared" si="81"/>
        <v>0.98086419753086418</v>
      </c>
      <c r="BB121" s="176">
        <f t="shared" si="75"/>
        <v>3.5099545516212194E-2</v>
      </c>
      <c r="BC121" s="183"/>
      <c r="BD121" s="180"/>
      <c r="BE121" s="180"/>
    </row>
    <row r="122" spans="1:57" s="138" customFormat="1" ht="15" customHeight="1" x14ac:dyDescent="0.2">
      <c r="A122" s="137" t="s">
        <v>142</v>
      </c>
      <c r="B122" s="249" t="s">
        <v>235</v>
      </c>
      <c r="C122" s="107">
        <v>5332.15661</v>
      </c>
      <c r="D122" s="108">
        <v>1406.4880000000001</v>
      </c>
      <c r="E122" s="107">
        <v>5155.7088300000005</v>
      </c>
      <c r="F122" s="109">
        <v>1145.0288999999998</v>
      </c>
      <c r="G122" s="228">
        <f t="shared" si="56"/>
        <v>1.2283427955399207</v>
      </c>
      <c r="H122" s="229">
        <f t="shared" si="57"/>
        <v>0.19411902809725845</v>
      </c>
      <c r="I122" s="107">
        <v>4071.04765</v>
      </c>
      <c r="J122" s="108">
        <v>889.38751000000002</v>
      </c>
      <c r="K122" s="113">
        <f t="shared" si="58"/>
        <v>0.77673804565107496</v>
      </c>
      <c r="L122" s="115">
        <f t="shared" si="59"/>
        <v>-1.2881342145112828E-2</v>
      </c>
      <c r="M122" s="107">
        <v>931.59919000000059</v>
      </c>
      <c r="N122" s="86">
        <v>223.05848999999978</v>
      </c>
      <c r="O122" s="116">
        <f t="shared" si="60"/>
        <v>0.1948059913596939</v>
      </c>
      <c r="P122" s="118">
        <f t="shared" si="61"/>
        <v>1.4113244597266567E-2</v>
      </c>
      <c r="Q122" s="107">
        <v>153.06198999999998</v>
      </c>
      <c r="R122" s="86">
        <v>32.582900000000002</v>
      </c>
      <c r="S122" s="116">
        <f t="shared" si="62"/>
        <v>2.8455962989231108E-2</v>
      </c>
      <c r="T122" s="118">
        <f t="shared" si="63"/>
        <v>-1.2319024521537901E-3</v>
      </c>
      <c r="U122" s="107">
        <v>467.33855999999997</v>
      </c>
      <c r="V122" s="108">
        <v>329.51418000000001</v>
      </c>
      <c r="W122" s="109">
        <f t="shared" si="76"/>
        <v>-137.82437999999996</v>
      </c>
      <c r="X122" s="107">
        <v>0</v>
      </c>
      <c r="Y122" s="108">
        <v>0</v>
      </c>
      <c r="Z122" s="109">
        <f t="shared" si="64"/>
        <v>0</v>
      </c>
      <c r="AA122" s="116">
        <f t="shared" si="54"/>
        <v>0.23428154381693977</v>
      </c>
      <c r="AB122" s="118">
        <f t="shared" si="65"/>
        <v>0.14663622613749525</v>
      </c>
      <c r="AC122" s="116">
        <f t="shared" si="55"/>
        <v>0</v>
      </c>
      <c r="AD122" s="118">
        <f t="shared" si="66"/>
        <v>0</v>
      </c>
      <c r="AE122" s="116">
        <f t="shared" si="67"/>
        <v>0</v>
      </c>
      <c r="AF122" s="118">
        <f t="shared" si="68"/>
        <v>0</v>
      </c>
      <c r="AG122" s="107">
        <v>4103</v>
      </c>
      <c r="AH122" s="86">
        <v>1116</v>
      </c>
      <c r="AI122" s="107">
        <v>23</v>
      </c>
      <c r="AJ122" s="86">
        <v>23</v>
      </c>
      <c r="AK122" s="107">
        <v>54</v>
      </c>
      <c r="AL122" s="86">
        <v>56</v>
      </c>
      <c r="AM122" s="107">
        <f t="shared" si="77"/>
        <v>16.173913043478262</v>
      </c>
      <c r="AN122" s="86">
        <f t="shared" si="78"/>
        <v>1.3079710144927539</v>
      </c>
      <c r="AO122" s="107">
        <f t="shared" si="79"/>
        <v>6.6428571428571423</v>
      </c>
      <c r="AP122" s="86">
        <f t="shared" si="80"/>
        <v>0.31106701940035197</v>
      </c>
      <c r="AQ122" s="107">
        <v>320</v>
      </c>
      <c r="AR122" s="86">
        <v>320</v>
      </c>
      <c r="AS122" s="107">
        <v>108813</v>
      </c>
      <c r="AT122" s="86">
        <v>26352</v>
      </c>
      <c r="AU122" s="107">
        <f t="shared" si="69"/>
        <v>43.451309198542802</v>
      </c>
      <c r="AV122" s="86">
        <f t="shared" si="70"/>
        <v>-3.9300591122288893</v>
      </c>
      <c r="AW122" s="107">
        <f t="shared" si="71"/>
        <v>1026.0115591397848</v>
      </c>
      <c r="AX122" s="86">
        <f t="shared" si="72"/>
        <v>-230.55895755531628</v>
      </c>
      <c r="AY122" s="230">
        <f t="shared" si="73"/>
        <v>23.612903225806452</v>
      </c>
      <c r="AZ122" s="226">
        <f t="shared" si="74"/>
        <v>-2.9074477369037588</v>
      </c>
      <c r="BA122" s="116">
        <f t="shared" si="81"/>
        <v>0.91499999999999992</v>
      </c>
      <c r="BB122" s="176">
        <f t="shared" si="75"/>
        <v>-1.9177541208791227E-2</v>
      </c>
      <c r="BC122" s="183"/>
      <c r="BD122" s="180"/>
      <c r="BE122" s="180"/>
    </row>
    <row r="123" spans="1:57" s="138" customFormat="1" ht="15" customHeight="1" x14ac:dyDescent="0.2">
      <c r="A123" s="137" t="s">
        <v>152</v>
      </c>
      <c r="B123" s="249" t="s">
        <v>236</v>
      </c>
      <c r="C123" s="107">
        <v>4504.4030000000002</v>
      </c>
      <c r="D123" s="108">
        <v>1306.961</v>
      </c>
      <c r="E123" s="107">
        <v>3961.779</v>
      </c>
      <c r="F123" s="109">
        <v>1256.5403799999999</v>
      </c>
      <c r="G123" s="228">
        <f>IF(F123=0,"0",(D123/F123))</f>
        <v>1.040126541735173</v>
      </c>
      <c r="H123" s="229">
        <f t="shared" si="57"/>
        <v>-9.6838190522734457E-2</v>
      </c>
      <c r="I123" s="107">
        <v>3617.692</v>
      </c>
      <c r="J123" s="108">
        <v>823.35199999999998</v>
      </c>
      <c r="K123" s="113">
        <f>IF(F123=0,"0",(J123/F123))</f>
        <v>0.65525311649753748</v>
      </c>
      <c r="L123" s="115">
        <f t="shared" si="59"/>
        <v>-0.25789524437771583</v>
      </c>
      <c r="M123" s="107">
        <v>263.654</v>
      </c>
      <c r="N123" s="86">
        <v>414.62570999999991</v>
      </c>
      <c r="O123" s="116">
        <f t="shared" si="60"/>
        <v>0.32997404349233883</v>
      </c>
      <c r="P123" s="118">
        <f t="shared" si="61"/>
        <v>0.26342464737508947</v>
      </c>
      <c r="Q123" s="107">
        <v>80.433000000000007</v>
      </c>
      <c r="R123" s="86">
        <v>18.562669999999997</v>
      </c>
      <c r="S123" s="116">
        <f t="shared" si="62"/>
        <v>1.4772840010123668E-2</v>
      </c>
      <c r="T123" s="118">
        <f t="shared" si="63"/>
        <v>-5.5294029973737245E-3</v>
      </c>
      <c r="U123" s="107">
        <v>542.16840000000002</v>
      </c>
      <c r="V123" s="108">
        <v>488.31556</v>
      </c>
      <c r="W123" s="109">
        <f t="shared" si="76"/>
        <v>-53.852840000000015</v>
      </c>
      <c r="X123" s="107">
        <v>0</v>
      </c>
      <c r="Y123" s="108">
        <v>0</v>
      </c>
      <c r="Z123" s="109">
        <f t="shared" si="64"/>
        <v>0</v>
      </c>
      <c r="AA123" s="116">
        <f t="shared" si="54"/>
        <v>0.37362672642871514</v>
      </c>
      <c r="AB123" s="118">
        <f t="shared" si="65"/>
        <v>0.25326262934415145</v>
      </c>
      <c r="AC123" s="116">
        <f t="shared" si="55"/>
        <v>0</v>
      </c>
      <c r="AD123" s="118">
        <f t="shared" si="66"/>
        <v>0</v>
      </c>
      <c r="AE123" s="116">
        <f t="shared" si="67"/>
        <v>0</v>
      </c>
      <c r="AF123" s="118">
        <f t="shared" si="68"/>
        <v>0</v>
      </c>
      <c r="AG123" s="107">
        <v>2055</v>
      </c>
      <c r="AH123" s="86">
        <v>598</v>
      </c>
      <c r="AI123" s="107">
        <v>19</v>
      </c>
      <c r="AJ123" s="86">
        <v>20</v>
      </c>
      <c r="AK123" s="107">
        <v>71</v>
      </c>
      <c r="AL123" s="86">
        <v>72</v>
      </c>
      <c r="AM123" s="107">
        <f t="shared" si="77"/>
        <v>9.9666666666666668</v>
      </c>
      <c r="AN123" s="86">
        <f t="shared" si="78"/>
        <v>0.95350877192982431</v>
      </c>
      <c r="AO123" s="107">
        <f t="shared" si="79"/>
        <v>2.7685185185185186</v>
      </c>
      <c r="AP123" s="86">
        <f t="shared" si="80"/>
        <v>0.3565466875326031</v>
      </c>
      <c r="AQ123" s="107">
        <v>115</v>
      </c>
      <c r="AR123" s="86">
        <v>115</v>
      </c>
      <c r="AS123" s="107">
        <v>40757</v>
      </c>
      <c r="AT123" s="86">
        <v>10104</v>
      </c>
      <c r="AU123" s="107">
        <f t="shared" si="69"/>
        <v>124.36068685669041</v>
      </c>
      <c r="AV123" s="86">
        <f t="shared" si="70"/>
        <v>27.155814074100917</v>
      </c>
      <c r="AW123" s="107">
        <f t="shared" si="71"/>
        <v>2101.2380936454847</v>
      </c>
      <c r="AX123" s="86">
        <f t="shared" si="72"/>
        <v>173.36510094475466</v>
      </c>
      <c r="AY123" s="230">
        <f t="shared" si="73"/>
        <v>16.896321070234112</v>
      </c>
      <c r="AZ123" s="226">
        <f t="shared" si="74"/>
        <v>-2.9367689540967881</v>
      </c>
      <c r="BA123" s="116">
        <f t="shared" si="81"/>
        <v>0.9762318840579709</v>
      </c>
      <c r="BB123" s="176">
        <f t="shared" si="75"/>
        <v>2.5816212772733493E-3</v>
      </c>
      <c r="BC123" s="183"/>
      <c r="BD123" s="180"/>
      <c r="BE123" s="180"/>
    </row>
    <row r="124" spans="1:57" s="132" customFormat="1" ht="15" customHeight="1" x14ac:dyDescent="0.2">
      <c r="A124" s="135" t="s">
        <v>159</v>
      </c>
      <c r="B124" s="250" t="s">
        <v>237</v>
      </c>
      <c r="C124" s="84">
        <v>692.33600000000001</v>
      </c>
      <c r="D124" s="85">
        <v>171.59200000000001</v>
      </c>
      <c r="E124" s="84">
        <v>651.59100000000001</v>
      </c>
      <c r="F124" s="86">
        <v>176.01900000000001</v>
      </c>
      <c r="G124" s="223">
        <f t="shared" ref="G124:G127" si="82">IF(F124=0,"0",(D124/F124))</f>
        <v>0.9748493060408252</v>
      </c>
      <c r="H124" s="224">
        <f t="shared" si="57"/>
        <v>-8.768225133182117E-2</v>
      </c>
      <c r="I124" s="84">
        <v>482.79300000000001</v>
      </c>
      <c r="J124" s="85">
        <v>125.26300000000001</v>
      </c>
      <c r="K124" s="90">
        <f t="shared" ref="K124:K127" si="83">IF(F124=0,"0",(J124/F124))</f>
        <v>0.71164476562189305</v>
      </c>
      <c r="L124" s="92">
        <f t="shared" si="59"/>
        <v>-2.9300090890858055E-2</v>
      </c>
      <c r="M124" s="84">
        <v>149.227</v>
      </c>
      <c r="N124" s="86">
        <v>46.224000000000004</v>
      </c>
      <c r="O124" s="93">
        <f t="shared" si="60"/>
        <v>0.26260801390758953</v>
      </c>
      <c r="P124" s="95">
        <f t="shared" si="61"/>
        <v>3.3588583006917166E-2</v>
      </c>
      <c r="Q124" s="84">
        <v>19.571000000000002</v>
      </c>
      <c r="R124" s="86">
        <v>4.532</v>
      </c>
      <c r="S124" s="93">
        <f t="shared" si="62"/>
        <v>2.5747220470517387E-2</v>
      </c>
      <c r="T124" s="95">
        <f t="shared" si="63"/>
        <v>-4.2884921160591637E-3</v>
      </c>
      <c r="U124" s="84">
        <v>24.687000000000001</v>
      </c>
      <c r="V124" s="85">
        <v>39.313000000000002</v>
      </c>
      <c r="W124" s="86">
        <f t="shared" si="76"/>
        <v>14.626000000000001</v>
      </c>
      <c r="X124" s="84">
        <v>0</v>
      </c>
      <c r="Y124" s="85">
        <v>0</v>
      </c>
      <c r="Z124" s="86">
        <f t="shared" si="64"/>
        <v>0</v>
      </c>
      <c r="AA124" s="93">
        <f t="shared" si="54"/>
        <v>0.22910741759522588</v>
      </c>
      <c r="AB124" s="95">
        <f t="shared" si="65"/>
        <v>0.19344987559249888</v>
      </c>
      <c r="AC124" s="93">
        <f t="shared" si="55"/>
        <v>0</v>
      </c>
      <c r="AD124" s="95">
        <f t="shared" si="66"/>
        <v>0</v>
      </c>
      <c r="AE124" s="93">
        <f t="shared" si="67"/>
        <v>0</v>
      </c>
      <c r="AF124" s="95">
        <f t="shared" si="68"/>
        <v>0</v>
      </c>
      <c r="AG124" s="84">
        <v>603</v>
      </c>
      <c r="AH124" s="86">
        <v>154</v>
      </c>
      <c r="AI124" s="84">
        <v>2</v>
      </c>
      <c r="AJ124" s="86">
        <v>2</v>
      </c>
      <c r="AK124" s="84">
        <v>13</v>
      </c>
      <c r="AL124" s="86">
        <v>12</v>
      </c>
      <c r="AM124" s="84">
        <f t="shared" si="77"/>
        <v>25.666666666666668</v>
      </c>
      <c r="AN124" s="86">
        <f t="shared" si="78"/>
        <v>0.54166666666666785</v>
      </c>
      <c r="AO124" s="84">
        <f t="shared" si="79"/>
        <v>4.2777777777777777</v>
      </c>
      <c r="AP124" s="86">
        <f t="shared" si="80"/>
        <v>0.41239316239316226</v>
      </c>
      <c r="AQ124" s="84">
        <v>40</v>
      </c>
      <c r="AR124" s="86">
        <v>40</v>
      </c>
      <c r="AS124" s="84">
        <v>13139</v>
      </c>
      <c r="AT124" s="86">
        <v>3039</v>
      </c>
      <c r="AU124" s="84">
        <f t="shared" si="69"/>
        <v>57.920039486673247</v>
      </c>
      <c r="AV124" s="86">
        <f t="shared" si="70"/>
        <v>8.3279091875637263</v>
      </c>
      <c r="AW124" s="84">
        <f t="shared" si="71"/>
        <v>1142.9805194805194</v>
      </c>
      <c r="AX124" s="86">
        <f t="shared" si="72"/>
        <v>62.398429928280621</v>
      </c>
      <c r="AY124" s="225">
        <f t="shared" si="73"/>
        <v>19.733766233766232</v>
      </c>
      <c r="AZ124" s="226">
        <f t="shared" si="74"/>
        <v>-2.0556201675604662</v>
      </c>
      <c r="BA124" s="93">
        <f t="shared" si="81"/>
        <v>0.84416666666666662</v>
      </c>
      <c r="BB124" s="136">
        <f t="shared" si="75"/>
        <v>-5.8237179487179547E-2</v>
      </c>
      <c r="BC124" s="181"/>
      <c r="BD124" s="180"/>
      <c r="BE124" s="180"/>
    </row>
    <row r="125" spans="1:57" ht="15" customHeight="1" x14ac:dyDescent="0.2">
      <c r="A125" s="135" t="s">
        <v>163</v>
      </c>
      <c r="B125" s="250" t="s">
        <v>238</v>
      </c>
      <c r="C125" s="84">
        <v>2595.5908599999998</v>
      </c>
      <c r="D125" s="85">
        <v>638.77868999999998</v>
      </c>
      <c r="E125" s="84">
        <v>2579.0542700000001</v>
      </c>
      <c r="F125" s="86">
        <v>649.28641999999991</v>
      </c>
      <c r="G125" s="223">
        <f t="shared" si="82"/>
        <v>0.98381649503773705</v>
      </c>
      <c r="H125" s="224">
        <f t="shared" si="57"/>
        <v>-2.2595386322169286E-2</v>
      </c>
      <c r="I125" s="84">
        <v>1927.04376</v>
      </c>
      <c r="J125" s="85">
        <v>478.06396999999998</v>
      </c>
      <c r="K125" s="93">
        <f t="shared" si="83"/>
        <v>0.73629134273284214</v>
      </c>
      <c r="L125" s="95">
        <f t="shared" si="59"/>
        <v>-1.0898734814459687E-2</v>
      </c>
      <c r="M125" s="84">
        <v>596.61327000000006</v>
      </c>
      <c r="N125" s="86">
        <v>156.86996999999991</v>
      </c>
      <c r="O125" s="93">
        <f t="shared" si="60"/>
        <v>0.24160365159031039</v>
      </c>
      <c r="P125" s="95">
        <f t="shared" si="61"/>
        <v>1.0273401219115186E-2</v>
      </c>
      <c r="Q125" s="84">
        <v>55.397239999999996</v>
      </c>
      <c r="R125" s="86">
        <v>14.35248</v>
      </c>
      <c r="S125" s="93">
        <f t="shared" si="62"/>
        <v>2.2105005676847519E-2</v>
      </c>
      <c r="T125" s="95">
        <f t="shared" si="63"/>
        <v>6.2533359534456059E-4</v>
      </c>
      <c r="U125" s="84">
        <v>281.57808999999997</v>
      </c>
      <c r="V125" s="85">
        <v>218.10024999999999</v>
      </c>
      <c r="W125" s="86">
        <f t="shared" si="76"/>
        <v>-63.477839999999986</v>
      </c>
      <c r="X125" s="84">
        <v>0</v>
      </c>
      <c r="Y125" s="85">
        <v>0</v>
      </c>
      <c r="Z125" s="86">
        <f t="shared" si="64"/>
        <v>0</v>
      </c>
      <c r="AA125" s="93">
        <f t="shared" si="54"/>
        <v>0.34143319652695364</v>
      </c>
      <c r="AB125" s="95">
        <f t="shared" si="65"/>
        <v>0.2329499627710758</v>
      </c>
      <c r="AC125" s="93">
        <f t="shared" si="55"/>
        <v>0</v>
      </c>
      <c r="AD125" s="95">
        <f t="shared" si="66"/>
        <v>0</v>
      </c>
      <c r="AE125" s="93">
        <f t="shared" si="67"/>
        <v>0</v>
      </c>
      <c r="AF125" s="95">
        <f t="shared" si="68"/>
        <v>0</v>
      </c>
      <c r="AG125" s="84">
        <v>1371</v>
      </c>
      <c r="AH125" s="86">
        <v>364</v>
      </c>
      <c r="AI125" s="84">
        <v>22</v>
      </c>
      <c r="AJ125" s="86">
        <v>26</v>
      </c>
      <c r="AK125" s="84">
        <v>29</v>
      </c>
      <c r="AL125" s="86">
        <v>29</v>
      </c>
      <c r="AM125" s="84">
        <f t="shared" si="77"/>
        <v>4.666666666666667</v>
      </c>
      <c r="AN125" s="86">
        <f t="shared" si="78"/>
        <v>-0.52651515151515138</v>
      </c>
      <c r="AO125" s="84">
        <f t="shared" si="79"/>
        <v>4.1839080459770113</v>
      </c>
      <c r="AP125" s="86">
        <f t="shared" si="80"/>
        <v>0.24425287356321812</v>
      </c>
      <c r="AQ125" s="84">
        <v>115</v>
      </c>
      <c r="AR125" s="86">
        <v>115</v>
      </c>
      <c r="AS125" s="84">
        <v>37018</v>
      </c>
      <c r="AT125" s="86">
        <v>8441</v>
      </c>
      <c r="AU125" s="84">
        <f t="shared" si="69"/>
        <v>76.920556806065619</v>
      </c>
      <c r="AV125" s="86">
        <f t="shared" si="70"/>
        <v>7.2502809942983646</v>
      </c>
      <c r="AW125" s="84">
        <f t="shared" si="71"/>
        <v>1783.753901098901</v>
      </c>
      <c r="AX125" s="86">
        <f t="shared" si="72"/>
        <v>-97.394362941945019</v>
      </c>
      <c r="AY125" s="225">
        <f t="shared" si="73"/>
        <v>23.189560439560438</v>
      </c>
      <c r="AZ125" s="226">
        <f t="shared" si="74"/>
        <v>-3.8111689550420422</v>
      </c>
      <c r="BA125" s="93">
        <f t="shared" si="81"/>
        <v>0.81555555555555559</v>
      </c>
      <c r="BB125" s="136">
        <f t="shared" si="75"/>
        <v>-6.8773159207941803E-2</v>
      </c>
      <c r="BC125" s="181"/>
      <c r="BD125" s="180"/>
      <c r="BE125" s="180"/>
    </row>
    <row r="126" spans="1:57" ht="16.5" customHeight="1" x14ac:dyDescent="0.2">
      <c r="A126" s="135" t="s">
        <v>176</v>
      </c>
      <c r="B126" s="249" t="s">
        <v>239</v>
      </c>
      <c r="C126" s="84">
        <v>1048.3620000000001</v>
      </c>
      <c r="D126" s="85">
        <v>258.82600000000002</v>
      </c>
      <c r="E126" s="84">
        <v>961.73199999999997</v>
      </c>
      <c r="F126" s="86">
        <v>276.709</v>
      </c>
      <c r="G126" s="223">
        <f t="shared" si="82"/>
        <v>0.93537253938252829</v>
      </c>
      <c r="H126" s="224">
        <f t="shared" si="57"/>
        <v>-0.15470452990496564</v>
      </c>
      <c r="I126" s="84">
        <v>731.31200000000001</v>
      </c>
      <c r="J126" s="85">
        <v>204.45</v>
      </c>
      <c r="K126" s="93">
        <f t="shared" si="83"/>
        <v>0.7388628486966452</v>
      </c>
      <c r="L126" s="95">
        <f t="shared" si="59"/>
        <v>-2.1548575691853866E-2</v>
      </c>
      <c r="M126" s="84">
        <v>211.70099999999996</v>
      </c>
      <c r="N126" s="86">
        <v>67.107000000000014</v>
      </c>
      <c r="O126" s="93">
        <f t="shared" si="60"/>
        <v>0.24251831346287983</v>
      </c>
      <c r="P126" s="95">
        <f t="shared" si="61"/>
        <v>2.2393580169197208E-2</v>
      </c>
      <c r="Q126" s="84">
        <v>18.719000000000001</v>
      </c>
      <c r="R126" s="86">
        <v>5.1520000000000001</v>
      </c>
      <c r="S126" s="93">
        <f t="shared" si="62"/>
        <v>1.8618837840475012E-2</v>
      </c>
      <c r="T126" s="95">
        <f t="shared" si="63"/>
        <v>-8.4500447734325856E-4</v>
      </c>
      <c r="U126" s="84">
        <v>190.09899999999999</v>
      </c>
      <c r="V126" s="85">
        <v>108.91500000000001</v>
      </c>
      <c r="W126" s="86">
        <f t="shared" si="76"/>
        <v>-81.183999999999983</v>
      </c>
      <c r="X126" s="84">
        <v>0.121</v>
      </c>
      <c r="Y126" s="85">
        <v>0</v>
      </c>
      <c r="Z126" s="86">
        <f t="shared" si="64"/>
        <v>-0.121</v>
      </c>
      <c r="AA126" s="93">
        <f t="shared" si="54"/>
        <v>0.42080393778059388</v>
      </c>
      <c r="AB126" s="95">
        <f t="shared" si="65"/>
        <v>0.23947439703035686</v>
      </c>
      <c r="AC126" s="93">
        <f t="shared" si="55"/>
        <v>0</v>
      </c>
      <c r="AD126" s="95">
        <f t="shared" si="66"/>
        <v>-1.1541814754827053E-4</v>
      </c>
      <c r="AE126" s="93">
        <f t="shared" si="67"/>
        <v>0</v>
      </c>
      <c r="AF126" s="95">
        <f t="shared" si="68"/>
        <v>-1.2581467602201029E-4</v>
      </c>
      <c r="AG126" s="84">
        <v>783</v>
      </c>
      <c r="AH126" s="86">
        <v>216</v>
      </c>
      <c r="AI126" s="84">
        <v>6</v>
      </c>
      <c r="AJ126" s="86">
        <v>7.9</v>
      </c>
      <c r="AK126" s="84">
        <v>18</v>
      </c>
      <c r="AL126" s="86">
        <v>18.7</v>
      </c>
      <c r="AM126" s="84">
        <f t="shared" si="77"/>
        <v>9.113924050632912</v>
      </c>
      <c r="AN126" s="86">
        <f t="shared" si="78"/>
        <v>-1.761075949367088</v>
      </c>
      <c r="AO126" s="84">
        <f t="shared" si="79"/>
        <v>3.8502673796791442</v>
      </c>
      <c r="AP126" s="86">
        <f t="shared" si="80"/>
        <v>0.22526737967914423</v>
      </c>
      <c r="AQ126" s="84">
        <v>65</v>
      </c>
      <c r="AR126" s="86">
        <v>65</v>
      </c>
      <c r="AS126" s="84">
        <v>21142</v>
      </c>
      <c r="AT126" s="86">
        <v>4556</v>
      </c>
      <c r="AU126" s="84">
        <f t="shared" si="69"/>
        <v>60.735074626865675</v>
      </c>
      <c r="AV126" s="86">
        <f t="shared" si="70"/>
        <v>15.245906147062442</v>
      </c>
      <c r="AW126" s="84">
        <f t="shared" si="71"/>
        <v>1281.0601851851852</v>
      </c>
      <c r="AX126" s="86">
        <f t="shared" si="72"/>
        <v>52.794540229885115</v>
      </c>
      <c r="AY126" s="225">
        <f t="shared" si="73"/>
        <v>21.092592592592592</v>
      </c>
      <c r="AZ126" s="226">
        <f t="shared" si="74"/>
        <v>-5.9086845466155822</v>
      </c>
      <c r="BA126" s="93">
        <f t="shared" si="81"/>
        <v>0.77880341880341886</v>
      </c>
      <c r="BB126" s="136">
        <f t="shared" si="75"/>
        <v>-0.11477223631069777</v>
      </c>
      <c r="BC126" s="181"/>
      <c r="BD126" s="180"/>
      <c r="BE126" s="180"/>
    </row>
    <row r="127" spans="1:57" ht="14.25" customHeight="1" thickBot="1" x14ac:dyDescent="0.25">
      <c r="A127" s="139" t="s">
        <v>184</v>
      </c>
      <c r="B127" s="252" t="s">
        <v>240</v>
      </c>
      <c r="C127" s="232">
        <v>1300.2080000000001</v>
      </c>
      <c r="D127" s="140">
        <v>334.84300000000002</v>
      </c>
      <c r="E127" s="232">
        <v>1285.3889999999999</v>
      </c>
      <c r="F127" s="233">
        <v>331.4</v>
      </c>
      <c r="G127" s="234">
        <f t="shared" si="82"/>
        <v>1.010389257694629</v>
      </c>
      <c r="H127" s="235">
        <f t="shared" si="57"/>
        <v>-1.1395479820963672E-3</v>
      </c>
      <c r="I127" s="232">
        <v>808.55700000000002</v>
      </c>
      <c r="J127" s="140">
        <v>255.78100000000001</v>
      </c>
      <c r="K127" s="173">
        <f t="shared" si="83"/>
        <v>0.77181955340977682</v>
      </c>
      <c r="L127" s="236">
        <f t="shared" si="59"/>
        <v>0.14278274042942607</v>
      </c>
      <c r="M127" s="232">
        <v>418.28899999999987</v>
      </c>
      <c r="N127" s="233">
        <v>63.70499999999997</v>
      </c>
      <c r="O127" s="173">
        <f t="shared" si="60"/>
        <v>0.19222993361496674</v>
      </c>
      <c r="P127" s="236">
        <f t="shared" si="61"/>
        <v>-0.13318828608350577</v>
      </c>
      <c r="Q127" s="232">
        <v>58.542999999999999</v>
      </c>
      <c r="R127" s="233">
        <v>11.914</v>
      </c>
      <c r="S127" s="173">
        <f t="shared" si="62"/>
        <v>3.5950512975256491E-2</v>
      </c>
      <c r="T127" s="236">
        <f t="shared" si="63"/>
        <v>-9.5944543459202114E-3</v>
      </c>
      <c r="U127" s="232">
        <v>36.39</v>
      </c>
      <c r="V127" s="140">
        <v>35.174999999999997</v>
      </c>
      <c r="W127" s="233">
        <f t="shared" si="76"/>
        <v>-1.2150000000000034</v>
      </c>
      <c r="X127" s="232">
        <v>0</v>
      </c>
      <c r="Y127" s="140">
        <v>0</v>
      </c>
      <c r="Z127" s="233">
        <f t="shared" si="64"/>
        <v>0</v>
      </c>
      <c r="AA127" s="173">
        <f t="shared" si="54"/>
        <v>0.10504923202814452</v>
      </c>
      <c r="AB127" s="236">
        <f t="shared" si="65"/>
        <v>7.7061402388579156E-2</v>
      </c>
      <c r="AC127" s="173">
        <f t="shared" si="55"/>
        <v>0</v>
      </c>
      <c r="AD127" s="236">
        <f t="shared" si="66"/>
        <v>0</v>
      </c>
      <c r="AE127" s="173">
        <f t="shared" si="67"/>
        <v>0</v>
      </c>
      <c r="AF127" s="236">
        <f t="shared" si="68"/>
        <v>0</v>
      </c>
      <c r="AG127" s="232">
        <v>970</v>
      </c>
      <c r="AH127" s="233">
        <v>207</v>
      </c>
      <c r="AI127" s="232">
        <v>7</v>
      </c>
      <c r="AJ127" s="233">
        <v>8</v>
      </c>
      <c r="AK127" s="232">
        <v>22</v>
      </c>
      <c r="AL127" s="233">
        <v>22</v>
      </c>
      <c r="AM127" s="232">
        <f t="shared" si="77"/>
        <v>8.625</v>
      </c>
      <c r="AN127" s="233">
        <f t="shared" si="78"/>
        <v>-2.9226190476190492</v>
      </c>
      <c r="AO127" s="232">
        <f t="shared" si="79"/>
        <v>3.1363636363636362</v>
      </c>
      <c r="AP127" s="233">
        <f t="shared" si="80"/>
        <v>-0.53787878787878807</v>
      </c>
      <c r="AQ127" s="232">
        <v>80</v>
      </c>
      <c r="AR127" s="233">
        <v>80</v>
      </c>
      <c r="AS127" s="232">
        <v>23563</v>
      </c>
      <c r="AT127" s="233">
        <v>5593</v>
      </c>
      <c r="AU127" s="232">
        <f t="shared" si="69"/>
        <v>59.252637225102809</v>
      </c>
      <c r="AV127" s="233">
        <f t="shared" si="70"/>
        <v>4.7014765070278628</v>
      </c>
      <c r="AW127" s="232">
        <f t="shared" si="71"/>
        <v>1600.9661835748793</v>
      </c>
      <c r="AX127" s="233">
        <f t="shared" si="72"/>
        <v>275.82288460580708</v>
      </c>
      <c r="AY127" s="237">
        <f t="shared" si="73"/>
        <v>27.019323671497585</v>
      </c>
      <c r="AZ127" s="238">
        <f t="shared" si="74"/>
        <v>2.7275710941779963</v>
      </c>
      <c r="BA127" s="173">
        <f t="shared" si="81"/>
        <v>0.77680555555555553</v>
      </c>
      <c r="BB127" s="175">
        <f t="shared" si="75"/>
        <v>-3.2363400488400584E-2</v>
      </c>
      <c r="BC127" s="181"/>
      <c r="BD127" s="180"/>
      <c r="BE127" s="180"/>
    </row>
  </sheetData>
  <sheetProtection algorithmName="SHA-512" hashValue="ruoxYZhODXYQ1pIhZMTas7DHuHTTBK2bTZIGdQvbH0iNedeTIBNhbJSDcUf5b3NClA0kIMDJgakv/LUk5FASsA==" saltValue="5QrZVOLLEANzx+p1O80lMQ==" spinCount="100000" sheet="1" objects="1" scenarios="1"/>
  <mergeCells count="27">
    <mergeCell ref="AW1:AX1"/>
    <mergeCell ref="AY1:AZ1"/>
    <mergeCell ref="BA1:BB1"/>
    <mergeCell ref="AK1:AL1"/>
    <mergeCell ref="AM1:AN1"/>
    <mergeCell ref="AO1:AP1"/>
    <mergeCell ref="AQ1:AR1"/>
    <mergeCell ref="AS1:AT1"/>
    <mergeCell ref="AU1:AV1"/>
    <mergeCell ref="AI1:AJ1"/>
    <mergeCell ref="K1:L1"/>
    <mergeCell ref="M1:N1"/>
    <mergeCell ref="O1:P1"/>
    <mergeCell ref="Q1:R1"/>
    <mergeCell ref="S1:T1"/>
    <mergeCell ref="U1:W1"/>
    <mergeCell ref="X1:Z1"/>
    <mergeCell ref="AA1:AB1"/>
    <mergeCell ref="AC1:AD1"/>
    <mergeCell ref="AE1:AF1"/>
    <mergeCell ref="AG1:AH1"/>
    <mergeCell ref="I1:J1"/>
    <mergeCell ref="A1:A2"/>
    <mergeCell ref="B1:B2"/>
    <mergeCell ref="C1:D1"/>
    <mergeCell ref="E1:F1"/>
    <mergeCell ref="G1:H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30" orientation="landscape" r:id="rId1"/>
  <colBreaks count="1" manualBreakCount="1">
    <brk id="46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7"/>
  <sheetViews>
    <sheetView showGridLines="0" showZeros="0" zoomScale="86" zoomScaleNormal="86" zoomScaleSheetLayoutView="100" workbookViewId="0">
      <selection activeCell="C21" sqref="C21"/>
    </sheetView>
  </sheetViews>
  <sheetFormatPr defaultRowHeight="12.75" x14ac:dyDescent="0.2"/>
  <cols>
    <col min="1" max="1" width="12.85546875" style="293" customWidth="1"/>
    <col min="2" max="2" width="12.7109375" style="294" hidden="1" customWidth="1"/>
    <col min="3" max="3" width="52.7109375" style="295" customWidth="1"/>
    <col min="4" max="4" width="10.5703125" style="296" hidden="1" customWidth="1"/>
    <col min="5" max="5" width="13.85546875" style="296" hidden="1" customWidth="1"/>
    <col min="6" max="6" width="10.5703125" style="296" hidden="1" customWidth="1"/>
    <col min="7" max="7" width="11.140625" style="296" hidden="1" customWidth="1"/>
    <col min="8" max="8" width="10.5703125" style="296" hidden="1" customWidth="1"/>
    <col min="9" max="9" width="13.28515625" style="296" hidden="1" customWidth="1"/>
    <col min="10" max="10" width="10.5703125" style="296" hidden="1" customWidth="1"/>
    <col min="11" max="11" width="11.140625" style="296" hidden="1" customWidth="1"/>
    <col min="12" max="12" width="10.5703125" style="266" customWidth="1"/>
    <col min="13" max="13" width="13.7109375" style="266" customWidth="1"/>
    <col min="14" max="14" width="10.5703125" style="266" customWidth="1"/>
    <col min="15" max="15" width="11.5703125" style="266" customWidth="1"/>
    <col min="16" max="16" width="9.140625" style="262"/>
    <col min="17" max="17" width="13.7109375" style="262" customWidth="1"/>
    <col min="18" max="18" width="10.7109375" style="262" customWidth="1"/>
    <col min="19" max="19" width="11.7109375" style="262" customWidth="1"/>
    <col min="20" max="20" width="9.140625" style="262"/>
    <col min="21" max="21" width="12.28515625" style="262" customWidth="1"/>
    <col min="22" max="22" width="10.7109375" style="262" customWidth="1"/>
    <col min="23" max="23" width="12.28515625" style="262" customWidth="1"/>
    <col min="24" max="24" width="0" style="262" hidden="1" customWidth="1"/>
    <col min="25" max="25" width="7.7109375" style="262" customWidth="1"/>
    <col min="26" max="16384" width="9.140625" style="262"/>
  </cols>
  <sheetData>
    <row r="1" spans="1:36" ht="28.5" customHeight="1" x14ac:dyDescent="0.2">
      <c r="A1" s="323" t="s">
        <v>251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</row>
    <row r="2" spans="1:36" ht="95.25" customHeight="1" thickBot="1" x14ac:dyDescent="0.25">
      <c r="A2" s="324" t="s">
        <v>997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</row>
    <row r="3" spans="1:36" s="266" customFormat="1" ht="39" customHeight="1" x14ac:dyDescent="0.2">
      <c r="A3" s="325" t="s">
        <v>89</v>
      </c>
      <c r="B3" s="328"/>
      <c r="C3" s="331" t="s">
        <v>998</v>
      </c>
      <c r="D3" s="334" t="s">
        <v>995</v>
      </c>
      <c r="E3" s="335"/>
      <c r="F3" s="335"/>
      <c r="G3" s="336"/>
      <c r="H3" s="334" t="s">
        <v>996</v>
      </c>
      <c r="I3" s="335"/>
      <c r="J3" s="335"/>
      <c r="K3" s="336"/>
      <c r="L3" s="334" t="s">
        <v>969</v>
      </c>
      <c r="M3" s="335"/>
      <c r="N3" s="335"/>
      <c r="O3" s="336"/>
      <c r="P3" s="334" t="s">
        <v>244</v>
      </c>
      <c r="Q3" s="335"/>
      <c r="R3" s="335"/>
      <c r="S3" s="336"/>
      <c r="T3" s="334" t="s">
        <v>242</v>
      </c>
      <c r="U3" s="335"/>
      <c r="V3" s="335"/>
      <c r="W3" s="336"/>
      <c r="X3" s="262"/>
      <c r="Y3" s="262"/>
      <c r="Z3" s="262"/>
      <c r="AA3" s="262"/>
      <c r="AB3" s="262"/>
    </row>
    <row r="4" spans="1:36" s="266" customFormat="1" ht="55.5" customHeight="1" x14ac:dyDescent="0.2">
      <c r="A4" s="326"/>
      <c r="B4" s="329"/>
      <c r="C4" s="332"/>
      <c r="D4" s="317" t="s">
        <v>252</v>
      </c>
      <c r="E4" s="319" t="s">
        <v>970</v>
      </c>
      <c r="F4" s="319" t="s">
        <v>971</v>
      </c>
      <c r="G4" s="321" t="s">
        <v>972</v>
      </c>
      <c r="H4" s="317" t="s">
        <v>252</v>
      </c>
      <c r="I4" s="319" t="s">
        <v>970</v>
      </c>
      <c r="J4" s="319" t="s">
        <v>971</v>
      </c>
      <c r="K4" s="321" t="s">
        <v>972</v>
      </c>
      <c r="L4" s="317" t="s">
        <v>252</v>
      </c>
      <c r="M4" s="319" t="s">
        <v>970</v>
      </c>
      <c r="N4" s="319" t="s">
        <v>971</v>
      </c>
      <c r="O4" s="321" t="s">
        <v>972</v>
      </c>
      <c r="P4" s="317" t="s">
        <v>252</v>
      </c>
      <c r="Q4" s="319" t="s">
        <v>970</v>
      </c>
      <c r="R4" s="319" t="s">
        <v>971</v>
      </c>
      <c r="S4" s="321" t="s">
        <v>972</v>
      </c>
      <c r="T4" s="317" t="s">
        <v>252</v>
      </c>
      <c r="U4" s="319" t="s">
        <v>970</v>
      </c>
      <c r="V4" s="319" t="s">
        <v>971</v>
      </c>
      <c r="W4" s="321" t="s">
        <v>972</v>
      </c>
      <c r="X4" s="262"/>
      <c r="Y4" s="262"/>
      <c r="Z4" s="262"/>
      <c r="AA4" s="262"/>
      <c r="AB4" s="262"/>
    </row>
    <row r="5" spans="1:36" s="266" customFormat="1" ht="45.75" customHeight="1" thickBot="1" x14ac:dyDescent="0.25">
      <c r="A5" s="327"/>
      <c r="B5" s="330"/>
      <c r="C5" s="333"/>
      <c r="D5" s="318"/>
      <c r="E5" s="320"/>
      <c r="F5" s="320"/>
      <c r="G5" s="322"/>
      <c r="H5" s="318"/>
      <c r="I5" s="320"/>
      <c r="J5" s="320"/>
      <c r="K5" s="322"/>
      <c r="L5" s="318"/>
      <c r="M5" s="320"/>
      <c r="N5" s="320"/>
      <c r="O5" s="322"/>
      <c r="P5" s="318"/>
      <c r="Q5" s="320"/>
      <c r="R5" s="320"/>
      <c r="S5" s="322"/>
      <c r="T5" s="318"/>
      <c r="U5" s="320"/>
      <c r="V5" s="320"/>
      <c r="W5" s="322"/>
      <c r="X5" s="262"/>
      <c r="Y5" s="262"/>
      <c r="Z5" s="262"/>
      <c r="AA5" s="262"/>
      <c r="AB5" s="262"/>
    </row>
    <row r="6" spans="1:36" s="272" customFormat="1" ht="15" customHeight="1" thickBot="1" x14ac:dyDescent="0.25">
      <c r="A6" s="267"/>
      <c r="B6" s="268"/>
      <c r="C6" s="268" t="s">
        <v>253</v>
      </c>
      <c r="D6" s="269">
        <f t="shared" ref="D6:W6" si="0">SUBTOTAL(9,D7:D387)</f>
        <v>524684</v>
      </c>
      <c r="E6" s="270">
        <f t="shared" si="0"/>
        <v>480942923.39999998</v>
      </c>
      <c r="F6" s="270">
        <f t="shared" si="0"/>
        <v>23980484.139999993</v>
      </c>
      <c r="G6" s="271">
        <f t="shared" si="0"/>
        <v>111171703.45000005</v>
      </c>
      <c r="H6" s="269">
        <f t="shared" si="0"/>
        <v>548221</v>
      </c>
      <c r="I6" s="270">
        <f t="shared" si="0"/>
        <v>589166258.8499999</v>
      </c>
      <c r="J6" s="270">
        <f t="shared" si="0"/>
        <v>12842750.739999998</v>
      </c>
      <c r="K6" s="271">
        <f t="shared" si="0"/>
        <v>137386475.16000006</v>
      </c>
      <c r="L6" s="269">
        <f t="shared" ref="L6:O6" si="1">SUBTOTAL(9,L7:L387)</f>
        <v>530000</v>
      </c>
      <c r="M6" s="270">
        <f t="shared" si="1"/>
        <v>454685773.69999981</v>
      </c>
      <c r="N6" s="270">
        <f t="shared" si="1"/>
        <v>6311924.6999999983</v>
      </c>
      <c r="O6" s="271">
        <f t="shared" si="1"/>
        <v>145240601.67999998</v>
      </c>
      <c r="P6" s="269">
        <f t="shared" si="0"/>
        <v>5316</v>
      </c>
      <c r="Q6" s="270">
        <f t="shared" si="0"/>
        <v>-26257149.699999992</v>
      </c>
      <c r="R6" s="270">
        <f t="shared" si="0"/>
        <v>-17668559.439999998</v>
      </c>
      <c r="S6" s="271">
        <f t="shared" si="0"/>
        <v>34068898.229999974</v>
      </c>
      <c r="T6" s="269">
        <f t="shared" si="0"/>
        <v>-18221</v>
      </c>
      <c r="U6" s="270">
        <f t="shared" si="0"/>
        <v>-134480485.15000004</v>
      </c>
      <c r="V6" s="270">
        <f t="shared" si="0"/>
        <v>-6530826.0399999991</v>
      </c>
      <c r="W6" s="271">
        <f t="shared" si="0"/>
        <v>7854126.5199999819</v>
      </c>
      <c r="X6" s="262"/>
      <c r="Y6" s="262"/>
      <c r="Z6" s="262"/>
      <c r="AA6" s="262"/>
      <c r="AB6" s="262"/>
      <c r="AC6" s="266"/>
      <c r="AD6" s="266"/>
      <c r="AE6" s="266"/>
      <c r="AF6" s="266"/>
      <c r="AG6" s="266"/>
      <c r="AH6" s="266"/>
      <c r="AI6" s="266"/>
      <c r="AJ6" s="266"/>
    </row>
    <row r="7" spans="1:36" s="279" customFormat="1" ht="13.5" customHeight="1" x14ac:dyDescent="0.2">
      <c r="A7" s="273" t="s">
        <v>92</v>
      </c>
      <c r="B7" s="274" t="s">
        <v>254</v>
      </c>
      <c r="C7" s="275" t="s">
        <v>255</v>
      </c>
      <c r="D7" s="276"/>
      <c r="E7" s="277">
        <v>36960</v>
      </c>
      <c r="F7" s="277">
        <v>0</v>
      </c>
      <c r="G7" s="278">
        <v>0</v>
      </c>
      <c r="H7" s="276">
        <v>0</v>
      </c>
      <c r="I7" s="277">
        <v>43956</v>
      </c>
      <c r="J7" s="277">
        <v>0</v>
      </c>
      <c r="K7" s="278">
        <v>0</v>
      </c>
      <c r="L7" s="276">
        <v>0</v>
      </c>
      <c r="M7" s="277">
        <v>32534</v>
      </c>
      <c r="N7" s="277">
        <v>0</v>
      </c>
      <c r="O7" s="278">
        <v>0</v>
      </c>
      <c r="P7" s="276">
        <f>L7-D7</f>
        <v>0</v>
      </c>
      <c r="Q7" s="277">
        <f t="shared" ref="Q7:S70" si="2">M7-E7</f>
        <v>-4426</v>
      </c>
      <c r="R7" s="277">
        <f t="shared" si="2"/>
        <v>0</v>
      </c>
      <c r="S7" s="278">
        <f t="shared" si="2"/>
        <v>0</v>
      </c>
      <c r="T7" s="276">
        <f>L7-H7</f>
        <v>0</v>
      </c>
      <c r="U7" s="277">
        <f t="shared" ref="U7:U70" si="3">M7-I7</f>
        <v>-11422</v>
      </c>
      <c r="V7" s="277">
        <f t="shared" ref="V7:V70" si="4">N7-J7</f>
        <v>0</v>
      </c>
      <c r="W7" s="278">
        <f t="shared" ref="W7:W70" si="5">O7-K7</f>
        <v>0</v>
      </c>
      <c r="X7" s="296">
        <f>SUM(E7:W7)</f>
        <v>97602</v>
      </c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</row>
    <row r="8" spans="1:36" s="279" customFormat="1" ht="13.5" customHeight="1" x14ac:dyDescent="0.2">
      <c r="A8" s="280" t="s">
        <v>92</v>
      </c>
      <c r="B8" s="281" t="s">
        <v>256</v>
      </c>
      <c r="C8" s="282" t="s">
        <v>257</v>
      </c>
      <c r="D8" s="259"/>
      <c r="E8" s="260">
        <v>23940</v>
      </c>
      <c r="F8" s="260">
        <v>0</v>
      </c>
      <c r="G8" s="261">
        <v>0</v>
      </c>
      <c r="H8" s="259">
        <v>0</v>
      </c>
      <c r="I8" s="260">
        <v>40239</v>
      </c>
      <c r="J8" s="260">
        <v>0</v>
      </c>
      <c r="K8" s="261">
        <v>0</v>
      </c>
      <c r="L8" s="259">
        <v>0</v>
      </c>
      <c r="M8" s="260">
        <v>29681</v>
      </c>
      <c r="N8" s="260">
        <v>0</v>
      </c>
      <c r="O8" s="261">
        <v>0</v>
      </c>
      <c r="P8" s="259">
        <f t="shared" ref="P8:S71" si="6">L8-D8</f>
        <v>0</v>
      </c>
      <c r="Q8" s="260">
        <f t="shared" si="2"/>
        <v>5741</v>
      </c>
      <c r="R8" s="260">
        <f t="shared" si="2"/>
        <v>0</v>
      </c>
      <c r="S8" s="261">
        <f t="shared" si="2"/>
        <v>0</v>
      </c>
      <c r="T8" s="259">
        <f t="shared" ref="T8:T71" si="7">L8-H8</f>
        <v>0</v>
      </c>
      <c r="U8" s="260">
        <f t="shared" si="3"/>
        <v>-10558</v>
      </c>
      <c r="V8" s="260">
        <f t="shared" si="4"/>
        <v>0</v>
      </c>
      <c r="W8" s="261">
        <f t="shared" si="5"/>
        <v>0</v>
      </c>
      <c r="X8" s="296">
        <f t="shared" ref="X8:X71" si="8">SUM(E8:W8)</f>
        <v>89043</v>
      </c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</row>
    <row r="9" spans="1:36" s="279" customFormat="1" ht="13.5" customHeight="1" x14ac:dyDescent="0.2">
      <c r="A9" s="280" t="s">
        <v>92</v>
      </c>
      <c r="B9" s="281" t="s">
        <v>258</v>
      </c>
      <c r="C9" s="282" t="s">
        <v>259</v>
      </c>
      <c r="D9" s="259">
        <v>3637</v>
      </c>
      <c r="E9" s="260">
        <v>2949331</v>
      </c>
      <c r="F9" s="260">
        <v>95987.399999999965</v>
      </c>
      <c r="G9" s="261">
        <v>0</v>
      </c>
      <c r="H9" s="259">
        <v>3326</v>
      </c>
      <c r="I9" s="260">
        <v>3400886.6</v>
      </c>
      <c r="J9" s="260">
        <v>15791.599999999999</v>
      </c>
      <c r="K9" s="261">
        <v>0</v>
      </c>
      <c r="L9" s="259">
        <v>3367</v>
      </c>
      <c r="M9" s="260">
        <v>2718098.4</v>
      </c>
      <c r="N9" s="260">
        <v>11484.800000000001</v>
      </c>
      <c r="O9" s="261">
        <v>0</v>
      </c>
      <c r="P9" s="259">
        <f t="shared" si="6"/>
        <v>-270</v>
      </c>
      <c r="Q9" s="260">
        <f t="shared" si="2"/>
        <v>-231232.60000000009</v>
      </c>
      <c r="R9" s="260">
        <f t="shared" si="2"/>
        <v>-84502.599999999962</v>
      </c>
      <c r="S9" s="261">
        <f t="shared" si="2"/>
        <v>0</v>
      </c>
      <c r="T9" s="259">
        <f t="shared" si="7"/>
        <v>41</v>
      </c>
      <c r="U9" s="260">
        <f t="shared" si="3"/>
        <v>-682788.20000000019</v>
      </c>
      <c r="V9" s="260">
        <f t="shared" si="4"/>
        <v>-4306.7999999999975</v>
      </c>
      <c r="W9" s="261">
        <f t="shared" si="5"/>
        <v>0</v>
      </c>
      <c r="X9" s="296">
        <f t="shared" si="8"/>
        <v>8195213.6000000015</v>
      </c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</row>
    <row r="10" spans="1:36" s="279" customFormat="1" ht="13.5" customHeight="1" x14ac:dyDescent="0.2">
      <c r="A10" s="280" t="s">
        <v>92</v>
      </c>
      <c r="B10" s="281" t="s">
        <v>260</v>
      </c>
      <c r="C10" s="282" t="s">
        <v>261</v>
      </c>
      <c r="D10" s="259">
        <v>3190</v>
      </c>
      <c r="E10" s="260">
        <v>3002468</v>
      </c>
      <c r="F10" s="260">
        <v>215099.5199999999</v>
      </c>
      <c r="G10" s="261">
        <v>0</v>
      </c>
      <c r="H10" s="259">
        <v>3298</v>
      </c>
      <c r="I10" s="260">
        <v>3566447</v>
      </c>
      <c r="J10" s="260">
        <v>40596</v>
      </c>
      <c r="K10" s="261">
        <v>0</v>
      </c>
      <c r="L10" s="259">
        <v>3192</v>
      </c>
      <c r="M10" s="260">
        <v>2790795</v>
      </c>
      <c r="N10" s="260">
        <v>29602.799999999999</v>
      </c>
      <c r="O10" s="261">
        <v>0</v>
      </c>
      <c r="P10" s="259">
        <f t="shared" si="6"/>
        <v>2</v>
      </c>
      <c r="Q10" s="260">
        <f t="shared" si="2"/>
        <v>-211673</v>
      </c>
      <c r="R10" s="260">
        <f t="shared" si="2"/>
        <v>-185496.71999999991</v>
      </c>
      <c r="S10" s="261">
        <f t="shared" si="2"/>
        <v>0</v>
      </c>
      <c r="T10" s="259">
        <f t="shared" si="7"/>
        <v>-106</v>
      </c>
      <c r="U10" s="260">
        <f t="shared" si="3"/>
        <v>-775652</v>
      </c>
      <c r="V10" s="260">
        <f t="shared" si="4"/>
        <v>-10993.2</v>
      </c>
      <c r="W10" s="261">
        <f t="shared" si="5"/>
        <v>0</v>
      </c>
      <c r="X10" s="296">
        <f t="shared" si="8"/>
        <v>8467579.4000000004</v>
      </c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</row>
    <row r="11" spans="1:36" s="279" customFormat="1" ht="13.5" customHeight="1" x14ac:dyDescent="0.2">
      <c r="A11" s="280" t="s">
        <v>92</v>
      </c>
      <c r="B11" s="281" t="s">
        <v>262</v>
      </c>
      <c r="C11" s="282" t="s">
        <v>263</v>
      </c>
      <c r="D11" s="259">
        <v>816</v>
      </c>
      <c r="E11" s="260">
        <v>658136</v>
      </c>
      <c r="F11" s="260">
        <v>525</v>
      </c>
      <c r="G11" s="261">
        <v>1076127.5999999992</v>
      </c>
      <c r="H11" s="259">
        <v>979</v>
      </c>
      <c r="I11" s="260">
        <v>916007</v>
      </c>
      <c r="J11" s="260">
        <v>0</v>
      </c>
      <c r="K11" s="261">
        <v>1255642.6700000004</v>
      </c>
      <c r="L11" s="259">
        <v>904</v>
      </c>
      <c r="M11" s="260">
        <v>643851</v>
      </c>
      <c r="N11" s="260">
        <v>0</v>
      </c>
      <c r="O11" s="261">
        <v>1318544.6100000003</v>
      </c>
      <c r="P11" s="259">
        <f t="shared" si="6"/>
        <v>88</v>
      </c>
      <c r="Q11" s="260">
        <f t="shared" si="2"/>
        <v>-14285</v>
      </c>
      <c r="R11" s="260">
        <f t="shared" si="2"/>
        <v>-525</v>
      </c>
      <c r="S11" s="261">
        <f t="shared" si="2"/>
        <v>242417.01000000117</v>
      </c>
      <c r="T11" s="259">
        <f t="shared" si="7"/>
        <v>-75</v>
      </c>
      <c r="U11" s="260">
        <f t="shared" si="3"/>
        <v>-272156</v>
      </c>
      <c r="V11" s="260">
        <f t="shared" si="4"/>
        <v>0</v>
      </c>
      <c r="W11" s="261">
        <f t="shared" si="5"/>
        <v>62901.939999999944</v>
      </c>
      <c r="X11" s="296">
        <f t="shared" si="8"/>
        <v>5889082.8300000001</v>
      </c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</row>
    <row r="12" spans="1:36" s="279" customFormat="1" ht="13.5" customHeight="1" x14ac:dyDescent="0.2">
      <c r="A12" s="280" t="s">
        <v>92</v>
      </c>
      <c r="B12" s="281" t="s">
        <v>264</v>
      </c>
      <c r="C12" s="282" t="s">
        <v>265</v>
      </c>
      <c r="D12" s="259">
        <v>425</v>
      </c>
      <c r="E12" s="260">
        <v>279690</v>
      </c>
      <c r="F12" s="260">
        <v>0</v>
      </c>
      <c r="G12" s="261">
        <v>0</v>
      </c>
      <c r="H12" s="259">
        <v>420</v>
      </c>
      <c r="I12" s="260">
        <v>345194</v>
      </c>
      <c r="J12" s="260">
        <v>0</v>
      </c>
      <c r="K12" s="261">
        <v>0</v>
      </c>
      <c r="L12" s="259">
        <v>426</v>
      </c>
      <c r="M12" s="260">
        <v>282736</v>
      </c>
      <c r="N12" s="260">
        <v>0</v>
      </c>
      <c r="O12" s="261">
        <v>0</v>
      </c>
      <c r="P12" s="259">
        <f t="shared" si="6"/>
        <v>1</v>
      </c>
      <c r="Q12" s="260">
        <f t="shared" si="2"/>
        <v>3046</v>
      </c>
      <c r="R12" s="260">
        <f t="shared" si="2"/>
        <v>0</v>
      </c>
      <c r="S12" s="261">
        <f t="shared" si="2"/>
        <v>0</v>
      </c>
      <c r="T12" s="259">
        <f t="shared" si="7"/>
        <v>6</v>
      </c>
      <c r="U12" s="260">
        <f t="shared" si="3"/>
        <v>-62458</v>
      </c>
      <c r="V12" s="260">
        <f t="shared" si="4"/>
        <v>0</v>
      </c>
      <c r="W12" s="261">
        <f t="shared" si="5"/>
        <v>0</v>
      </c>
      <c r="X12" s="296">
        <f t="shared" si="8"/>
        <v>849061</v>
      </c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</row>
    <row r="13" spans="1:36" s="279" customFormat="1" ht="13.5" customHeight="1" x14ac:dyDescent="0.2">
      <c r="A13" s="280" t="s">
        <v>92</v>
      </c>
      <c r="B13" s="281" t="s">
        <v>266</v>
      </c>
      <c r="C13" s="282" t="s">
        <v>267</v>
      </c>
      <c r="D13" s="259"/>
      <c r="E13" s="260">
        <v>40000</v>
      </c>
      <c r="F13" s="260">
        <v>0</v>
      </c>
      <c r="G13" s="261">
        <v>0</v>
      </c>
      <c r="H13" s="259">
        <v>0</v>
      </c>
      <c r="I13" s="260">
        <v>44122</v>
      </c>
      <c r="J13" s="260">
        <v>0</v>
      </c>
      <c r="K13" s="261">
        <v>0</v>
      </c>
      <c r="L13" s="259">
        <v>0</v>
      </c>
      <c r="M13" s="260">
        <v>34128</v>
      </c>
      <c r="N13" s="260">
        <v>0</v>
      </c>
      <c r="O13" s="261">
        <v>0</v>
      </c>
      <c r="P13" s="259">
        <f t="shared" si="6"/>
        <v>0</v>
      </c>
      <c r="Q13" s="260">
        <f t="shared" si="2"/>
        <v>-5872</v>
      </c>
      <c r="R13" s="260">
        <f t="shared" si="2"/>
        <v>0</v>
      </c>
      <c r="S13" s="261">
        <f t="shared" si="2"/>
        <v>0</v>
      </c>
      <c r="T13" s="259">
        <f t="shared" si="7"/>
        <v>0</v>
      </c>
      <c r="U13" s="260">
        <f t="shared" si="3"/>
        <v>-9994</v>
      </c>
      <c r="V13" s="260">
        <f t="shared" si="4"/>
        <v>0</v>
      </c>
      <c r="W13" s="261">
        <f t="shared" si="5"/>
        <v>0</v>
      </c>
      <c r="X13" s="296">
        <f t="shared" si="8"/>
        <v>102384</v>
      </c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</row>
    <row r="14" spans="1:36" s="279" customFormat="1" ht="13.5" customHeight="1" x14ac:dyDescent="0.2">
      <c r="A14" s="280" t="s">
        <v>92</v>
      </c>
      <c r="B14" s="281" t="s">
        <v>268</v>
      </c>
      <c r="C14" s="282" t="s">
        <v>269</v>
      </c>
      <c r="D14" s="259">
        <v>1415</v>
      </c>
      <c r="E14" s="260">
        <v>989197</v>
      </c>
      <c r="F14" s="260">
        <v>0</v>
      </c>
      <c r="G14" s="261">
        <v>0</v>
      </c>
      <c r="H14" s="259">
        <v>1427</v>
      </c>
      <c r="I14" s="260">
        <v>1197174.2</v>
      </c>
      <c r="J14" s="260">
        <v>0</v>
      </c>
      <c r="K14" s="261">
        <v>0</v>
      </c>
      <c r="L14" s="259">
        <v>1522</v>
      </c>
      <c r="M14" s="260">
        <v>1086577</v>
      </c>
      <c r="N14" s="260">
        <v>0</v>
      </c>
      <c r="O14" s="261">
        <v>0</v>
      </c>
      <c r="P14" s="259">
        <f t="shared" si="6"/>
        <v>107</v>
      </c>
      <c r="Q14" s="260">
        <f t="shared" si="2"/>
        <v>97380</v>
      </c>
      <c r="R14" s="260">
        <f t="shared" si="2"/>
        <v>0</v>
      </c>
      <c r="S14" s="261">
        <f t="shared" si="2"/>
        <v>0</v>
      </c>
      <c r="T14" s="259">
        <f t="shared" si="7"/>
        <v>95</v>
      </c>
      <c r="U14" s="260">
        <f t="shared" si="3"/>
        <v>-110597.19999999995</v>
      </c>
      <c r="V14" s="260">
        <f t="shared" si="4"/>
        <v>0</v>
      </c>
      <c r="W14" s="261">
        <f t="shared" si="5"/>
        <v>0</v>
      </c>
      <c r="X14" s="296">
        <f t="shared" si="8"/>
        <v>3262882</v>
      </c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</row>
    <row r="15" spans="1:36" s="279" customFormat="1" ht="13.5" customHeight="1" x14ac:dyDescent="0.2">
      <c r="A15" s="280" t="s">
        <v>92</v>
      </c>
      <c r="B15" s="281" t="s">
        <v>270</v>
      </c>
      <c r="C15" s="282" t="s">
        <v>271</v>
      </c>
      <c r="D15" s="259">
        <v>315</v>
      </c>
      <c r="E15" s="260">
        <v>103950</v>
      </c>
      <c r="F15" s="260">
        <v>0</v>
      </c>
      <c r="G15" s="261">
        <v>0</v>
      </c>
      <c r="H15" s="259">
        <v>638</v>
      </c>
      <c r="I15" s="260">
        <v>235372</v>
      </c>
      <c r="J15" s="260">
        <v>0</v>
      </c>
      <c r="K15" s="261">
        <v>0</v>
      </c>
      <c r="L15" s="259">
        <v>315</v>
      </c>
      <c r="M15" s="260">
        <v>79976</v>
      </c>
      <c r="N15" s="260">
        <v>0</v>
      </c>
      <c r="O15" s="261">
        <v>0</v>
      </c>
      <c r="P15" s="259">
        <f t="shared" si="6"/>
        <v>0</v>
      </c>
      <c r="Q15" s="260">
        <f t="shared" si="2"/>
        <v>-23974</v>
      </c>
      <c r="R15" s="260">
        <f t="shared" si="2"/>
        <v>0</v>
      </c>
      <c r="S15" s="261">
        <f t="shared" si="2"/>
        <v>0</v>
      </c>
      <c r="T15" s="259">
        <f t="shared" si="7"/>
        <v>-323</v>
      </c>
      <c r="U15" s="260">
        <f t="shared" si="3"/>
        <v>-155396</v>
      </c>
      <c r="V15" s="260">
        <f t="shared" si="4"/>
        <v>0</v>
      </c>
      <c r="W15" s="261">
        <f t="shared" si="5"/>
        <v>0</v>
      </c>
      <c r="X15" s="296">
        <f t="shared" si="8"/>
        <v>240558</v>
      </c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</row>
    <row r="16" spans="1:36" s="279" customFormat="1" ht="13.5" customHeight="1" x14ac:dyDescent="0.2">
      <c r="A16" s="280" t="s">
        <v>92</v>
      </c>
      <c r="B16" s="281" t="s">
        <v>272</v>
      </c>
      <c r="C16" s="282" t="s">
        <v>273</v>
      </c>
      <c r="D16" s="259">
        <v>698</v>
      </c>
      <c r="E16" s="260">
        <v>233582</v>
      </c>
      <c r="F16" s="260">
        <v>0</v>
      </c>
      <c r="G16" s="261">
        <v>0</v>
      </c>
      <c r="H16" s="259">
        <v>872</v>
      </c>
      <c r="I16" s="260">
        <v>273971</v>
      </c>
      <c r="J16" s="260">
        <v>0</v>
      </c>
      <c r="K16" s="261">
        <v>0</v>
      </c>
      <c r="L16" s="259">
        <v>756</v>
      </c>
      <c r="M16" s="260">
        <v>207090</v>
      </c>
      <c r="N16" s="260">
        <v>0</v>
      </c>
      <c r="O16" s="261">
        <v>0</v>
      </c>
      <c r="P16" s="259">
        <f t="shared" si="6"/>
        <v>58</v>
      </c>
      <c r="Q16" s="260">
        <f t="shared" si="2"/>
        <v>-26492</v>
      </c>
      <c r="R16" s="260">
        <f t="shared" si="2"/>
        <v>0</v>
      </c>
      <c r="S16" s="261">
        <f t="shared" si="2"/>
        <v>0</v>
      </c>
      <c r="T16" s="259">
        <f t="shared" si="7"/>
        <v>-116</v>
      </c>
      <c r="U16" s="260">
        <f t="shared" si="3"/>
        <v>-66881</v>
      </c>
      <c r="V16" s="260">
        <f t="shared" si="4"/>
        <v>0</v>
      </c>
      <c r="W16" s="261">
        <f t="shared" si="5"/>
        <v>0</v>
      </c>
      <c r="X16" s="296">
        <f t="shared" si="8"/>
        <v>622840</v>
      </c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</row>
    <row r="17" spans="1:36" s="279" customFormat="1" ht="13.5" customHeight="1" x14ac:dyDescent="0.2">
      <c r="A17" s="280" t="s">
        <v>92</v>
      </c>
      <c r="B17" s="281" t="s">
        <v>274</v>
      </c>
      <c r="C17" s="282" t="s">
        <v>94</v>
      </c>
      <c r="D17" s="259">
        <v>1855</v>
      </c>
      <c r="E17" s="260">
        <v>1090030</v>
      </c>
      <c r="F17" s="260">
        <v>0</v>
      </c>
      <c r="G17" s="261">
        <v>0</v>
      </c>
      <c r="H17" s="259">
        <v>1709</v>
      </c>
      <c r="I17" s="260">
        <v>1219208</v>
      </c>
      <c r="J17" s="260">
        <v>0</v>
      </c>
      <c r="K17" s="261">
        <v>0</v>
      </c>
      <c r="L17" s="259">
        <v>1864</v>
      </c>
      <c r="M17" s="260">
        <v>1034598</v>
      </c>
      <c r="N17" s="260">
        <v>0</v>
      </c>
      <c r="O17" s="261">
        <v>0</v>
      </c>
      <c r="P17" s="259">
        <f t="shared" si="6"/>
        <v>9</v>
      </c>
      <c r="Q17" s="260">
        <f t="shared" si="2"/>
        <v>-55432</v>
      </c>
      <c r="R17" s="260">
        <f t="shared" si="2"/>
        <v>0</v>
      </c>
      <c r="S17" s="261">
        <f t="shared" si="2"/>
        <v>0</v>
      </c>
      <c r="T17" s="259">
        <f t="shared" si="7"/>
        <v>155</v>
      </c>
      <c r="U17" s="260">
        <f t="shared" si="3"/>
        <v>-184610</v>
      </c>
      <c r="V17" s="260">
        <f t="shared" si="4"/>
        <v>0</v>
      </c>
      <c r="W17" s="261">
        <f t="shared" si="5"/>
        <v>0</v>
      </c>
      <c r="X17" s="296">
        <f t="shared" si="8"/>
        <v>3107531</v>
      </c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</row>
    <row r="18" spans="1:36" s="279" customFormat="1" ht="13.5" customHeight="1" x14ac:dyDescent="0.2">
      <c r="A18" s="280" t="s">
        <v>92</v>
      </c>
      <c r="B18" s="281" t="s">
        <v>275</v>
      </c>
      <c r="C18" s="282" t="s">
        <v>276</v>
      </c>
      <c r="D18" s="259">
        <v>3444</v>
      </c>
      <c r="E18" s="260">
        <v>2873928</v>
      </c>
      <c r="F18" s="260">
        <v>81277.26999999996</v>
      </c>
      <c r="G18" s="261">
        <v>0</v>
      </c>
      <c r="H18" s="259">
        <v>3256</v>
      </c>
      <c r="I18" s="260">
        <v>3246811.2</v>
      </c>
      <c r="J18" s="260">
        <v>600</v>
      </c>
      <c r="K18" s="261">
        <v>0</v>
      </c>
      <c r="L18" s="259">
        <v>3604</v>
      </c>
      <c r="M18" s="260">
        <v>2794673.8</v>
      </c>
      <c r="N18" s="260">
        <v>0</v>
      </c>
      <c r="O18" s="261">
        <v>0</v>
      </c>
      <c r="P18" s="259">
        <f t="shared" si="6"/>
        <v>160</v>
      </c>
      <c r="Q18" s="260">
        <f t="shared" si="2"/>
        <v>-79254.200000000186</v>
      </c>
      <c r="R18" s="260">
        <f t="shared" si="2"/>
        <v>-81277.26999999996</v>
      </c>
      <c r="S18" s="261">
        <f t="shared" si="2"/>
        <v>0</v>
      </c>
      <c r="T18" s="259">
        <f t="shared" si="7"/>
        <v>348</v>
      </c>
      <c r="U18" s="260">
        <f t="shared" si="3"/>
        <v>-452137.40000000037</v>
      </c>
      <c r="V18" s="260">
        <f t="shared" si="4"/>
        <v>-600</v>
      </c>
      <c r="W18" s="261">
        <f t="shared" si="5"/>
        <v>0</v>
      </c>
      <c r="X18" s="296">
        <f t="shared" si="8"/>
        <v>8391389.4000000004</v>
      </c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</row>
    <row r="19" spans="1:36" s="279" customFormat="1" ht="14.25" customHeight="1" x14ac:dyDescent="0.2">
      <c r="A19" s="280" t="s">
        <v>92</v>
      </c>
      <c r="B19" s="281" t="s">
        <v>277</v>
      </c>
      <c r="C19" s="282" t="s">
        <v>278</v>
      </c>
      <c r="D19" s="259">
        <v>740</v>
      </c>
      <c r="E19" s="260">
        <v>248456</v>
      </c>
      <c r="F19" s="260">
        <v>0</v>
      </c>
      <c r="G19" s="261">
        <v>0</v>
      </c>
      <c r="H19" s="259">
        <v>1274</v>
      </c>
      <c r="I19" s="260">
        <v>483067</v>
      </c>
      <c r="J19" s="260">
        <v>0</v>
      </c>
      <c r="K19" s="261">
        <v>0</v>
      </c>
      <c r="L19" s="259">
        <v>660</v>
      </c>
      <c r="M19" s="260">
        <v>164740</v>
      </c>
      <c r="N19" s="260">
        <v>0</v>
      </c>
      <c r="O19" s="261">
        <v>0</v>
      </c>
      <c r="P19" s="259">
        <f t="shared" si="6"/>
        <v>-80</v>
      </c>
      <c r="Q19" s="260">
        <f t="shared" si="2"/>
        <v>-83716</v>
      </c>
      <c r="R19" s="260">
        <f t="shared" si="2"/>
        <v>0</v>
      </c>
      <c r="S19" s="261">
        <f t="shared" si="2"/>
        <v>0</v>
      </c>
      <c r="T19" s="259">
        <f t="shared" si="7"/>
        <v>-614</v>
      </c>
      <c r="U19" s="260">
        <f t="shared" si="3"/>
        <v>-318327</v>
      </c>
      <c r="V19" s="260">
        <f t="shared" si="4"/>
        <v>0</v>
      </c>
      <c r="W19" s="261">
        <f t="shared" si="5"/>
        <v>0</v>
      </c>
      <c r="X19" s="296">
        <f t="shared" si="8"/>
        <v>495460</v>
      </c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</row>
    <row r="20" spans="1:36" x14ac:dyDescent="0.2">
      <c r="A20" s="283" t="s">
        <v>96</v>
      </c>
      <c r="B20" s="284" t="s">
        <v>279</v>
      </c>
      <c r="C20" s="258" t="s">
        <v>280</v>
      </c>
      <c r="D20" s="259">
        <v>676</v>
      </c>
      <c r="E20" s="260">
        <v>396293</v>
      </c>
      <c r="F20" s="260">
        <v>0</v>
      </c>
      <c r="G20" s="261">
        <v>0</v>
      </c>
      <c r="H20" s="259">
        <v>696</v>
      </c>
      <c r="I20" s="260">
        <v>445310.4</v>
      </c>
      <c r="J20" s="260">
        <v>0</v>
      </c>
      <c r="K20" s="261">
        <v>0</v>
      </c>
      <c r="L20" s="259">
        <v>677</v>
      </c>
      <c r="M20" s="260">
        <v>459886.1</v>
      </c>
      <c r="N20" s="260">
        <v>0</v>
      </c>
      <c r="O20" s="261">
        <v>0</v>
      </c>
      <c r="P20" s="259">
        <f t="shared" si="6"/>
        <v>1</v>
      </c>
      <c r="Q20" s="260">
        <f t="shared" si="2"/>
        <v>63593.099999999977</v>
      </c>
      <c r="R20" s="260">
        <f t="shared" si="2"/>
        <v>0</v>
      </c>
      <c r="S20" s="261">
        <f t="shared" si="2"/>
        <v>0</v>
      </c>
      <c r="T20" s="259">
        <f t="shared" si="7"/>
        <v>-19</v>
      </c>
      <c r="U20" s="260">
        <f t="shared" si="3"/>
        <v>14575.699999999953</v>
      </c>
      <c r="V20" s="260">
        <f t="shared" si="4"/>
        <v>0</v>
      </c>
      <c r="W20" s="261">
        <f t="shared" si="5"/>
        <v>0</v>
      </c>
      <c r="X20" s="296">
        <f t="shared" si="8"/>
        <v>1381013.3</v>
      </c>
    </row>
    <row r="21" spans="1:36" ht="12.75" customHeight="1" x14ac:dyDescent="0.2">
      <c r="A21" s="283" t="s">
        <v>96</v>
      </c>
      <c r="B21" s="284" t="s">
        <v>281</v>
      </c>
      <c r="C21" s="258" t="s">
        <v>282</v>
      </c>
      <c r="D21" s="259"/>
      <c r="E21" s="260">
        <v>105960</v>
      </c>
      <c r="F21" s="260">
        <v>0</v>
      </c>
      <c r="G21" s="261">
        <v>0</v>
      </c>
      <c r="H21" s="259">
        <v>0</v>
      </c>
      <c r="I21" s="260">
        <v>106350</v>
      </c>
      <c r="J21" s="260">
        <v>0</v>
      </c>
      <c r="K21" s="261">
        <v>0</v>
      </c>
      <c r="L21" s="259">
        <v>0</v>
      </c>
      <c r="M21" s="260">
        <v>108448</v>
      </c>
      <c r="N21" s="260">
        <v>0</v>
      </c>
      <c r="O21" s="261">
        <v>0</v>
      </c>
      <c r="P21" s="259">
        <f t="shared" si="6"/>
        <v>0</v>
      </c>
      <c r="Q21" s="260">
        <f t="shared" si="2"/>
        <v>2488</v>
      </c>
      <c r="R21" s="260">
        <f t="shared" si="2"/>
        <v>0</v>
      </c>
      <c r="S21" s="261">
        <f t="shared" si="2"/>
        <v>0</v>
      </c>
      <c r="T21" s="259">
        <f t="shared" si="7"/>
        <v>0</v>
      </c>
      <c r="U21" s="260">
        <f t="shared" si="3"/>
        <v>2098</v>
      </c>
      <c r="V21" s="260">
        <f t="shared" si="4"/>
        <v>0</v>
      </c>
      <c r="W21" s="261">
        <f t="shared" si="5"/>
        <v>0</v>
      </c>
      <c r="X21" s="296">
        <f t="shared" si="8"/>
        <v>325344</v>
      </c>
    </row>
    <row r="22" spans="1:36" ht="12.75" hidden="1" customHeight="1" x14ac:dyDescent="0.2">
      <c r="A22" s="283" t="s">
        <v>96</v>
      </c>
      <c r="B22" s="284" t="s">
        <v>973</v>
      </c>
      <c r="C22" s="258" t="s">
        <v>974</v>
      </c>
      <c r="D22" s="259"/>
      <c r="E22" s="260">
        <v>0</v>
      </c>
      <c r="F22" s="260">
        <v>0</v>
      </c>
      <c r="G22" s="261">
        <v>0</v>
      </c>
      <c r="H22" s="259">
        <v>0</v>
      </c>
      <c r="I22" s="260">
        <v>0</v>
      </c>
      <c r="J22" s="260">
        <v>0</v>
      </c>
      <c r="K22" s="261">
        <v>0</v>
      </c>
      <c r="L22" s="259"/>
      <c r="M22" s="260"/>
      <c r="N22" s="260"/>
      <c r="O22" s="261"/>
      <c r="P22" s="259">
        <f t="shared" si="6"/>
        <v>0</v>
      </c>
      <c r="Q22" s="260">
        <f t="shared" si="2"/>
        <v>0</v>
      </c>
      <c r="R22" s="260">
        <f t="shared" si="2"/>
        <v>0</v>
      </c>
      <c r="S22" s="261">
        <f t="shared" si="2"/>
        <v>0</v>
      </c>
      <c r="T22" s="259">
        <f t="shared" si="7"/>
        <v>0</v>
      </c>
      <c r="U22" s="260">
        <f t="shared" si="3"/>
        <v>0</v>
      </c>
      <c r="V22" s="260">
        <f t="shared" si="4"/>
        <v>0</v>
      </c>
      <c r="W22" s="261">
        <f t="shared" si="5"/>
        <v>0</v>
      </c>
      <c r="X22" s="296">
        <f t="shared" si="8"/>
        <v>0</v>
      </c>
    </row>
    <row r="23" spans="1:36" x14ac:dyDescent="0.2">
      <c r="A23" s="283" t="s">
        <v>96</v>
      </c>
      <c r="B23" s="284" t="s">
        <v>283</v>
      </c>
      <c r="C23" s="258" t="s">
        <v>975</v>
      </c>
      <c r="D23" s="259"/>
      <c r="E23" s="260">
        <v>14820</v>
      </c>
      <c r="F23" s="260">
        <v>0</v>
      </c>
      <c r="G23" s="261">
        <v>0</v>
      </c>
      <c r="H23" s="259">
        <v>0</v>
      </c>
      <c r="I23" s="260">
        <v>15960</v>
      </c>
      <c r="J23" s="260">
        <v>0</v>
      </c>
      <c r="K23" s="261">
        <v>0</v>
      </c>
      <c r="L23" s="259">
        <v>0</v>
      </c>
      <c r="M23" s="260">
        <v>15580</v>
      </c>
      <c r="N23" s="260">
        <v>0</v>
      </c>
      <c r="O23" s="261">
        <v>0</v>
      </c>
      <c r="P23" s="259">
        <f t="shared" si="6"/>
        <v>0</v>
      </c>
      <c r="Q23" s="260">
        <f t="shared" si="2"/>
        <v>760</v>
      </c>
      <c r="R23" s="260">
        <f t="shared" si="2"/>
        <v>0</v>
      </c>
      <c r="S23" s="261">
        <f t="shared" si="2"/>
        <v>0</v>
      </c>
      <c r="T23" s="259">
        <f t="shared" si="7"/>
        <v>0</v>
      </c>
      <c r="U23" s="260">
        <f t="shared" si="3"/>
        <v>-380</v>
      </c>
      <c r="V23" s="260">
        <f t="shared" si="4"/>
        <v>0</v>
      </c>
      <c r="W23" s="261">
        <f t="shared" si="5"/>
        <v>0</v>
      </c>
      <c r="X23" s="296">
        <f t="shared" si="8"/>
        <v>46740</v>
      </c>
    </row>
    <row r="24" spans="1:36" ht="12.75" customHeight="1" x14ac:dyDescent="0.2">
      <c r="A24" s="283" t="s">
        <v>96</v>
      </c>
      <c r="B24" s="284" t="s">
        <v>284</v>
      </c>
      <c r="C24" s="258" t="s">
        <v>285</v>
      </c>
      <c r="D24" s="259"/>
      <c r="E24" s="260">
        <v>109320</v>
      </c>
      <c r="F24" s="260">
        <v>0</v>
      </c>
      <c r="G24" s="261">
        <v>0</v>
      </c>
      <c r="H24" s="259">
        <v>0</v>
      </c>
      <c r="I24" s="260">
        <v>111610</v>
      </c>
      <c r="J24" s="260">
        <v>0</v>
      </c>
      <c r="K24" s="261">
        <v>0</v>
      </c>
      <c r="L24" s="259">
        <v>0</v>
      </c>
      <c r="M24" s="260">
        <v>100970</v>
      </c>
      <c r="N24" s="260">
        <v>0</v>
      </c>
      <c r="O24" s="261">
        <v>0</v>
      </c>
      <c r="P24" s="259">
        <f t="shared" si="6"/>
        <v>0</v>
      </c>
      <c r="Q24" s="260">
        <f t="shared" si="2"/>
        <v>-8350</v>
      </c>
      <c r="R24" s="260">
        <f t="shared" si="2"/>
        <v>0</v>
      </c>
      <c r="S24" s="261">
        <f t="shared" si="2"/>
        <v>0</v>
      </c>
      <c r="T24" s="259">
        <f t="shared" si="7"/>
        <v>0</v>
      </c>
      <c r="U24" s="260">
        <f t="shared" si="3"/>
        <v>-10640</v>
      </c>
      <c r="V24" s="260">
        <f t="shared" si="4"/>
        <v>0</v>
      </c>
      <c r="W24" s="261">
        <f t="shared" si="5"/>
        <v>0</v>
      </c>
      <c r="X24" s="296">
        <f t="shared" si="8"/>
        <v>302910</v>
      </c>
    </row>
    <row r="25" spans="1:36" ht="12.75" customHeight="1" x14ac:dyDescent="0.2">
      <c r="A25" s="283" t="s">
        <v>96</v>
      </c>
      <c r="B25" s="284" t="s">
        <v>286</v>
      </c>
      <c r="C25" s="258" t="s">
        <v>287</v>
      </c>
      <c r="D25" s="259"/>
      <c r="E25" s="260">
        <v>3380</v>
      </c>
      <c r="F25" s="260">
        <v>0</v>
      </c>
      <c r="G25" s="261">
        <v>0</v>
      </c>
      <c r="H25" s="259">
        <v>0</v>
      </c>
      <c r="I25" s="260">
        <v>2620</v>
      </c>
      <c r="J25" s="260">
        <v>0</v>
      </c>
      <c r="K25" s="261">
        <v>0</v>
      </c>
      <c r="L25" s="259">
        <v>0</v>
      </c>
      <c r="M25" s="260">
        <v>3010</v>
      </c>
      <c r="N25" s="260">
        <v>0</v>
      </c>
      <c r="O25" s="261">
        <v>0</v>
      </c>
      <c r="P25" s="259">
        <f t="shared" si="6"/>
        <v>0</v>
      </c>
      <c r="Q25" s="260">
        <f t="shared" si="2"/>
        <v>-370</v>
      </c>
      <c r="R25" s="260">
        <f t="shared" si="2"/>
        <v>0</v>
      </c>
      <c r="S25" s="261">
        <f t="shared" si="2"/>
        <v>0</v>
      </c>
      <c r="T25" s="259">
        <f t="shared" si="7"/>
        <v>0</v>
      </c>
      <c r="U25" s="260">
        <f t="shared" si="3"/>
        <v>390</v>
      </c>
      <c r="V25" s="260">
        <f t="shared" si="4"/>
        <v>0</v>
      </c>
      <c r="W25" s="261">
        <f t="shared" si="5"/>
        <v>0</v>
      </c>
      <c r="X25" s="296">
        <f t="shared" si="8"/>
        <v>9030</v>
      </c>
    </row>
    <row r="26" spans="1:36" ht="12.75" hidden="1" customHeight="1" x14ac:dyDescent="0.2">
      <c r="A26" s="283" t="s">
        <v>96</v>
      </c>
      <c r="B26" s="284" t="s">
        <v>976</v>
      </c>
      <c r="C26" s="258" t="s">
        <v>977</v>
      </c>
      <c r="D26" s="259"/>
      <c r="E26" s="260">
        <v>0</v>
      </c>
      <c r="F26" s="260">
        <v>0</v>
      </c>
      <c r="G26" s="261">
        <v>0</v>
      </c>
      <c r="H26" s="259">
        <v>0</v>
      </c>
      <c r="I26" s="260">
        <v>0</v>
      </c>
      <c r="J26" s="260">
        <v>0</v>
      </c>
      <c r="K26" s="261">
        <v>0</v>
      </c>
      <c r="L26" s="259"/>
      <c r="M26" s="260"/>
      <c r="N26" s="260"/>
      <c r="O26" s="261"/>
      <c r="P26" s="259">
        <f t="shared" si="6"/>
        <v>0</v>
      </c>
      <c r="Q26" s="260">
        <f t="shared" si="2"/>
        <v>0</v>
      </c>
      <c r="R26" s="260">
        <f t="shared" si="2"/>
        <v>0</v>
      </c>
      <c r="S26" s="261">
        <f t="shared" si="2"/>
        <v>0</v>
      </c>
      <c r="T26" s="259">
        <f t="shared" si="7"/>
        <v>0</v>
      </c>
      <c r="U26" s="260">
        <f t="shared" si="3"/>
        <v>0</v>
      </c>
      <c r="V26" s="260">
        <f t="shared" si="4"/>
        <v>0</v>
      </c>
      <c r="W26" s="261">
        <f t="shared" si="5"/>
        <v>0</v>
      </c>
      <c r="X26" s="296">
        <f t="shared" si="8"/>
        <v>0</v>
      </c>
    </row>
    <row r="27" spans="1:36" ht="12.75" customHeight="1" x14ac:dyDescent="0.2">
      <c r="A27" s="283" t="s">
        <v>96</v>
      </c>
      <c r="B27" s="284" t="s">
        <v>288</v>
      </c>
      <c r="C27" s="258" t="s">
        <v>289</v>
      </c>
      <c r="D27" s="259">
        <v>6974</v>
      </c>
      <c r="E27" s="260">
        <v>6144900</v>
      </c>
      <c r="F27" s="260">
        <v>86803.6</v>
      </c>
      <c r="G27" s="261">
        <v>0</v>
      </c>
      <c r="H27" s="259">
        <v>6803</v>
      </c>
      <c r="I27" s="260">
        <v>7321404</v>
      </c>
      <c r="J27" s="260">
        <v>69803.94</v>
      </c>
      <c r="K27" s="261">
        <v>0</v>
      </c>
      <c r="L27" s="259">
        <v>6771</v>
      </c>
      <c r="M27" s="260">
        <v>5835039.2000000002</v>
      </c>
      <c r="N27" s="260">
        <v>65630.47</v>
      </c>
      <c r="O27" s="261">
        <v>0</v>
      </c>
      <c r="P27" s="259">
        <f t="shared" si="6"/>
        <v>-203</v>
      </c>
      <c r="Q27" s="260">
        <f t="shared" si="2"/>
        <v>-309860.79999999981</v>
      </c>
      <c r="R27" s="260">
        <f t="shared" si="2"/>
        <v>-21173.130000000005</v>
      </c>
      <c r="S27" s="261">
        <f t="shared" si="2"/>
        <v>0</v>
      </c>
      <c r="T27" s="259">
        <f t="shared" si="7"/>
        <v>-32</v>
      </c>
      <c r="U27" s="260">
        <f t="shared" si="3"/>
        <v>-1486364.7999999998</v>
      </c>
      <c r="V27" s="260">
        <f t="shared" si="4"/>
        <v>-4173.4700000000012</v>
      </c>
      <c r="W27" s="261">
        <f t="shared" si="5"/>
        <v>0</v>
      </c>
      <c r="X27" s="296">
        <f t="shared" si="8"/>
        <v>17715348.009999998</v>
      </c>
    </row>
    <row r="28" spans="1:36" ht="12.75" customHeight="1" x14ac:dyDescent="0.2">
      <c r="A28" s="283" t="s">
        <v>96</v>
      </c>
      <c r="B28" s="284" t="s">
        <v>290</v>
      </c>
      <c r="C28" s="258" t="s">
        <v>291</v>
      </c>
      <c r="D28" s="259">
        <v>2227</v>
      </c>
      <c r="E28" s="260">
        <v>1610185</v>
      </c>
      <c r="F28" s="260">
        <v>0</v>
      </c>
      <c r="G28" s="261">
        <v>0</v>
      </c>
      <c r="H28" s="259">
        <v>2338</v>
      </c>
      <c r="I28" s="260">
        <v>1662880.4</v>
      </c>
      <c r="J28" s="260">
        <v>6111.2</v>
      </c>
      <c r="K28" s="261">
        <v>0</v>
      </c>
      <c r="L28" s="259">
        <v>2178</v>
      </c>
      <c r="M28" s="260">
        <v>1708455</v>
      </c>
      <c r="N28" s="260">
        <v>1080</v>
      </c>
      <c r="O28" s="261">
        <v>0</v>
      </c>
      <c r="P28" s="259">
        <f t="shared" si="6"/>
        <v>-49</v>
      </c>
      <c r="Q28" s="260">
        <f t="shared" si="2"/>
        <v>98270</v>
      </c>
      <c r="R28" s="260">
        <f t="shared" si="2"/>
        <v>1080</v>
      </c>
      <c r="S28" s="261">
        <f t="shared" si="2"/>
        <v>0</v>
      </c>
      <c r="T28" s="259">
        <f t="shared" si="7"/>
        <v>-160</v>
      </c>
      <c r="U28" s="260">
        <f t="shared" si="3"/>
        <v>45574.600000000093</v>
      </c>
      <c r="V28" s="260">
        <f t="shared" si="4"/>
        <v>-5031.2</v>
      </c>
      <c r="W28" s="261">
        <f t="shared" si="5"/>
        <v>0</v>
      </c>
      <c r="X28" s="296">
        <f t="shared" si="8"/>
        <v>5132911.9999999991</v>
      </c>
    </row>
    <row r="29" spans="1:36" x14ac:dyDescent="0.2">
      <c r="A29" s="283" t="s">
        <v>96</v>
      </c>
      <c r="B29" s="284" t="s">
        <v>292</v>
      </c>
      <c r="C29" s="258" t="s">
        <v>293</v>
      </c>
      <c r="D29" s="259">
        <v>3381</v>
      </c>
      <c r="E29" s="260">
        <v>3581111</v>
      </c>
      <c r="F29" s="260">
        <v>237180.49999999988</v>
      </c>
      <c r="G29" s="261">
        <v>1413672.5199999996</v>
      </c>
      <c r="H29" s="259">
        <v>3689</v>
      </c>
      <c r="I29" s="260">
        <v>5226486</v>
      </c>
      <c r="J29" s="260">
        <v>39767.799999999996</v>
      </c>
      <c r="K29" s="261">
        <v>1319138.2</v>
      </c>
      <c r="L29" s="259">
        <v>3356</v>
      </c>
      <c r="M29" s="260">
        <v>3267226.8</v>
      </c>
      <c r="N29" s="260">
        <v>15756.400000000001</v>
      </c>
      <c r="O29" s="261">
        <v>1114384.3899999999</v>
      </c>
      <c r="P29" s="259">
        <f t="shared" si="6"/>
        <v>-25</v>
      </c>
      <c r="Q29" s="260">
        <f t="shared" si="2"/>
        <v>-313884.20000000019</v>
      </c>
      <c r="R29" s="260">
        <f t="shared" si="2"/>
        <v>-221424.09999999989</v>
      </c>
      <c r="S29" s="261">
        <f t="shared" si="2"/>
        <v>-299288.12999999966</v>
      </c>
      <c r="T29" s="259">
        <f t="shared" si="7"/>
        <v>-333</v>
      </c>
      <c r="U29" s="260">
        <f t="shared" si="3"/>
        <v>-1959259.2000000002</v>
      </c>
      <c r="V29" s="260">
        <f t="shared" si="4"/>
        <v>-24011.399999999994</v>
      </c>
      <c r="W29" s="261">
        <f t="shared" si="5"/>
        <v>-204753.81000000006</v>
      </c>
      <c r="X29" s="296">
        <f t="shared" si="8"/>
        <v>13198789.77</v>
      </c>
    </row>
    <row r="30" spans="1:36" ht="12.75" customHeight="1" x14ac:dyDescent="0.2">
      <c r="A30" s="283" t="s">
        <v>96</v>
      </c>
      <c r="B30" s="284" t="s">
        <v>294</v>
      </c>
      <c r="C30" s="258" t="s">
        <v>295</v>
      </c>
      <c r="D30" s="259">
        <v>901</v>
      </c>
      <c r="E30" s="260">
        <v>765330</v>
      </c>
      <c r="F30" s="260">
        <v>0</v>
      </c>
      <c r="G30" s="261">
        <v>0</v>
      </c>
      <c r="H30" s="259">
        <v>1001</v>
      </c>
      <c r="I30" s="260">
        <v>855385</v>
      </c>
      <c r="J30" s="260">
        <v>0</v>
      </c>
      <c r="K30" s="261">
        <v>0</v>
      </c>
      <c r="L30" s="259">
        <v>954</v>
      </c>
      <c r="M30" s="260">
        <v>846458</v>
      </c>
      <c r="N30" s="260">
        <v>0</v>
      </c>
      <c r="O30" s="261">
        <v>0</v>
      </c>
      <c r="P30" s="259">
        <f t="shared" si="6"/>
        <v>53</v>
      </c>
      <c r="Q30" s="260">
        <f t="shared" si="2"/>
        <v>81128</v>
      </c>
      <c r="R30" s="260">
        <f t="shared" si="2"/>
        <v>0</v>
      </c>
      <c r="S30" s="261">
        <f t="shared" si="2"/>
        <v>0</v>
      </c>
      <c r="T30" s="259">
        <f t="shared" si="7"/>
        <v>-47</v>
      </c>
      <c r="U30" s="260">
        <f t="shared" si="3"/>
        <v>-8927</v>
      </c>
      <c r="V30" s="260">
        <f t="shared" si="4"/>
        <v>0</v>
      </c>
      <c r="W30" s="261">
        <f t="shared" si="5"/>
        <v>0</v>
      </c>
      <c r="X30" s="296">
        <f t="shared" si="8"/>
        <v>2541335</v>
      </c>
    </row>
    <row r="31" spans="1:36" x14ac:dyDescent="0.2">
      <c r="A31" s="283" t="s">
        <v>96</v>
      </c>
      <c r="B31" s="284" t="s">
        <v>296</v>
      </c>
      <c r="C31" s="258" t="s">
        <v>297</v>
      </c>
      <c r="D31" s="259">
        <v>2857</v>
      </c>
      <c r="E31" s="260">
        <v>3600672</v>
      </c>
      <c r="F31" s="260">
        <v>202411.17999999982</v>
      </c>
      <c r="G31" s="261">
        <v>0</v>
      </c>
      <c r="H31" s="259">
        <v>2829</v>
      </c>
      <c r="I31" s="260">
        <v>4118520</v>
      </c>
      <c r="J31" s="260">
        <v>122767.6</v>
      </c>
      <c r="K31" s="261">
        <v>0</v>
      </c>
      <c r="L31" s="259">
        <v>2928</v>
      </c>
      <c r="M31" s="260">
        <v>3265475</v>
      </c>
      <c r="N31" s="260">
        <v>53036.6</v>
      </c>
      <c r="O31" s="261">
        <v>0</v>
      </c>
      <c r="P31" s="259">
        <f t="shared" si="6"/>
        <v>71</v>
      </c>
      <c r="Q31" s="260">
        <f t="shared" si="2"/>
        <v>-335197</v>
      </c>
      <c r="R31" s="260">
        <f t="shared" si="2"/>
        <v>-149374.57999999981</v>
      </c>
      <c r="S31" s="261">
        <f t="shared" si="2"/>
        <v>0</v>
      </c>
      <c r="T31" s="259">
        <f t="shared" si="7"/>
        <v>99</v>
      </c>
      <c r="U31" s="260">
        <f t="shared" si="3"/>
        <v>-853045</v>
      </c>
      <c r="V31" s="260">
        <f t="shared" si="4"/>
        <v>-69731</v>
      </c>
      <c r="W31" s="261">
        <f t="shared" si="5"/>
        <v>0</v>
      </c>
      <c r="X31" s="296">
        <f t="shared" si="8"/>
        <v>9961461.7999999989</v>
      </c>
    </row>
    <row r="32" spans="1:36" x14ac:dyDescent="0.2">
      <c r="A32" s="283" t="s">
        <v>96</v>
      </c>
      <c r="B32" s="284" t="s">
        <v>298</v>
      </c>
      <c r="C32" s="258" t="s">
        <v>299</v>
      </c>
      <c r="D32" s="259">
        <v>591</v>
      </c>
      <c r="E32" s="260">
        <v>357510</v>
      </c>
      <c r="F32" s="260">
        <v>0</v>
      </c>
      <c r="G32" s="261">
        <v>0</v>
      </c>
      <c r="H32" s="259">
        <v>521</v>
      </c>
      <c r="I32" s="260">
        <v>351131</v>
      </c>
      <c r="J32" s="260">
        <v>0</v>
      </c>
      <c r="K32" s="261">
        <v>0</v>
      </c>
      <c r="L32" s="259">
        <v>576</v>
      </c>
      <c r="M32" s="260">
        <v>400833</v>
      </c>
      <c r="N32" s="260">
        <v>0</v>
      </c>
      <c r="O32" s="261">
        <v>0</v>
      </c>
      <c r="P32" s="259">
        <f t="shared" si="6"/>
        <v>-15</v>
      </c>
      <c r="Q32" s="260">
        <f t="shared" si="2"/>
        <v>43323</v>
      </c>
      <c r="R32" s="260">
        <f t="shared" si="2"/>
        <v>0</v>
      </c>
      <c r="S32" s="261">
        <f t="shared" si="2"/>
        <v>0</v>
      </c>
      <c r="T32" s="259">
        <f t="shared" si="7"/>
        <v>55</v>
      </c>
      <c r="U32" s="260">
        <f t="shared" si="3"/>
        <v>49702</v>
      </c>
      <c r="V32" s="260">
        <f t="shared" si="4"/>
        <v>0</v>
      </c>
      <c r="W32" s="261">
        <f t="shared" si="5"/>
        <v>0</v>
      </c>
      <c r="X32" s="296">
        <f t="shared" si="8"/>
        <v>1203636</v>
      </c>
    </row>
    <row r="33" spans="1:24" x14ac:dyDescent="0.2">
      <c r="A33" s="283" t="s">
        <v>96</v>
      </c>
      <c r="B33" s="284" t="s">
        <v>300</v>
      </c>
      <c r="C33" s="258" t="s">
        <v>301</v>
      </c>
      <c r="D33" s="259">
        <v>306</v>
      </c>
      <c r="E33" s="260">
        <v>219505</v>
      </c>
      <c r="F33" s="260">
        <v>0</v>
      </c>
      <c r="G33" s="261">
        <v>0</v>
      </c>
      <c r="H33" s="259">
        <v>255</v>
      </c>
      <c r="I33" s="260">
        <v>234981</v>
      </c>
      <c r="J33" s="260">
        <v>0</v>
      </c>
      <c r="K33" s="261">
        <v>0</v>
      </c>
      <c r="L33" s="259">
        <v>230</v>
      </c>
      <c r="M33" s="260">
        <v>232427</v>
      </c>
      <c r="N33" s="260">
        <v>0</v>
      </c>
      <c r="O33" s="261">
        <v>0</v>
      </c>
      <c r="P33" s="259">
        <f t="shared" si="6"/>
        <v>-76</v>
      </c>
      <c r="Q33" s="260">
        <f t="shared" si="2"/>
        <v>12922</v>
      </c>
      <c r="R33" s="260">
        <f t="shared" si="2"/>
        <v>0</v>
      </c>
      <c r="S33" s="261">
        <f t="shared" si="2"/>
        <v>0</v>
      </c>
      <c r="T33" s="259">
        <f t="shared" si="7"/>
        <v>-25</v>
      </c>
      <c r="U33" s="260">
        <f t="shared" si="3"/>
        <v>-2554</v>
      </c>
      <c r="V33" s="260">
        <f t="shared" si="4"/>
        <v>0</v>
      </c>
      <c r="W33" s="261">
        <f t="shared" si="5"/>
        <v>0</v>
      </c>
      <c r="X33" s="296">
        <f t="shared" si="8"/>
        <v>697665</v>
      </c>
    </row>
    <row r="34" spans="1:24" x14ac:dyDescent="0.2">
      <c r="A34" s="283" t="s">
        <v>96</v>
      </c>
      <c r="B34" s="284" t="s">
        <v>978</v>
      </c>
      <c r="C34" s="258" t="s">
        <v>979</v>
      </c>
      <c r="D34" s="259">
        <v>451</v>
      </c>
      <c r="E34" s="260">
        <v>1776274</v>
      </c>
      <c r="F34" s="260">
        <v>346341.94999999984</v>
      </c>
      <c r="G34" s="261">
        <v>0</v>
      </c>
      <c r="H34" s="259">
        <v>0</v>
      </c>
      <c r="I34" s="260">
        <v>0</v>
      </c>
      <c r="J34" s="260">
        <v>0</v>
      </c>
      <c r="K34" s="261">
        <v>0</v>
      </c>
      <c r="L34" s="259"/>
      <c r="M34" s="260"/>
      <c r="N34" s="260"/>
      <c r="O34" s="261"/>
      <c r="P34" s="259">
        <f t="shared" si="6"/>
        <v>-451</v>
      </c>
      <c r="Q34" s="260">
        <f t="shared" si="2"/>
        <v>-1776274</v>
      </c>
      <c r="R34" s="260">
        <f t="shared" si="2"/>
        <v>-346341.94999999984</v>
      </c>
      <c r="S34" s="261">
        <f t="shared" si="2"/>
        <v>0</v>
      </c>
      <c r="T34" s="259">
        <f t="shared" si="7"/>
        <v>0</v>
      </c>
      <c r="U34" s="260">
        <f t="shared" si="3"/>
        <v>0</v>
      </c>
      <c r="V34" s="260">
        <f t="shared" si="4"/>
        <v>0</v>
      </c>
      <c r="W34" s="261">
        <f t="shared" si="5"/>
        <v>0</v>
      </c>
      <c r="X34" s="296">
        <f t="shared" si="8"/>
        <v>-451.00000000011642</v>
      </c>
    </row>
    <row r="35" spans="1:24" ht="12.75" customHeight="1" x14ac:dyDescent="0.2">
      <c r="A35" s="283" t="s">
        <v>96</v>
      </c>
      <c r="B35" s="284" t="s">
        <v>302</v>
      </c>
      <c r="C35" s="258" t="s">
        <v>303</v>
      </c>
      <c r="D35" s="259">
        <v>527</v>
      </c>
      <c r="E35" s="260">
        <v>173338</v>
      </c>
      <c r="F35" s="260">
        <v>0</v>
      </c>
      <c r="G35" s="261">
        <v>0</v>
      </c>
      <c r="H35" s="259">
        <v>609</v>
      </c>
      <c r="I35" s="260">
        <v>245008</v>
      </c>
      <c r="J35" s="260">
        <v>0</v>
      </c>
      <c r="K35" s="261">
        <v>0</v>
      </c>
      <c r="L35" s="259">
        <v>513</v>
      </c>
      <c r="M35" s="260">
        <v>119152</v>
      </c>
      <c r="N35" s="260">
        <v>0</v>
      </c>
      <c r="O35" s="261">
        <v>0</v>
      </c>
      <c r="P35" s="259">
        <f t="shared" si="6"/>
        <v>-14</v>
      </c>
      <c r="Q35" s="260">
        <f t="shared" si="2"/>
        <v>-54186</v>
      </c>
      <c r="R35" s="260">
        <f t="shared" si="2"/>
        <v>0</v>
      </c>
      <c r="S35" s="261">
        <f t="shared" si="2"/>
        <v>0</v>
      </c>
      <c r="T35" s="259">
        <f t="shared" si="7"/>
        <v>-96</v>
      </c>
      <c r="U35" s="260">
        <f t="shared" si="3"/>
        <v>-125856</v>
      </c>
      <c r="V35" s="260">
        <f t="shared" si="4"/>
        <v>0</v>
      </c>
      <c r="W35" s="261">
        <f t="shared" si="5"/>
        <v>0</v>
      </c>
      <c r="X35" s="296">
        <f t="shared" si="8"/>
        <v>358468</v>
      </c>
    </row>
    <row r="36" spans="1:24" ht="12.75" customHeight="1" x14ac:dyDescent="0.2">
      <c r="A36" s="283" t="s">
        <v>96</v>
      </c>
      <c r="B36" s="284" t="s">
        <v>304</v>
      </c>
      <c r="C36" s="258" t="s">
        <v>305</v>
      </c>
      <c r="D36" s="259"/>
      <c r="E36" s="260">
        <v>66</v>
      </c>
      <c r="F36" s="260">
        <v>0</v>
      </c>
      <c r="G36" s="261">
        <v>0</v>
      </c>
      <c r="H36" s="259">
        <v>0</v>
      </c>
      <c r="I36" s="260">
        <v>0</v>
      </c>
      <c r="J36" s="260">
        <v>0</v>
      </c>
      <c r="K36" s="261">
        <v>0</v>
      </c>
      <c r="L36" s="259">
        <v>0</v>
      </c>
      <c r="M36" s="260">
        <v>44</v>
      </c>
      <c r="N36" s="260">
        <v>0</v>
      </c>
      <c r="O36" s="261">
        <v>0</v>
      </c>
      <c r="P36" s="259">
        <f t="shared" si="6"/>
        <v>0</v>
      </c>
      <c r="Q36" s="260">
        <f t="shared" si="2"/>
        <v>-22</v>
      </c>
      <c r="R36" s="260">
        <f t="shared" si="2"/>
        <v>0</v>
      </c>
      <c r="S36" s="261">
        <f t="shared" si="2"/>
        <v>0</v>
      </c>
      <c r="T36" s="259">
        <f t="shared" si="7"/>
        <v>0</v>
      </c>
      <c r="U36" s="260">
        <f t="shared" si="3"/>
        <v>44</v>
      </c>
      <c r="V36" s="260">
        <f t="shared" si="4"/>
        <v>0</v>
      </c>
      <c r="W36" s="261">
        <f t="shared" si="5"/>
        <v>0</v>
      </c>
      <c r="X36" s="296">
        <f t="shared" si="8"/>
        <v>132</v>
      </c>
    </row>
    <row r="37" spans="1:24" ht="12.75" customHeight="1" x14ac:dyDescent="0.2">
      <c r="A37" s="283" t="s">
        <v>96</v>
      </c>
      <c r="B37" s="284" t="s">
        <v>980</v>
      </c>
      <c r="C37" s="258" t="s">
        <v>1001</v>
      </c>
      <c r="D37" s="259">
        <v>24</v>
      </c>
      <c r="E37" s="260">
        <v>12470</v>
      </c>
      <c r="F37" s="260">
        <v>0</v>
      </c>
      <c r="G37" s="261">
        <v>0</v>
      </c>
      <c r="H37" s="259">
        <v>0</v>
      </c>
      <c r="I37" s="260">
        <v>0</v>
      </c>
      <c r="J37" s="260">
        <v>0</v>
      </c>
      <c r="K37" s="261">
        <v>0</v>
      </c>
      <c r="L37" s="259"/>
      <c r="M37" s="260"/>
      <c r="N37" s="260"/>
      <c r="O37" s="261"/>
      <c r="P37" s="259">
        <f t="shared" si="6"/>
        <v>-24</v>
      </c>
      <c r="Q37" s="260">
        <f t="shared" si="2"/>
        <v>-12470</v>
      </c>
      <c r="R37" s="260">
        <f t="shared" si="2"/>
        <v>0</v>
      </c>
      <c r="S37" s="261">
        <f t="shared" si="2"/>
        <v>0</v>
      </c>
      <c r="T37" s="259">
        <f t="shared" si="7"/>
        <v>0</v>
      </c>
      <c r="U37" s="260">
        <f t="shared" si="3"/>
        <v>0</v>
      </c>
      <c r="V37" s="260">
        <f t="shared" si="4"/>
        <v>0</v>
      </c>
      <c r="W37" s="261">
        <f t="shared" si="5"/>
        <v>0</v>
      </c>
      <c r="X37" s="296">
        <f t="shared" si="8"/>
        <v>-24</v>
      </c>
    </row>
    <row r="38" spans="1:24" ht="12.75" customHeight="1" x14ac:dyDescent="0.2">
      <c r="A38" s="283" t="s">
        <v>96</v>
      </c>
      <c r="B38" s="284" t="s">
        <v>306</v>
      </c>
      <c r="C38" s="258" t="s">
        <v>307</v>
      </c>
      <c r="D38" s="259">
        <v>2866</v>
      </c>
      <c r="E38" s="260">
        <v>2691429</v>
      </c>
      <c r="F38" s="260">
        <v>3595.220000000003</v>
      </c>
      <c r="G38" s="261">
        <v>5027139.2400000012</v>
      </c>
      <c r="H38" s="259">
        <v>3094</v>
      </c>
      <c r="I38" s="260">
        <v>3283854</v>
      </c>
      <c r="J38" s="260">
        <v>0</v>
      </c>
      <c r="K38" s="261">
        <v>5574598.9299999997</v>
      </c>
      <c r="L38" s="259">
        <v>3146</v>
      </c>
      <c r="M38" s="260">
        <v>2410381</v>
      </c>
      <c r="N38" s="260">
        <v>0</v>
      </c>
      <c r="O38" s="261">
        <v>6174019.9299999997</v>
      </c>
      <c r="P38" s="259">
        <f t="shared" si="6"/>
        <v>280</v>
      </c>
      <c r="Q38" s="260">
        <f t="shared" si="2"/>
        <v>-281048</v>
      </c>
      <c r="R38" s="260">
        <f t="shared" si="2"/>
        <v>-3595.220000000003</v>
      </c>
      <c r="S38" s="261">
        <f t="shared" si="2"/>
        <v>1146880.6899999985</v>
      </c>
      <c r="T38" s="259">
        <f t="shared" si="7"/>
        <v>52</v>
      </c>
      <c r="U38" s="260">
        <f t="shared" si="3"/>
        <v>-873473</v>
      </c>
      <c r="V38" s="260">
        <f t="shared" si="4"/>
        <v>0</v>
      </c>
      <c r="W38" s="261">
        <f t="shared" si="5"/>
        <v>599421</v>
      </c>
      <c r="X38" s="296">
        <f t="shared" si="8"/>
        <v>25759774.789999999</v>
      </c>
    </row>
    <row r="39" spans="1:24" x14ac:dyDescent="0.2">
      <c r="A39" s="283" t="s">
        <v>96</v>
      </c>
      <c r="B39" s="284" t="s">
        <v>308</v>
      </c>
      <c r="C39" s="258" t="s">
        <v>309</v>
      </c>
      <c r="D39" s="259"/>
      <c r="E39" s="260">
        <v>360000</v>
      </c>
      <c r="F39" s="260">
        <v>0</v>
      </c>
      <c r="G39" s="261">
        <v>0</v>
      </c>
      <c r="H39" s="259">
        <v>0</v>
      </c>
      <c r="I39" s="260">
        <v>292320</v>
      </c>
      <c r="J39" s="260">
        <v>0</v>
      </c>
      <c r="K39" s="261">
        <v>0</v>
      </c>
      <c r="L39" s="259">
        <v>0</v>
      </c>
      <c r="M39" s="260">
        <v>331056</v>
      </c>
      <c r="N39" s="260">
        <v>0</v>
      </c>
      <c r="O39" s="261">
        <v>0</v>
      </c>
      <c r="P39" s="259">
        <f t="shared" si="6"/>
        <v>0</v>
      </c>
      <c r="Q39" s="260">
        <f t="shared" si="2"/>
        <v>-28944</v>
      </c>
      <c r="R39" s="260">
        <f t="shared" si="2"/>
        <v>0</v>
      </c>
      <c r="S39" s="261">
        <f t="shared" si="2"/>
        <v>0</v>
      </c>
      <c r="T39" s="259">
        <f t="shared" si="7"/>
        <v>0</v>
      </c>
      <c r="U39" s="260">
        <f t="shared" si="3"/>
        <v>38736</v>
      </c>
      <c r="V39" s="260">
        <f t="shared" si="4"/>
        <v>0</v>
      </c>
      <c r="W39" s="261">
        <f t="shared" si="5"/>
        <v>0</v>
      </c>
      <c r="X39" s="296">
        <f t="shared" si="8"/>
        <v>993168</v>
      </c>
    </row>
    <row r="40" spans="1:24" x14ac:dyDescent="0.2">
      <c r="A40" s="283" t="s">
        <v>96</v>
      </c>
      <c r="B40" s="284" t="s">
        <v>310</v>
      </c>
      <c r="C40" s="258" t="s">
        <v>311</v>
      </c>
      <c r="D40" s="259"/>
      <c r="E40" s="260">
        <v>0</v>
      </c>
      <c r="F40" s="260"/>
      <c r="G40" s="261"/>
      <c r="H40" s="259">
        <v>0</v>
      </c>
      <c r="I40" s="260">
        <v>197700</v>
      </c>
      <c r="J40" s="260">
        <v>0</v>
      </c>
      <c r="K40" s="261">
        <v>0</v>
      </c>
      <c r="L40" s="259">
        <v>0</v>
      </c>
      <c r="M40" s="260">
        <v>200918</v>
      </c>
      <c r="N40" s="260">
        <v>0</v>
      </c>
      <c r="O40" s="261">
        <v>0</v>
      </c>
      <c r="P40" s="259">
        <f t="shared" si="6"/>
        <v>0</v>
      </c>
      <c r="Q40" s="260">
        <f t="shared" si="2"/>
        <v>200918</v>
      </c>
      <c r="R40" s="260">
        <f t="shared" si="2"/>
        <v>0</v>
      </c>
      <c r="S40" s="261">
        <f t="shared" si="2"/>
        <v>0</v>
      </c>
      <c r="T40" s="259">
        <f t="shared" si="7"/>
        <v>0</v>
      </c>
      <c r="U40" s="260">
        <f t="shared" si="3"/>
        <v>3218</v>
      </c>
      <c r="V40" s="260">
        <f t="shared" si="4"/>
        <v>0</v>
      </c>
      <c r="W40" s="261">
        <f t="shared" si="5"/>
        <v>0</v>
      </c>
      <c r="X40" s="296">
        <f t="shared" si="8"/>
        <v>602754</v>
      </c>
    </row>
    <row r="41" spans="1:24" x14ac:dyDescent="0.2">
      <c r="A41" s="283" t="s">
        <v>96</v>
      </c>
      <c r="B41" s="284" t="s">
        <v>312</v>
      </c>
      <c r="C41" s="258" t="s">
        <v>313</v>
      </c>
      <c r="D41" s="259">
        <v>210</v>
      </c>
      <c r="E41" s="260">
        <v>135420</v>
      </c>
      <c r="F41" s="260">
        <v>0</v>
      </c>
      <c r="G41" s="261">
        <v>0</v>
      </c>
      <c r="H41" s="259">
        <v>175</v>
      </c>
      <c r="I41" s="260">
        <v>133070</v>
      </c>
      <c r="J41" s="260">
        <v>0</v>
      </c>
      <c r="K41" s="261">
        <v>0</v>
      </c>
      <c r="L41" s="259">
        <v>224</v>
      </c>
      <c r="M41" s="260">
        <v>133192</v>
      </c>
      <c r="N41" s="260">
        <v>0</v>
      </c>
      <c r="O41" s="261">
        <v>0</v>
      </c>
      <c r="P41" s="259">
        <f t="shared" si="6"/>
        <v>14</v>
      </c>
      <c r="Q41" s="260">
        <f t="shared" si="2"/>
        <v>-2228</v>
      </c>
      <c r="R41" s="260">
        <f t="shared" si="2"/>
        <v>0</v>
      </c>
      <c r="S41" s="261">
        <f t="shared" si="2"/>
        <v>0</v>
      </c>
      <c r="T41" s="259">
        <f t="shared" si="7"/>
        <v>49</v>
      </c>
      <c r="U41" s="260">
        <f t="shared" si="3"/>
        <v>122</v>
      </c>
      <c r="V41" s="260">
        <f t="shared" si="4"/>
        <v>0</v>
      </c>
      <c r="W41" s="261">
        <f t="shared" si="5"/>
        <v>0</v>
      </c>
      <c r="X41" s="296">
        <f t="shared" si="8"/>
        <v>400038</v>
      </c>
    </row>
    <row r="42" spans="1:24" x14ac:dyDescent="0.2">
      <c r="A42" s="283" t="s">
        <v>96</v>
      </c>
      <c r="B42" s="284" t="s">
        <v>314</v>
      </c>
      <c r="C42" s="258" t="s">
        <v>315</v>
      </c>
      <c r="D42" s="259">
        <v>689</v>
      </c>
      <c r="E42" s="260">
        <v>497704</v>
      </c>
      <c r="F42" s="260">
        <v>0</v>
      </c>
      <c r="G42" s="261">
        <v>0</v>
      </c>
      <c r="H42" s="259">
        <v>683</v>
      </c>
      <c r="I42" s="260">
        <v>530598</v>
      </c>
      <c r="J42" s="260">
        <v>0</v>
      </c>
      <c r="K42" s="261">
        <v>0</v>
      </c>
      <c r="L42" s="259">
        <v>678</v>
      </c>
      <c r="M42" s="260">
        <v>564728</v>
      </c>
      <c r="N42" s="260">
        <v>0</v>
      </c>
      <c r="O42" s="261">
        <v>0</v>
      </c>
      <c r="P42" s="259">
        <f t="shared" si="6"/>
        <v>-11</v>
      </c>
      <c r="Q42" s="260">
        <f t="shared" si="2"/>
        <v>67024</v>
      </c>
      <c r="R42" s="260">
        <f t="shared" si="2"/>
        <v>0</v>
      </c>
      <c r="S42" s="261">
        <f t="shared" si="2"/>
        <v>0</v>
      </c>
      <c r="T42" s="259">
        <f t="shared" si="7"/>
        <v>-5</v>
      </c>
      <c r="U42" s="260">
        <f t="shared" si="3"/>
        <v>34130</v>
      </c>
      <c r="V42" s="260">
        <f t="shared" si="4"/>
        <v>0</v>
      </c>
      <c r="W42" s="261">
        <f t="shared" si="5"/>
        <v>0</v>
      </c>
      <c r="X42" s="296">
        <f t="shared" si="8"/>
        <v>1695529</v>
      </c>
    </row>
    <row r="43" spans="1:24" x14ac:dyDescent="0.2">
      <c r="A43" s="283" t="s">
        <v>96</v>
      </c>
      <c r="B43" s="284" t="s">
        <v>316</v>
      </c>
      <c r="C43" s="258" t="s">
        <v>317</v>
      </c>
      <c r="D43" s="259">
        <v>2978</v>
      </c>
      <c r="E43" s="260">
        <v>986728</v>
      </c>
      <c r="F43" s="260">
        <v>0</v>
      </c>
      <c r="G43" s="261">
        <v>0</v>
      </c>
      <c r="H43" s="259">
        <v>1814</v>
      </c>
      <c r="I43" s="260">
        <v>708847</v>
      </c>
      <c r="J43" s="260">
        <v>0</v>
      </c>
      <c r="K43" s="261">
        <v>0</v>
      </c>
      <c r="L43" s="259">
        <v>2122</v>
      </c>
      <c r="M43" s="260">
        <v>589242</v>
      </c>
      <c r="N43" s="260">
        <v>0</v>
      </c>
      <c r="O43" s="261">
        <v>0</v>
      </c>
      <c r="P43" s="259">
        <f t="shared" si="6"/>
        <v>-856</v>
      </c>
      <c r="Q43" s="260">
        <f t="shared" si="2"/>
        <v>-397486</v>
      </c>
      <c r="R43" s="260">
        <f t="shared" si="2"/>
        <v>0</v>
      </c>
      <c r="S43" s="261">
        <f t="shared" si="2"/>
        <v>0</v>
      </c>
      <c r="T43" s="259">
        <f t="shared" si="7"/>
        <v>308</v>
      </c>
      <c r="U43" s="260">
        <f t="shared" si="3"/>
        <v>-119605</v>
      </c>
      <c r="V43" s="260">
        <f t="shared" si="4"/>
        <v>0</v>
      </c>
      <c r="W43" s="261">
        <f t="shared" si="5"/>
        <v>0</v>
      </c>
      <c r="X43" s="296">
        <f t="shared" si="8"/>
        <v>1771114</v>
      </c>
    </row>
    <row r="44" spans="1:24" ht="12.75" customHeight="1" x14ac:dyDescent="0.2">
      <c r="A44" s="283" t="s">
        <v>96</v>
      </c>
      <c r="B44" s="284" t="s">
        <v>318</v>
      </c>
      <c r="C44" s="258" t="s">
        <v>319</v>
      </c>
      <c r="D44" s="259">
        <v>547</v>
      </c>
      <c r="E44" s="260">
        <v>181492</v>
      </c>
      <c r="F44" s="260">
        <v>0</v>
      </c>
      <c r="G44" s="261">
        <v>0</v>
      </c>
      <c r="H44" s="259">
        <v>317</v>
      </c>
      <c r="I44" s="260">
        <v>125014</v>
      </c>
      <c r="J44" s="260">
        <v>0</v>
      </c>
      <c r="K44" s="261">
        <v>0</v>
      </c>
      <c r="L44" s="259">
        <v>475</v>
      </c>
      <c r="M44" s="260">
        <v>129194</v>
      </c>
      <c r="N44" s="260">
        <v>0</v>
      </c>
      <c r="O44" s="261">
        <v>0</v>
      </c>
      <c r="P44" s="259">
        <f t="shared" si="6"/>
        <v>-72</v>
      </c>
      <c r="Q44" s="260">
        <f t="shared" si="2"/>
        <v>-52298</v>
      </c>
      <c r="R44" s="260">
        <f t="shared" si="2"/>
        <v>0</v>
      </c>
      <c r="S44" s="261">
        <f t="shared" si="2"/>
        <v>0</v>
      </c>
      <c r="T44" s="259">
        <f t="shared" si="7"/>
        <v>158</v>
      </c>
      <c r="U44" s="260">
        <f t="shared" si="3"/>
        <v>4180</v>
      </c>
      <c r="V44" s="260">
        <f t="shared" si="4"/>
        <v>0</v>
      </c>
      <c r="W44" s="261">
        <f t="shared" si="5"/>
        <v>0</v>
      </c>
      <c r="X44" s="296">
        <f t="shared" si="8"/>
        <v>388460</v>
      </c>
    </row>
    <row r="45" spans="1:24" ht="12.75" customHeight="1" x14ac:dyDescent="0.2">
      <c r="A45" s="283" t="s">
        <v>96</v>
      </c>
      <c r="B45" s="284" t="s">
        <v>320</v>
      </c>
      <c r="C45" s="258" t="s">
        <v>321</v>
      </c>
      <c r="D45" s="259">
        <v>1602</v>
      </c>
      <c r="E45" s="260">
        <v>531450</v>
      </c>
      <c r="F45" s="260">
        <v>0</v>
      </c>
      <c r="G45" s="261">
        <v>0</v>
      </c>
      <c r="H45" s="259">
        <v>2169</v>
      </c>
      <c r="I45" s="260">
        <v>806909</v>
      </c>
      <c r="J45" s="260">
        <v>0</v>
      </c>
      <c r="K45" s="261">
        <v>0</v>
      </c>
      <c r="L45" s="259">
        <v>1305</v>
      </c>
      <c r="M45" s="260">
        <v>348687</v>
      </c>
      <c r="N45" s="260">
        <v>0</v>
      </c>
      <c r="O45" s="261">
        <v>0</v>
      </c>
      <c r="P45" s="259">
        <f t="shared" si="6"/>
        <v>-297</v>
      </c>
      <c r="Q45" s="260">
        <f t="shared" si="2"/>
        <v>-182763</v>
      </c>
      <c r="R45" s="260">
        <f t="shared" si="2"/>
        <v>0</v>
      </c>
      <c r="S45" s="261">
        <f t="shared" si="2"/>
        <v>0</v>
      </c>
      <c r="T45" s="259">
        <f t="shared" si="7"/>
        <v>-864</v>
      </c>
      <c r="U45" s="260">
        <f t="shared" si="3"/>
        <v>-458222</v>
      </c>
      <c r="V45" s="260">
        <f t="shared" si="4"/>
        <v>0</v>
      </c>
      <c r="W45" s="261">
        <f t="shared" si="5"/>
        <v>0</v>
      </c>
      <c r="X45" s="296">
        <f t="shared" si="8"/>
        <v>1048374</v>
      </c>
    </row>
    <row r="46" spans="1:24" x14ac:dyDescent="0.2">
      <c r="A46" s="283" t="s">
        <v>96</v>
      </c>
      <c r="B46" s="284" t="s">
        <v>322</v>
      </c>
      <c r="C46" s="258" t="s">
        <v>323</v>
      </c>
      <c r="D46" s="259"/>
      <c r="E46" s="260">
        <v>97488</v>
      </c>
      <c r="F46" s="260">
        <v>0</v>
      </c>
      <c r="G46" s="261">
        <v>0</v>
      </c>
      <c r="H46" s="259">
        <v>0</v>
      </c>
      <c r="I46" s="260">
        <v>103809</v>
      </c>
      <c r="J46" s="260">
        <v>0</v>
      </c>
      <c r="K46" s="261">
        <v>0</v>
      </c>
      <c r="L46" s="259">
        <v>0</v>
      </c>
      <c r="M46" s="260">
        <v>96215</v>
      </c>
      <c r="N46" s="260">
        <v>0</v>
      </c>
      <c r="O46" s="261">
        <v>0</v>
      </c>
      <c r="P46" s="259">
        <f t="shared" si="6"/>
        <v>0</v>
      </c>
      <c r="Q46" s="260">
        <f t="shared" si="2"/>
        <v>-1273</v>
      </c>
      <c r="R46" s="260">
        <f t="shared" si="2"/>
        <v>0</v>
      </c>
      <c r="S46" s="261">
        <f t="shared" si="2"/>
        <v>0</v>
      </c>
      <c r="T46" s="259">
        <f t="shared" si="7"/>
        <v>0</v>
      </c>
      <c r="U46" s="260">
        <f t="shared" si="3"/>
        <v>-7594</v>
      </c>
      <c r="V46" s="260">
        <f t="shared" si="4"/>
        <v>0</v>
      </c>
      <c r="W46" s="261">
        <f t="shared" si="5"/>
        <v>0</v>
      </c>
      <c r="X46" s="296">
        <f t="shared" si="8"/>
        <v>288645</v>
      </c>
    </row>
    <row r="47" spans="1:24" ht="12.75" customHeight="1" x14ac:dyDescent="0.2">
      <c r="A47" s="263" t="s">
        <v>96</v>
      </c>
      <c r="B47" s="257" t="s">
        <v>324</v>
      </c>
      <c r="C47" s="258" t="s">
        <v>325</v>
      </c>
      <c r="D47" s="259">
        <v>483</v>
      </c>
      <c r="E47" s="260">
        <v>232646</v>
      </c>
      <c r="F47" s="260">
        <v>0</v>
      </c>
      <c r="G47" s="261">
        <v>0</v>
      </c>
      <c r="H47" s="259">
        <v>426</v>
      </c>
      <c r="I47" s="260">
        <v>262214</v>
      </c>
      <c r="J47" s="260">
        <v>0</v>
      </c>
      <c r="K47" s="261">
        <v>0</v>
      </c>
      <c r="L47" s="259">
        <v>457</v>
      </c>
      <c r="M47" s="260">
        <v>218065</v>
      </c>
      <c r="N47" s="260">
        <v>0</v>
      </c>
      <c r="O47" s="261">
        <v>0</v>
      </c>
      <c r="P47" s="259">
        <f t="shared" si="6"/>
        <v>-26</v>
      </c>
      <c r="Q47" s="260">
        <f t="shared" si="2"/>
        <v>-14581</v>
      </c>
      <c r="R47" s="260">
        <f t="shared" si="2"/>
        <v>0</v>
      </c>
      <c r="S47" s="261">
        <f t="shared" si="2"/>
        <v>0</v>
      </c>
      <c r="T47" s="259">
        <f t="shared" si="7"/>
        <v>31</v>
      </c>
      <c r="U47" s="260">
        <f t="shared" si="3"/>
        <v>-44149</v>
      </c>
      <c r="V47" s="260">
        <f t="shared" si="4"/>
        <v>0</v>
      </c>
      <c r="W47" s="261">
        <f t="shared" si="5"/>
        <v>0</v>
      </c>
      <c r="X47" s="296">
        <f t="shared" si="8"/>
        <v>655083</v>
      </c>
    </row>
    <row r="48" spans="1:24" ht="12.75" customHeight="1" x14ac:dyDescent="0.2">
      <c r="A48" s="263" t="s">
        <v>96</v>
      </c>
      <c r="B48" s="257" t="s">
        <v>326</v>
      </c>
      <c r="C48" s="258" t="s">
        <v>327</v>
      </c>
      <c r="D48" s="259">
        <v>976</v>
      </c>
      <c r="E48" s="260">
        <v>323296</v>
      </c>
      <c r="F48" s="260">
        <v>0</v>
      </c>
      <c r="G48" s="261">
        <v>0</v>
      </c>
      <c r="H48" s="259">
        <v>958</v>
      </c>
      <c r="I48" s="260">
        <v>368692</v>
      </c>
      <c r="J48" s="260">
        <v>0</v>
      </c>
      <c r="K48" s="261">
        <v>0</v>
      </c>
      <c r="L48" s="259">
        <v>885</v>
      </c>
      <c r="M48" s="260">
        <v>242084</v>
      </c>
      <c r="N48" s="260">
        <v>0</v>
      </c>
      <c r="O48" s="261">
        <v>0</v>
      </c>
      <c r="P48" s="259">
        <f t="shared" si="6"/>
        <v>-91</v>
      </c>
      <c r="Q48" s="260">
        <f t="shared" si="2"/>
        <v>-81212</v>
      </c>
      <c r="R48" s="260">
        <f t="shared" si="2"/>
        <v>0</v>
      </c>
      <c r="S48" s="261">
        <f t="shared" si="2"/>
        <v>0</v>
      </c>
      <c r="T48" s="259">
        <f t="shared" si="7"/>
        <v>-73</v>
      </c>
      <c r="U48" s="260">
        <f t="shared" si="3"/>
        <v>-126608</v>
      </c>
      <c r="V48" s="260">
        <f t="shared" si="4"/>
        <v>0</v>
      </c>
      <c r="W48" s="261">
        <f t="shared" si="5"/>
        <v>0</v>
      </c>
      <c r="X48" s="296">
        <f t="shared" si="8"/>
        <v>727931</v>
      </c>
    </row>
    <row r="49" spans="1:24" ht="12.75" customHeight="1" x14ac:dyDescent="0.2">
      <c r="A49" s="263" t="s">
        <v>96</v>
      </c>
      <c r="B49" s="257" t="s">
        <v>328</v>
      </c>
      <c r="C49" s="258" t="s">
        <v>329</v>
      </c>
      <c r="D49" s="259"/>
      <c r="E49" s="260">
        <v>0</v>
      </c>
      <c r="F49" s="260"/>
      <c r="G49" s="261"/>
      <c r="H49" s="259">
        <v>506</v>
      </c>
      <c r="I49" s="260">
        <v>2515873</v>
      </c>
      <c r="J49" s="260">
        <v>30000</v>
      </c>
      <c r="K49" s="261">
        <v>0</v>
      </c>
      <c r="L49" s="259">
        <v>476</v>
      </c>
      <c r="M49" s="260">
        <v>1933308</v>
      </c>
      <c r="N49" s="260">
        <v>15560</v>
      </c>
      <c r="O49" s="261">
        <v>0</v>
      </c>
      <c r="P49" s="259">
        <f t="shared" si="6"/>
        <v>476</v>
      </c>
      <c r="Q49" s="260">
        <f t="shared" si="2"/>
        <v>1933308</v>
      </c>
      <c r="R49" s="260">
        <f t="shared" si="2"/>
        <v>15560</v>
      </c>
      <c r="S49" s="261">
        <f t="shared" si="2"/>
        <v>0</v>
      </c>
      <c r="T49" s="259">
        <f t="shared" si="7"/>
        <v>-30</v>
      </c>
      <c r="U49" s="260">
        <f t="shared" si="3"/>
        <v>-582565</v>
      </c>
      <c r="V49" s="260">
        <f t="shared" si="4"/>
        <v>-14440</v>
      </c>
      <c r="W49" s="261">
        <f t="shared" si="5"/>
        <v>0</v>
      </c>
      <c r="X49" s="296">
        <f t="shared" si="8"/>
        <v>5848032</v>
      </c>
    </row>
    <row r="50" spans="1:24" ht="12.75" customHeight="1" x14ac:dyDescent="0.2">
      <c r="A50" s="263" t="s">
        <v>96</v>
      </c>
      <c r="B50" s="257" t="s">
        <v>330</v>
      </c>
      <c r="C50" s="258" t="s">
        <v>331</v>
      </c>
      <c r="D50" s="259"/>
      <c r="E50" s="260"/>
      <c r="F50" s="260"/>
      <c r="G50" s="261"/>
      <c r="H50" s="259">
        <v>44</v>
      </c>
      <c r="I50" s="260">
        <v>14520</v>
      </c>
      <c r="J50" s="260">
        <v>0</v>
      </c>
      <c r="K50" s="261">
        <v>0</v>
      </c>
      <c r="L50" s="259">
        <v>105</v>
      </c>
      <c r="M50" s="260">
        <v>35190</v>
      </c>
      <c r="N50" s="260">
        <v>0</v>
      </c>
      <c r="O50" s="261">
        <v>0</v>
      </c>
      <c r="P50" s="259">
        <f t="shared" si="6"/>
        <v>105</v>
      </c>
      <c r="Q50" s="260">
        <f t="shared" si="2"/>
        <v>35190</v>
      </c>
      <c r="R50" s="260">
        <f t="shared" si="2"/>
        <v>0</v>
      </c>
      <c r="S50" s="261">
        <f t="shared" si="2"/>
        <v>0</v>
      </c>
      <c r="T50" s="259">
        <f t="shared" si="7"/>
        <v>61</v>
      </c>
      <c r="U50" s="260">
        <f t="shared" si="3"/>
        <v>20670</v>
      </c>
      <c r="V50" s="260">
        <f t="shared" si="4"/>
        <v>0</v>
      </c>
      <c r="W50" s="261">
        <f t="shared" si="5"/>
        <v>0</v>
      </c>
      <c r="X50" s="296">
        <f t="shared" si="8"/>
        <v>105885</v>
      </c>
    </row>
    <row r="51" spans="1:24" ht="12.75" customHeight="1" x14ac:dyDescent="0.2">
      <c r="A51" s="263" t="s">
        <v>101</v>
      </c>
      <c r="B51" s="257" t="s">
        <v>332</v>
      </c>
      <c r="C51" s="258" t="s">
        <v>333</v>
      </c>
      <c r="D51" s="259"/>
      <c r="E51" s="260">
        <v>134520</v>
      </c>
      <c r="F51" s="260">
        <v>0</v>
      </c>
      <c r="G51" s="261">
        <v>0</v>
      </c>
      <c r="H51" s="259">
        <v>0</v>
      </c>
      <c r="I51" s="260">
        <v>145540</v>
      </c>
      <c r="J51" s="260">
        <v>0</v>
      </c>
      <c r="K51" s="261">
        <v>0</v>
      </c>
      <c r="L51" s="259">
        <v>0</v>
      </c>
      <c r="M51" s="260">
        <v>111340</v>
      </c>
      <c r="N51" s="260">
        <v>0</v>
      </c>
      <c r="O51" s="261">
        <v>0</v>
      </c>
      <c r="P51" s="259">
        <f t="shared" si="6"/>
        <v>0</v>
      </c>
      <c r="Q51" s="260">
        <f t="shared" si="2"/>
        <v>-23180</v>
      </c>
      <c r="R51" s="260">
        <f t="shared" si="2"/>
        <v>0</v>
      </c>
      <c r="S51" s="261">
        <f t="shared" si="2"/>
        <v>0</v>
      </c>
      <c r="T51" s="259">
        <f t="shared" si="7"/>
        <v>0</v>
      </c>
      <c r="U51" s="260">
        <f t="shared" si="3"/>
        <v>-34200</v>
      </c>
      <c r="V51" s="260">
        <f t="shared" si="4"/>
        <v>0</v>
      </c>
      <c r="W51" s="261">
        <f t="shared" si="5"/>
        <v>0</v>
      </c>
      <c r="X51" s="296">
        <f t="shared" si="8"/>
        <v>334020</v>
      </c>
    </row>
    <row r="52" spans="1:24" x14ac:dyDescent="0.2">
      <c r="A52" s="263" t="s">
        <v>101</v>
      </c>
      <c r="B52" s="257" t="s">
        <v>334</v>
      </c>
      <c r="C52" s="258" t="s">
        <v>335</v>
      </c>
      <c r="D52" s="259"/>
      <c r="E52" s="260">
        <v>171270</v>
      </c>
      <c r="F52" s="260">
        <v>0</v>
      </c>
      <c r="G52" s="261">
        <v>0</v>
      </c>
      <c r="H52" s="259">
        <v>0</v>
      </c>
      <c r="I52" s="260">
        <v>269817</v>
      </c>
      <c r="J52" s="260">
        <v>0</v>
      </c>
      <c r="K52" s="261">
        <v>0</v>
      </c>
      <c r="L52" s="259">
        <v>0</v>
      </c>
      <c r="M52" s="260">
        <v>156323</v>
      </c>
      <c r="N52" s="260">
        <v>0</v>
      </c>
      <c r="O52" s="261">
        <v>0</v>
      </c>
      <c r="P52" s="259">
        <f t="shared" si="6"/>
        <v>0</v>
      </c>
      <c r="Q52" s="260">
        <f t="shared" si="2"/>
        <v>-14947</v>
      </c>
      <c r="R52" s="260">
        <f t="shared" si="2"/>
        <v>0</v>
      </c>
      <c r="S52" s="261">
        <f t="shared" si="2"/>
        <v>0</v>
      </c>
      <c r="T52" s="259">
        <f t="shared" si="7"/>
        <v>0</v>
      </c>
      <c r="U52" s="260">
        <f t="shared" si="3"/>
        <v>-113494</v>
      </c>
      <c r="V52" s="260">
        <f t="shared" si="4"/>
        <v>0</v>
      </c>
      <c r="W52" s="261">
        <f t="shared" si="5"/>
        <v>0</v>
      </c>
      <c r="X52" s="296">
        <f t="shared" si="8"/>
        <v>468969</v>
      </c>
    </row>
    <row r="53" spans="1:24" x14ac:dyDescent="0.2">
      <c r="A53" s="263" t="s">
        <v>101</v>
      </c>
      <c r="B53" s="257" t="s">
        <v>336</v>
      </c>
      <c r="C53" s="258" t="s">
        <v>337</v>
      </c>
      <c r="D53" s="259"/>
      <c r="E53" s="260">
        <v>190462</v>
      </c>
      <c r="F53" s="260">
        <v>0</v>
      </c>
      <c r="G53" s="261">
        <v>0</v>
      </c>
      <c r="H53" s="259">
        <v>0</v>
      </c>
      <c r="I53" s="260">
        <v>206642</v>
      </c>
      <c r="J53" s="260">
        <v>0</v>
      </c>
      <c r="K53" s="261">
        <v>0</v>
      </c>
      <c r="L53" s="259">
        <v>0</v>
      </c>
      <c r="M53" s="260">
        <v>167166</v>
      </c>
      <c r="N53" s="260">
        <v>0</v>
      </c>
      <c r="O53" s="261">
        <v>0</v>
      </c>
      <c r="P53" s="259">
        <f t="shared" si="6"/>
        <v>0</v>
      </c>
      <c r="Q53" s="260">
        <f t="shared" si="2"/>
        <v>-23296</v>
      </c>
      <c r="R53" s="260">
        <f t="shared" si="2"/>
        <v>0</v>
      </c>
      <c r="S53" s="261">
        <f t="shared" si="2"/>
        <v>0</v>
      </c>
      <c r="T53" s="259">
        <f t="shared" si="7"/>
        <v>0</v>
      </c>
      <c r="U53" s="260">
        <f t="shared" si="3"/>
        <v>-39476</v>
      </c>
      <c r="V53" s="260">
        <f t="shared" si="4"/>
        <v>0</v>
      </c>
      <c r="W53" s="261">
        <f t="shared" si="5"/>
        <v>0</v>
      </c>
      <c r="X53" s="296">
        <f t="shared" si="8"/>
        <v>501498</v>
      </c>
    </row>
    <row r="54" spans="1:24" x14ac:dyDescent="0.2">
      <c r="A54" s="263" t="s">
        <v>101</v>
      </c>
      <c r="B54" s="257" t="s">
        <v>338</v>
      </c>
      <c r="C54" s="258" t="s">
        <v>339</v>
      </c>
      <c r="D54" s="259"/>
      <c r="E54" s="260">
        <v>58786</v>
      </c>
      <c r="F54" s="260">
        <v>0</v>
      </c>
      <c r="G54" s="261">
        <v>0</v>
      </c>
      <c r="H54" s="259">
        <v>0</v>
      </c>
      <c r="I54" s="260">
        <v>71122</v>
      </c>
      <c r="J54" s="260">
        <v>0</v>
      </c>
      <c r="K54" s="261">
        <v>0</v>
      </c>
      <c r="L54" s="259">
        <v>0</v>
      </c>
      <c r="M54" s="260">
        <v>43128</v>
      </c>
      <c r="N54" s="260">
        <v>0</v>
      </c>
      <c r="O54" s="261">
        <v>0</v>
      </c>
      <c r="P54" s="259">
        <f t="shared" si="6"/>
        <v>0</v>
      </c>
      <c r="Q54" s="260">
        <f t="shared" si="2"/>
        <v>-15658</v>
      </c>
      <c r="R54" s="260">
        <f t="shared" si="2"/>
        <v>0</v>
      </c>
      <c r="S54" s="261">
        <f t="shared" si="2"/>
        <v>0</v>
      </c>
      <c r="T54" s="259">
        <f t="shared" si="7"/>
        <v>0</v>
      </c>
      <c r="U54" s="260">
        <f t="shared" si="3"/>
        <v>-27994</v>
      </c>
      <c r="V54" s="260">
        <f t="shared" si="4"/>
        <v>0</v>
      </c>
      <c r="W54" s="261">
        <f t="shared" si="5"/>
        <v>0</v>
      </c>
      <c r="X54" s="296">
        <f t="shared" si="8"/>
        <v>129384</v>
      </c>
    </row>
    <row r="55" spans="1:24" ht="12.75" customHeight="1" x14ac:dyDescent="0.2">
      <c r="A55" s="263" t="s">
        <v>101</v>
      </c>
      <c r="B55" s="257" t="s">
        <v>340</v>
      </c>
      <c r="C55" s="258" t="s">
        <v>341</v>
      </c>
      <c r="D55" s="259"/>
      <c r="E55" s="260">
        <v>15200</v>
      </c>
      <c r="F55" s="260">
        <v>0</v>
      </c>
      <c r="G55" s="261">
        <v>0</v>
      </c>
      <c r="H55" s="259">
        <v>0</v>
      </c>
      <c r="I55" s="260">
        <v>15960</v>
      </c>
      <c r="J55" s="260">
        <v>0</v>
      </c>
      <c r="K55" s="261">
        <v>0</v>
      </c>
      <c r="L55" s="259">
        <v>0</v>
      </c>
      <c r="M55" s="260">
        <v>14820</v>
      </c>
      <c r="N55" s="260">
        <v>0</v>
      </c>
      <c r="O55" s="261">
        <v>0</v>
      </c>
      <c r="P55" s="259">
        <f t="shared" si="6"/>
        <v>0</v>
      </c>
      <c r="Q55" s="260">
        <f t="shared" si="2"/>
        <v>-380</v>
      </c>
      <c r="R55" s="260">
        <f t="shared" si="2"/>
        <v>0</v>
      </c>
      <c r="S55" s="261">
        <f t="shared" si="2"/>
        <v>0</v>
      </c>
      <c r="T55" s="259">
        <f t="shared" si="7"/>
        <v>0</v>
      </c>
      <c r="U55" s="260">
        <f t="shared" si="3"/>
        <v>-1140</v>
      </c>
      <c r="V55" s="260">
        <f t="shared" si="4"/>
        <v>0</v>
      </c>
      <c r="W55" s="261">
        <f t="shared" si="5"/>
        <v>0</v>
      </c>
      <c r="X55" s="296">
        <f t="shared" si="8"/>
        <v>44460</v>
      </c>
    </row>
    <row r="56" spans="1:24" hidden="1" x14ac:dyDescent="0.2">
      <c r="A56" s="263" t="s">
        <v>101</v>
      </c>
      <c r="B56" s="257" t="s">
        <v>981</v>
      </c>
      <c r="C56" s="258" t="s">
        <v>982</v>
      </c>
      <c r="D56" s="259"/>
      <c r="E56" s="260">
        <v>0</v>
      </c>
      <c r="F56" s="260">
        <v>0</v>
      </c>
      <c r="G56" s="261">
        <v>0</v>
      </c>
      <c r="H56" s="259">
        <v>0</v>
      </c>
      <c r="I56" s="260">
        <v>0</v>
      </c>
      <c r="J56" s="260">
        <v>0</v>
      </c>
      <c r="K56" s="261">
        <v>0</v>
      </c>
      <c r="L56" s="259"/>
      <c r="M56" s="260"/>
      <c r="N56" s="260"/>
      <c r="O56" s="261"/>
      <c r="P56" s="259">
        <f t="shared" si="6"/>
        <v>0</v>
      </c>
      <c r="Q56" s="260">
        <f t="shared" si="2"/>
        <v>0</v>
      </c>
      <c r="R56" s="260">
        <f t="shared" si="2"/>
        <v>0</v>
      </c>
      <c r="S56" s="261">
        <f t="shared" si="2"/>
        <v>0</v>
      </c>
      <c r="T56" s="259">
        <f t="shared" si="7"/>
        <v>0</v>
      </c>
      <c r="U56" s="260">
        <f t="shared" si="3"/>
        <v>0</v>
      </c>
      <c r="V56" s="260">
        <f t="shared" si="4"/>
        <v>0</v>
      </c>
      <c r="W56" s="261">
        <f t="shared" si="5"/>
        <v>0</v>
      </c>
      <c r="X56" s="296">
        <f t="shared" si="8"/>
        <v>0</v>
      </c>
    </row>
    <row r="57" spans="1:24" x14ac:dyDescent="0.2">
      <c r="A57" s="263" t="s">
        <v>101</v>
      </c>
      <c r="B57" s="257" t="s">
        <v>342</v>
      </c>
      <c r="C57" s="258" t="s">
        <v>343</v>
      </c>
      <c r="D57" s="259">
        <v>12877</v>
      </c>
      <c r="E57" s="260">
        <v>15695299.4</v>
      </c>
      <c r="F57" s="260">
        <v>970478.41999999981</v>
      </c>
      <c r="G57" s="261">
        <v>5967831.4599999962</v>
      </c>
      <c r="H57" s="259">
        <v>13796</v>
      </c>
      <c r="I57" s="260">
        <v>19508674.399999999</v>
      </c>
      <c r="J57" s="260">
        <v>392579.15</v>
      </c>
      <c r="K57" s="261">
        <v>6984886.3899999987</v>
      </c>
      <c r="L57" s="259">
        <v>13348</v>
      </c>
      <c r="M57" s="260">
        <v>13898633</v>
      </c>
      <c r="N57" s="260">
        <v>223066.94</v>
      </c>
      <c r="O57" s="261">
        <v>7278412.0099999998</v>
      </c>
      <c r="P57" s="259">
        <f t="shared" si="6"/>
        <v>471</v>
      </c>
      <c r="Q57" s="260">
        <f t="shared" si="2"/>
        <v>-1796666.4000000004</v>
      </c>
      <c r="R57" s="260">
        <f t="shared" si="2"/>
        <v>-747411.47999999975</v>
      </c>
      <c r="S57" s="261">
        <f t="shared" si="2"/>
        <v>1310580.5500000035</v>
      </c>
      <c r="T57" s="259">
        <f t="shared" si="7"/>
        <v>-448</v>
      </c>
      <c r="U57" s="260">
        <f t="shared" si="3"/>
        <v>-5610041.3999999985</v>
      </c>
      <c r="V57" s="260">
        <f t="shared" si="4"/>
        <v>-169512.21000000002</v>
      </c>
      <c r="W57" s="261">
        <f t="shared" si="5"/>
        <v>293525.62000000104</v>
      </c>
      <c r="X57" s="296">
        <f t="shared" si="8"/>
        <v>64227502.849999979</v>
      </c>
    </row>
    <row r="58" spans="1:24" ht="12.75" customHeight="1" x14ac:dyDescent="0.2">
      <c r="A58" s="263" t="s">
        <v>101</v>
      </c>
      <c r="B58" s="257" t="s">
        <v>344</v>
      </c>
      <c r="C58" s="258" t="s">
        <v>345</v>
      </c>
      <c r="D58" s="259">
        <v>4794</v>
      </c>
      <c r="E58" s="260">
        <v>4830927</v>
      </c>
      <c r="F58" s="260">
        <v>335560.86</v>
      </c>
      <c r="G58" s="261">
        <v>0</v>
      </c>
      <c r="H58" s="259">
        <v>4892</v>
      </c>
      <c r="I58" s="260">
        <v>5777832.8000000007</v>
      </c>
      <c r="J58" s="260">
        <v>333753.29000000004</v>
      </c>
      <c r="K58" s="261">
        <v>0</v>
      </c>
      <c r="L58" s="259">
        <v>4646</v>
      </c>
      <c r="M58" s="260">
        <v>4413218.8</v>
      </c>
      <c r="N58" s="260">
        <v>169912.64</v>
      </c>
      <c r="O58" s="261">
        <v>0</v>
      </c>
      <c r="P58" s="259">
        <f t="shared" si="6"/>
        <v>-148</v>
      </c>
      <c r="Q58" s="260">
        <f t="shared" si="2"/>
        <v>-417708.20000000019</v>
      </c>
      <c r="R58" s="260">
        <f t="shared" si="2"/>
        <v>-165648.21999999997</v>
      </c>
      <c r="S58" s="261">
        <f t="shared" si="2"/>
        <v>0</v>
      </c>
      <c r="T58" s="259">
        <f t="shared" si="7"/>
        <v>-246</v>
      </c>
      <c r="U58" s="260">
        <f t="shared" si="3"/>
        <v>-1364614.0000000009</v>
      </c>
      <c r="V58" s="260">
        <f t="shared" si="4"/>
        <v>-163840.65000000002</v>
      </c>
      <c r="W58" s="261">
        <f t="shared" si="5"/>
        <v>0</v>
      </c>
      <c r="X58" s="296">
        <f t="shared" si="8"/>
        <v>13758538.319999998</v>
      </c>
    </row>
    <row r="59" spans="1:24" ht="12.75" customHeight="1" x14ac:dyDescent="0.2">
      <c r="A59" s="263" t="s">
        <v>101</v>
      </c>
      <c r="B59" s="257" t="s">
        <v>346</v>
      </c>
      <c r="C59" s="258" t="s">
        <v>347</v>
      </c>
      <c r="D59" s="259">
        <v>236</v>
      </c>
      <c r="E59" s="260">
        <v>159962</v>
      </c>
      <c r="F59" s="260">
        <v>0</v>
      </c>
      <c r="G59" s="261">
        <v>0</v>
      </c>
      <c r="H59" s="259">
        <v>305</v>
      </c>
      <c r="I59" s="260">
        <v>232540</v>
      </c>
      <c r="J59" s="260">
        <v>0</v>
      </c>
      <c r="K59" s="261">
        <v>0</v>
      </c>
      <c r="L59" s="259">
        <v>245</v>
      </c>
      <c r="M59" s="260">
        <v>143670</v>
      </c>
      <c r="N59" s="260">
        <v>0</v>
      </c>
      <c r="O59" s="261">
        <v>0</v>
      </c>
      <c r="P59" s="259">
        <f t="shared" si="6"/>
        <v>9</v>
      </c>
      <c r="Q59" s="260">
        <f t="shared" si="2"/>
        <v>-16292</v>
      </c>
      <c r="R59" s="260">
        <f t="shared" si="2"/>
        <v>0</v>
      </c>
      <c r="S59" s="261">
        <f t="shared" si="2"/>
        <v>0</v>
      </c>
      <c r="T59" s="259">
        <f t="shared" si="7"/>
        <v>-60</v>
      </c>
      <c r="U59" s="260">
        <f t="shared" si="3"/>
        <v>-88870</v>
      </c>
      <c r="V59" s="260">
        <f t="shared" si="4"/>
        <v>0</v>
      </c>
      <c r="W59" s="261">
        <f t="shared" si="5"/>
        <v>0</v>
      </c>
      <c r="X59" s="296">
        <f t="shared" si="8"/>
        <v>431509</v>
      </c>
    </row>
    <row r="60" spans="1:24" ht="12.75" customHeight="1" x14ac:dyDescent="0.2">
      <c r="A60" s="263" t="s">
        <v>101</v>
      </c>
      <c r="B60" s="257" t="s">
        <v>348</v>
      </c>
      <c r="C60" s="258" t="s">
        <v>349</v>
      </c>
      <c r="D60" s="259">
        <v>717</v>
      </c>
      <c r="E60" s="260">
        <v>654747</v>
      </c>
      <c r="F60" s="260">
        <v>0</v>
      </c>
      <c r="G60" s="261">
        <v>0</v>
      </c>
      <c r="H60" s="259">
        <v>683</v>
      </c>
      <c r="I60" s="260">
        <v>750931</v>
      </c>
      <c r="J60" s="260">
        <v>0</v>
      </c>
      <c r="K60" s="261">
        <v>0</v>
      </c>
      <c r="L60" s="259">
        <v>650</v>
      </c>
      <c r="M60" s="260">
        <v>509795</v>
      </c>
      <c r="N60" s="260">
        <v>0</v>
      </c>
      <c r="O60" s="261">
        <v>0</v>
      </c>
      <c r="P60" s="259">
        <f t="shared" si="6"/>
        <v>-67</v>
      </c>
      <c r="Q60" s="260">
        <f t="shared" si="2"/>
        <v>-144952</v>
      </c>
      <c r="R60" s="260">
        <f t="shared" si="2"/>
        <v>0</v>
      </c>
      <c r="S60" s="261">
        <f t="shared" si="2"/>
        <v>0</v>
      </c>
      <c r="T60" s="259">
        <f t="shared" si="7"/>
        <v>-33</v>
      </c>
      <c r="U60" s="260">
        <f t="shared" si="3"/>
        <v>-241136</v>
      </c>
      <c r="V60" s="260">
        <f t="shared" si="4"/>
        <v>0</v>
      </c>
      <c r="W60" s="261">
        <f t="shared" si="5"/>
        <v>0</v>
      </c>
      <c r="X60" s="296">
        <f t="shared" si="8"/>
        <v>1530618</v>
      </c>
    </row>
    <row r="61" spans="1:24" ht="12.75" customHeight="1" x14ac:dyDescent="0.2">
      <c r="A61" s="263" t="s">
        <v>101</v>
      </c>
      <c r="B61" s="257" t="s">
        <v>350</v>
      </c>
      <c r="C61" s="258" t="s">
        <v>351</v>
      </c>
      <c r="D61" s="259">
        <v>963</v>
      </c>
      <c r="E61" s="260">
        <v>556854</v>
      </c>
      <c r="F61" s="260">
        <v>0</v>
      </c>
      <c r="G61" s="261">
        <v>0</v>
      </c>
      <c r="H61" s="259">
        <v>946</v>
      </c>
      <c r="I61" s="260">
        <v>676887</v>
      </c>
      <c r="J61" s="260">
        <v>0</v>
      </c>
      <c r="K61" s="261">
        <v>0</v>
      </c>
      <c r="L61" s="259">
        <v>988</v>
      </c>
      <c r="M61" s="260">
        <v>542906</v>
      </c>
      <c r="N61" s="260">
        <v>0</v>
      </c>
      <c r="O61" s="261">
        <v>0</v>
      </c>
      <c r="P61" s="259">
        <f t="shared" si="6"/>
        <v>25</v>
      </c>
      <c r="Q61" s="260">
        <f t="shared" si="2"/>
        <v>-13948</v>
      </c>
      <c r="R61" s="260">
        <f t="shared" si="2"/>
        <v>0</v>
      </c>
      <c r="S61" s="261">
        <f t="shared" si="2"/>
        <v>0</v>
      </c>
      <c r="T61" s="259">
        <f t="shared" si="7"/>
        <v>42</v>
      </c>
      <c r="U61" s="260">
        <f t="shared" si="3"/>
        <v>-133981</v>
      </c>
      <c r="V61" s="260">
        <f t="shared" si="4"/>
        <v>0</v>
      </c>
      <c r="W61" s="261">
        <f t="shared" si="5"/>
        <v>0</v>
      </c>
      <c r="X61" s="296">
        <f t="shared" si="8"/>
        <v>1630719</v>
      </c>
    </row>
    <row r="62" spans="1:24" ht="12.75" customHeight="1" x14ac:dyDescent="0.2">
      <c r="A62" s="263" t="s">
        <v>101</v>
      </c>
      <c r="B62" s="257" t="s">
        <v>352</v>
      </c>
      <c r="C62" s="258" t="s">
        <v>353</v>
      </c>
      <c r="D62" s="259">
        <v>230</v>
      </c>
      <c r="E62" s="260">
        <v>179098</v>
      </c>
      <c r="F62" s="260">
        <v>0</v>
      </c>
      <c r="G62" s="261">
        <v>0</v>
      </c>
      <c r="H62" s="259">
        <v>451</v>
      </c>
      <c r="I62" s="260">
        <v>367732</v>
      </c>
      <c r="J62" s="260">
        <v>0</v>
      </c>
      <c r="K62" s="261">
        <v>0</v>
      </c>
      <c r="L62" s="259">
        <v>382</v>
      </c>
      <c r="M62" s="260">
        <v>242491</v>
      </c>
      <c r="N62" s="260">
        <v>0</v>
      </c>
      <c r="O62" s="261">
        <v>0</v>
      </c>
      <c r="P62" s="259">
        <f t="shared" si="6"/>
        <v>152</v>
      </c>
      <c r="Q62" s="260">
        <f t="shared" si="2"/>
        <v>63393</v>
      </c>
      <c r="R62" s="260">
        <f t="shared" si="2"/>
        <v>0</v>
      </c>
      <c r="S62" s="261">
        <f t="shared" si="2"/>
        <v>0</v>
      </c>
      <c r="T62" s="259">
        <f t="shared" si="7"/>
        <v>-69</v>
      </c>
      <c r="U62" s="260">
        <f t="shared" si="3"/>
        <v>-125241</v>
      </c>
      <c r="V62" s="260">
        <f t="shared" si="4"/>
        <v>0</v>
      </c>
      <c r="W62" s="261">
        <f t="shared" si="5"/>
        <v>0</v>
      </c>
      <c r="X62" s="296">
        <f t="shared" si="8"/>
        <v>728389</v>
      </c>
    </row>
    <row r="63" spans="1:24" x14ac:dyDescent="0.2">
      <c r="A63" s="263" t="s">
        <v>101</v>
      </c>
      <c r="B63" s="257" t="s">
        <v>354</v>
      </c>
      <c r="C63" s="258" t="s">
        <v>355</v>
      </c>
      <c r="D63" s="259">
        <v>1223</v>
      </c>
      <c r="E63" s="260">
        <v>850528</v>
      </c>
      <c r="F63" s="260">
        <v>0</v>
      </c>
      <c r="G63" s="261">
        <v>0</v>
      </c>
      <c r="H63" s="259">
        <v>1370</v>
      </c>
      <c r="I63" s="260">
        <v>1162774</v>
      </c>
      <c r="J63" s="260">
        <v>0</v>
      </c>
      <c r="K63" s="261">
        <v>0</v>
      </c>
      <c r="L63" s="259">
        <v>1269</v>
      </c>
      <c r="M63" s="260">
        <v>805612</v>
      </c>
      <c r="N63" s="260">
        <v>0</v>
      </c>
      <c r="O63" s="261">
        <v>0</v>
      </c>
      <c r="P63" s="259">
        <f t="shared" si="6"/>
        <v>46</v>
      </c>
      <c r="Q63" s="260">
        <f t="shared" si="2"/>
        <v>-44916</v>
      </c>
      <c r="R63" s="260">
        <f t="shared" si="2"/>
        <v>0</v>
      </c>
      <c r="S63" s="261">
        <f t="shared" si="2"/>
        <v>0</v>
      </c>
      <c r="T63" s="259">
        <f t="shared" si="7"/>
        <v>-101</v>
      </c>
      <c r="U63" s="260">
        <f t="shared" si="3"/>
        <v>-357162</v>
      </c>
      <c r="V63" s="260">
        <f t="shared" si="4"/>
        <v>0</v>
      </c>
      <c r="W63" s="261">
        <f t="shared" si="5"/>
        <v>0</v>
      </c>
      <c r="X63" s="296">
        <f t="shared" si="8"/>
        <v>2419420</v>
      </c>
    </row>
    <row r="64" spans="1:24" ht="12.75" customHeight="1" x14ac:dyDescent="0.2">
      <c r="A64" s="263" t="s">
        <v>101</v>
      </c>
      <c r="B64" s="257" t="s">
        <v>356</v>
      </c>
      <c r="C64" s="258" t="s">
        <v>357</v>
      </c>
      <c r="D64" s="259">
        <v>335</v>
      </c>
      <c r="E64" s="260">
        <v>218500</v>
      </c>
      <c r="F64" s="260">
        <v>0</v>
      </c>
      <c r="G64" s="261">
        <v>0</v>
      </c>
      <c r="H64" s="259">
        <v>346</v>
      </c>
      <c r="I64" s="260">
        <v>251467</v>
      </c>
      <c r="J64" s="260">
        <v>0</v>
      </c>
      <c r="K64" s="261">
        <v>0</v>
      </c>
      <c r="L64" s="259">
        <v>338</v>
      </c>
      <c r="M64" s="260">
        <v>197414</v>
      </c>
      <c r="N64" s="260">
        <v>0</v>
      </c>
      <c r="O64" s="261">
        <v>0</v>
      </c>
      <c r="P64" s="259">
        <f t="shared" si="6"/>
        <v>3</v>
      </c>
      <c r="Q64" s="260">
        <f t="shared" si="2"/>
        <v>-21086</v>
      </c>
      <c r="R64" s="260">
        <f t="shared" si="2"/>
        <v>0</v>
      </c>
      <c r="S64" s="261">
        <f t="shared" si="2"/>
        <v>0</v>
      </c>
      <c r="T64" s="259">
        <f t="shared" si="7"/>
        <v>-8</v>
      </c>
      <c r="U64" s="260">
        <f t="shared" si="3"/>
        <v>-54053</v>
      </c>
      <c r="V64" s="260">
        <f t="shared" si="4"/>
        <v>0</v>
      </c>
      <c r="W64" s="261">
        <f t="shared" si="5"/>
        <v>0</v>
      </c>
      <c r="X64" s="296">
        <f t="shared" si="8"/>
        <v>592921</v>
      </c>
    </row>
    <row r="65" spans="1:24" ht="12.75" customHeight="1" x14ac:dyDescent="0.2">
      <c r="A65" s="263" t="s">
        <v>101</v>
      </c>
      <c r="B65" s="257" t="s">
        <v>358</v>
      </c>
      <c r="C65" s="258" t="s">
        <v>359</v>
      </c>
      <c r="D65" s="259">
        <v>19</v>
      </c>
      <c r="E65" s="260">
        <v>76240</v>
      </c>
      <c r="F65" s="260">
        <v>0</v>
      </c>
      <c r="G65" s="261">
        <v>0</v>
      </c>
      <c r="H65" s="259">
        <v>19</v>
      </c>
      <c r="I65" s="260">
        <v>104610</v>
      </c>
      <c r="J65" s="260">
        <v>0</v>
      </c>
      <c r="K65" s="261">
        <v>0</v>
      </c>
      <c r="L65" s="259">
        <v>19</v>
      </c>
      <c r="M65" s="260">
        <v>84030</v>
      </c>
      <c r="N65" s="260">
        <v>0</v>
      </c>
      <c r="O65" s="261">
        <v>0</v>
      </c>
      <c r="P65" s="259">
        <f t="shared" si="6"/>
        <v>0</v>
      </c>
      <c r="Q65" s="260">
        <f t="shared" si="2"/>
        <v>7790</v>
      </c>
      <c r="R65" s="260">
        <f t="shared" si="2"/>
        <v>0</v>
      </c>
      <c r="S65" s="261">
        <f t="shared" si="2"/>
        <v>0</v>
      </c>
      <c r="T65" s="259">
        <f t="shared" si="7"/>
        <v>0</v>
      </c>
      <c r="U65" s="260">
        <f t="shared" si="3"/>
        <v>-20580</v>
      </c>
      <c r="V65" s="260">
        <f t="shared" si="4"/>
        <v>0</v>
      </c>
      <c r="W65" s="261">
        <f t="shared" si="5"/>
        <v>0</v>
      </c>
      <c r="X65" s="296">
        <f t="shared" si="8"/>
        <v>252128</v>
      </c>
    </row>
    <row r="66" spans="1:24" x14ac:dyDescent="0.2">
      <c r="A66" s="263" t="s">
        <v>101</v>
      </c>
      <c r="B66" s="257" t="s">
        <v>360</v>
      </c>
      <c r="C66" s="258" t="s">
        <v>361</v>
      </c>
      <c r="D66" s="259">
        <v>802</v>
      </c>
      <c r="E66" s="260">
        <v>1257152</v>
      </c>
      <c r="F66" s="260">
        <v>222859.09999999974</v>
      </c>
      <c r="G66" s="261">
        <v>0</v>
      </c>
      <c r="H66" s="259">
        <v>715</v>
      </c>
      <c r="I66" s="260">
        <v>1482269</v>
      </c>
      <c r="J66" s="260">
        <v>-7090</v>
      </c>
      <c r="K66" s="261">
        <v>0</v>
      </c>
      <c r="L66" s="259">
        <v>717</v>
      </c>
      <c r="M66" s="260">
        <v>1147934</v>
      </c>
      <c r="N66" s="260">
        <v>360</v>
      </c>
      <c r="O66" s="261">
        <v>0</v>
      </c>
      <c r="P66" s="259">
        <f t="shared" si="6"/>
        <v>-85</v>
      </c>
      <c r="Q66" s="260">
        <f t="shared" si="2"/>
        <v>-109218</v>
      </c>
      <c r="R66" s="260">
        <f t="shared" si="2"/>
        <v>-222499.09999999974</v>
      </c>
      <c r="S66" s="261">
        <f t="shared" si="2"/>
        <v>0</v>
      </c>
      <c r="T66" s="259">
        <f t="shared" si="7"/>
        <v>2</v>
      </c>
      <c r="U66" s="260">
        <f t="shared" si="3"/>
        <v>-334335</v>
      </c>
      <c r="V66" s="260">
        <f t="shared" si="4"/>
        <v>7450</v>
      </c>
      <c r="W66" s="261">
        <f t="shared" si="5"/>
        <v>0</v>
      </c>
      <c r="X66" s="296">
        <f t="shared" si="8"/>
        <v>3446231</v>
      </c>
    </row>
    <row r="67" spans="1:24" x14ac:dyDescent="0.2">
      <c r="A67" s="263" t="s">
        <v>101</v>
      </c>
      <c r="B67" s="257" t="s">
        <v>362</v>
      </c>
      <c r="C67" s="258" t="s">
        <v>363</v>
      </c>
      <c r="D67" s="259">
        <v>427</v>
      </c>
      <c r="E67" s="260">
        <v>246402</v>
      </c>
      <c r="F67" s="260">
        <v>0</v>
      </c>
      <c r="G67" s="261">
        <v>0</v>
      </c>
      <c r="H67" s="259">
        <v>362</v>
      </c>
      <c r="I67" s="260">
        <v>272475</v>
      </c>
      <c r="J67" s="260">
        <v>0</v>
      </c>
      <c r="K67" s="261">
        <v>0</v>
      </c>
      <c r="L67" s="259">
        <v>381</v>
      </c>
      <c r="M67" s="260">
        <v>223206</v>
      </c>
      <c r="N67" s="260">
        <v>0</v>
      </c>
      <c r="O67" s="261">
        <v>0</v>
      </c>
      <c r="P67" s="259">
        <f t="shared" si="6"/>
        <v>-46</v>
      </c>
      <c r="Q67" s="260">
        <f t="shared" si="2"/>
        <v>-23196</v>
      </c>
      <c r="R67" s="260">
        <f t="shared" si="2"/>
        <v>0</v>
      </c>
      <c r="S67" s="261">
        <f t="shared" si="2"/>
        <v>0</v>
      </c>
      <c r="T67" s="259">
        <f t="shared" si="7"/>
        <v>19</v>
      </c>
      <c r="U67" s="260">
        <f t="shared" si="3"/>
        <v>-49269</v>
      </c>
      <c r="V67" s="260">
        <f t="shared" si="4"/>
        <v>0</v>
      </c>
      <c r="W67" s="261">
        <f t="shared" si="5"/>
        <v>0</v>
      </c>
      <c r="X67" s="296">
        <f t="shared" si="8"/>
        <v>670334</v>
      </c>
    </row>
    <row r="68" spans="1:24" x14ac:dyDescent="0.2">
      <c r="A68" s="263" t="s">
        <v>101</v>
      </c>
      <c r="B68" s="257" t="s">
        <v>364</v>
      </c>
      <c r="C68" s="258" t="s">
        <v>365</v>
      </c>
      <c r="D68" s="259">
        <v>2410</v>
      </c>
      <c r="E68" s="260">
        <v>2186764</v>
      </c>
      <c r="F68" s="260">
        <v>3168</v>
      </c>
      <c r="G68" s="261">
        <v>3919508.9800000004</v>
      </c>
      <c r="H68" s="259">
        <v>2619</v>
      </c>
      <c r="I68" s="260">
        <v>2620105</v>
      </c>
      <c r="J68" s="260">
        <v>0</v>
      </c>
      <c r="K68" s="261">
        <v>5231894.9800000004</v>
      </c>
      <c r="L68" s="259">
        <v>2480</v>
      </c>
      <c r="M68" s="260">
        <v>2000509</v>
      </c>
      <c r="N68" s="260">
        <v>0</v>
      </c>
      <c r="O68" s="261">
        <v>5917597.1700000018</v>
      </c>
      <c r="P68" s="259">
        <f t="shared" si="6"/>
        <v>70</v>
      </c>
      <c r="Q68" s="260">
        <f t="shared" si="2"/>
        <v>-186255</v>
      </c>
      <c r="R68" s="260">
        <f t="shared" si="2"/>
        <v>-3168</v>
      </c>
      <c r="S68" s="261">
        <f t="shared" si="2"/>
        <v>1998088.1900000013</v>
      </c>
      <c r="T68" s="259">
        <f t="shared" si="7"/>
        <v>-139</v>
      </c>
      <c r="U68" s="260">
        <f t="shared" si="3"/>
        <v>-619596</v>
      </c>
      <c r="V68" s="260">
        <f t="shared" si="4"/>
        <v>0</v>
      </c>
      <c r="W68" s="261">
        <f t="shared" si="5"/>
        <v>685702.19000000134</v>
      </c>
      <c r="X68" s="296">
        <f t="shared" si="8"/>
        <v>23759348.510000005</v>
      </c>
    </row>
    <row r="69" spans="1:24" x14ac:dyDescent="0.2">
      <c r="A69" s="263" t="s">
        <v>101</v>
      </c>
      <c r="B69" s="257" t="s">
        <v>366</v>
      </c>
      <c r="C69" s="258" t="s">
        <v>367</v>
      </c>
      <c r="D69" s="259">
        <v>369</v>
      </c>
      <c r="E69" s="260">
        <v>731408</v>
      </c>
      <c r="F69" s="260">
        <v>163158.00999999978</v>
      </c>
      <c r="G69" s="261">
        <v>0</v>
      </c>
      <c r="H69" s="259">
        <v>361</v>
      </c>
      <c r="I69" s="260">
        <v>751440</v>
      </c>
      <c r="J69" s="260">
        <v>0</v>
      </c>
      <c r="K69" s="261">
        <v>0</v>
      </c>
      <c r="L69" s="259">
        <v>366</v>
      </c>
      <c r="M69" s="260">
        <v>587679</v>
      </c>
      <c r="N69" s="260">
        <v>0</v>
      </c>
      <c r="O69" s="261">
        <v>0</v>
      </c>
      <c r="P69" s="259">
        <f t="shared" si="6"/>
        <v>-3</v>
      </c>
      <c r="Q69" s="260">
        <f t="shared" si="2"/>
        <v>-143729</v>
      </c>
      <c r="R69" s="260">
        <f t="shared" si="2"/>
        <v>-163158.00999999978</v>
      </c>
      <c r="S69" s="261">
        <f t="shared" si="2"/>
        <v>0</v>
      </c>
      <c r="T69" s="259">
        <f t="shared" si="7"/>
        <v>5</v>
      </c>
      <c r="U69" s="260">
        <f t="shared" si="3"/>
        <v>-163761</v>
      </c>
      <c r="V69" s="260">
        <f t="shared" si="4"/>
        <v>0</v>
      </c>
      <c r="W69" s="261">
        <f t="shared" si="5"/>
        <v>0</v>
      </c>
      <c r="X69" s="296">
        <f t="shared" si="8"/>
        <v>1763766</v>
      </c>
    </row>
    <row r="70" spans="1:24" x14ac:dyDescent="0.2">
      <c r="A70" s="263" t="s">
        <v>101</v>
      </c>
      <c r="B70" s="257" t="s">
        <v>368</v>
      </c>
      <c r="C70" s="258" t="s">
        <v>369</v>
      </c>
      <c r="D70" s="259">
        <v>1162</v>
      </c>
      <c r="E70" s="260">
        <v>274736</v>
      </c>
      <c r="F70" s="260">
        <v>0</v>
      </c>
      <c r="G70" s="261">
        <v>0</v>
      </c>
      <c r="H70" s="259">
        <v>1203</v>
      </c>
      <c r="I70" s="260">
        <v>367326</v>
      </c>
      <c r="J70" s="260">
        <v>0</v>
      </c>
      <c r="K70" s="261">
        <v>0</v>
      </c>
      <c r="L70" s="259">
        <v>898</v>
      </c>
      <c r="M70" s="260">
        <v>286078</v>
      </c>
      <c r="N70" s="260">
        <v>0</v>
      </c>
      <c r="O70" s="261">
        <v>0</v>
      </c>
      <c r="P70" s="259">
        <f t="shared" si="6"/>
        <v>-264</v>
      </c>
      <c r="Q70" s="260">
        <f t="shared" si="2"/>
        <v>11342</v>
      </c>
      <c r="R70" s="260">
        <f t="shared" si="2"/>
        <v>0</v>
      </c>
      <c r="S70" s="261">
        <f t="shared" si="2"/>
        <v>0</v>
      </c>
      <c r="T70" s="259">
        <f t="shared" si="7"/>
        <v>-305</v>
      </c>
      <c r="U70" s="260">
        <f t="shared" si="3"/>
        <v>-81248</v>
      </c>
      <c r="V70" s="260">
        <f t="shared" si="4"/>
        <v>0</v>
      </c>
      <c r="W70" s="261">
        <f t="shared" si="5"/>
        <v>0</v>
      </c>
      <c r="X70" s="296">
        <f t="shared" si="8"/>
        <v>859766</v>
      </c>
    </row>
    <row r="71" spans="1:24" x14ac:dyDescent="0.2">
      <c r="A71" s="263" t="s">
        <v>101</v>
      </c>
      <c r="B71" s="257" t="s">
        <v>370</v>
      </c>
      <c r="C71" s="258" t="s">
        <v>371</v>
      </c>
      <c r="D71" s="259">
        <v>250</v>
      </c>
      <c r="E71" s="260">
        <v>83108</v>
      </c>
      <c r="F71" s="260">
        <v>0</v>
      </c>
      <c r="G71" s="261">
        <v>0</v>
      </c>
      <c r="H71" s="259">
        <v>324</v>
      </c>
      <c r="I71" s="260">
        <v>107376</v>
      </c>
      <c r="J71" s="260">
        <v>0</v>
      </c>
      <c r="K71" s="261">
        <v>0</v>
      </c>
      <c r="L71" s="259">
        <v>182</v>
      </c>
      <c r="M71" s="260">
        <v>61061</v>
      </c>
      <c r="N71" s="260">
        <v>0</v>
      </c>
      <c r="O71" s="261">
        <v>0</v>
      </c>
      <c r="P71" s="259">
        <f t="shared" si="6"/>
        <v>-68</v>
      </c>
      <c r="Q71" s="260">
        <f t="shared" si="6"/>
        <v>-22047</v>
      </c>
      <c r="R71" s="260">
        <f t="shared" si="6"/>
        <v>0</v>
      </c>
      <c r="S71" s="261">
        <f t="shared" si="6"/>
        <v>0</v>
      </c>
      <c r="T71" s="259">
        <f t="shared" si="7"/>
        <v>-142</v>
      </c>
      <c r="U71" s="260">
        <f t="shared" ref="U71:U134" si="9">M71-I71</f>
        <v>-46315</v>
      </c>
      <c r="V71" s="260">
        <f t="shared" ref="V71:V134" si="10">N71-J71</f>
        <v>0</v>
      </c>
      <c r="W71" s="261">
        <f t="shared" ref="W71:W134" si="11">O71-K71</f>
        <v>0</v>
      </c>
      <c r="X71" s="296">
        <f t="shared" si="8"/>
        <v>183479</v>
      </c>
    </row>
    <row r="72" spans="1:24" ht="12.75" customHeight="1" x14ac:dyDescent="0.2">
      <c r="A72" s="263" t="s">
        <v>101</v>
      </c>
      <c r="B72" s="257" t="s">
        <v>372</v>
      </c>
      <c r="C72" s="258" t="s">
        <v>373</v>
      </c>
      <c r="D72" s="259"/>
      <c r="E72" s="260">
        <v>0</v>
      </c>
      <c r="F72" s="260">
        <v>0</v>
      </c>
      <c r="G72" s="261">
        <v>0</v>
      </c>
      <c r="H72" s="259">
        <v>0</v>
      </c>
      <c r="I72" s="260">
        <v>162212</v>
      </c>
      <c r="J72" s="260">
        <v>0</v>
      </c>
      <c r="K72" s="261">
        <v>0</v>
      </c>
      <c r="L72" s="259">
        <v>0</v>
      </c>
      <c r="M72" s="260">
        <v>161020</v>
      </c>
      <c r="N72" s="260">
        <v>0</v>
      </c>
      <c r="O72" s="261">
        <v>0</v>
      </c>
      <c r="P72" s="259">
        <f t="shared" ref="P72:S135" si="12">L72-D72</f>
        <v>0</v>
      </c>
      <c r="Q72" s="260">
        <f t="shared" si="12"/>
        <v>161020</v>
      </c>
      <c r="R72" s="260">
        <f t="shared" si="12"/>
        <v>0</v>
      </c>
      <c r="S72" s="261">
        <f t="shared" si="12"/>
        <v>0</v>
      </c>
      <c r="T72" s="259">
        <f t="shared" ref="T72:T135" si="13">L72-H72</f>
        <v>0</v>
      </c>
      <c r="U72" s="260">
        <f t="shared" si="9"/>
        <v>-1192</v>
      </c>
      <c r="V72" s="260">
        <f t="shared" si="10"/>
        <v>0</v>
      </c>
      <c r="W72" s="261">
        <f t="shared" si="11"/>
        <v>0</v>
      </c>
      <c r="X72" s="296">
        <f t="shared" ref="X72:X135" si="14">SUM(E72:W72)</f>
        <v>483060</v>
      </c>
    </row>
    <row r="73" spans="1:24" x14ac:dyDescent="0.2">
      <c r="A73" s="263" t="s">
        <v>101</v>
      </c>
      <c r="B73" s="257" t="s">
        <v>374</v>
      </c>
      <c r="C73" s="258" t="s">
        <v>375</v>
      </c>
      <c r="D73" s="259">
        <v>1744</v>
      </c>
      <c r="E73" s="260">
        <v>1784471</v>
      </c>
      <c r="F73" s="260">
        <v>90660</v>
      </c>
      <c r="G73" s="261">
        <v>0</v>
      </c>
      <c r="H73" s="259">
        <v>1916</v>
      </c>
      <c r="I73" s="260">
        <v>2062446.6</v>
      </c>
      <c r="J73" s="260">
        <v>102726.79999999999</v>
      </c>
      <c r="K73" s="261">
        <v>0</v>
      </c>
      <c r="L73" s="259">
        <v>1860</v>
      </c>
      <c r="M73" s="260">
        <v>1957171.4</v>
      </c>
      <c r="N73" s="260">
        <v>60824.800000000003</v>
      </c>
      <c r="O73" s="261">
        <v>0</v>
      </c>
      <c r="P73" s="259">
        <f t="shared" si="12"/>
        <v>116</v>
      </c>
      <c r="Q73" s="260">
        <f t="shared" si="12"/>
        <v>172700.39999999991</v>
      </c>
      <c r="R73" s="260">
        <f t="shared" si="12"/>
        <v>-29835.199999999997</v>
      </c>
      <c r="S73" s="261">
        <f t="shared" si="12"/>
        <v>0</v>
      </c>
      <c r="T73" s="259">
        <f t="shared" si="13"/>
        <v>-56</v>
      </c>
      <c r="U73" s="260">
        <f t="shared" si="9"/>
        <v>-105275.20000000019</v>
      </c>
      <c r="V73" s="260">
        <f t="shared" si="10"/>
        <v>-41901.999999999985</v>
      </c>
      <c r="W73" s="261">
        <f t="shared" si="11"/>
        <v>0</v>
      </c>
      <c r="X73" s="296">
        <f t="shared" si="14"/>
        <v>6057824.5999999996</v>
      </c>
    </row>
    <row r="74" spans="1:24" ht="12.75" customHeight="1" x14ac:dyDescent="0.2">
      <c r="A74" s="263" t="s">
        <v>101</v>
      </c>
      <c r="B74" s="257" t="s">
        <v>376</v>
      </c>
      <c r="C74" s="258" t="s">
        <v>377</v>
      </c>
      <c r="D74" s="259">
        <v>25</v>
      </c>
      <c r="E74" s="260">
        <v>9922</v>
      </c>
      <c r="F74" s="260">
        <v>0</v>
      </c>
      <c r="G74" s="261">
        <v>0</v>
      </c>
      <c r="H74" s="259">
        <v>86</v>
      </c>
      <c r="I74" s="260">
        <v>35024</v>
      </c>
      <c r="J74" s="260">
        <v>0</v>
      </c>
      <c r="K74" s="261">
        <v>0</v>
      </c>
      <c r="L74" s="259">
        <v>39</v>
      </c>
      <c r="M74" s="260">
        <v>9977</v>
      </c>
      <c r="N74" s="260">
        <v>0</v>
      </c>
      <c r="O74" s="261">
        <v>0</v>
      </c>
      <c r="P74" s="259">
        <f t="shared" si="12"/>
        <v>14</v>
      </c>
      <c r="Q74" s="260">
        <f t="shared" si="12"/>
        <v>55</v>
      </c>
      <c r="R74" s="260">
        <f t="shared" si="12"/>
        <v>0</v>
      </c>
      <c r="S74" s="261">
        <f t="shared" si="12"/>
        <v>0</v>
      </c>
      <c r="T74" s="259">
        <f t="shared" si="13"/>
        <v>-47</v>
      </c>
      <c r="U74" s="260">
        <f t="shared" si="9"/>
        <v>-25047</v>
      </c>
      <c r="V74" s="260">
        <f t="shared" si="10"/>
        <v>0</v>
      </c>
      <c r="W74" s="261">
        <f t="shared" si="11"/>
        <v>0</v>
      </c>
      <c r="X74" s="296">
        <f t="shared" si="14"/>
        <v>30023</v>
      </c>
    </row>
    <row r="75" spans="1:24" x14ac:dyDescent="0.2">
      <c r="A75" s="263" t="s">
        <v>101</v>
      </c>
      <c r="B75" s="257" t="s">
        <v>378</v>
      </c>
      <c r="C75" s="258" t="s">
        <v>379</v>
      </c>
      <c r="D75" s="259">
        <v>489</v>
      </c>
      <c r="E75" s="260">
        <v>265262</v>
      </c>
      <c r="F75" s="260">
        <v>0</v>
      </c>
      <c r="G75" s="261">
        <v>0</v>
      </c>
      <c r="H75" s="259">
        <v>469</v>
      </c>
      <c r="I75" s="260">
        <v>258266</v>
      </c>
      <c r="J75" s="260">
        <v>0</v>
      </c>
      <c r="K75" s="261">
        <v>0</v>
      </c>
      <c r="L75" s="259">
        <v>422</v>
      </c>
      <c r="M75" s="260">
        <v>259868</v>
      </c>
      <c r="N75" s="260">
        <v>0</v>
      </c>
      <c r="O75" s="261">
        <v>0</v>
      </c>
      <c r="P75" s="259">
        <f t="shared" si="12"/>
        <v>-67</v>
      </c>
      <c r="Q75" s="260">
        <f t="shared" si="12"/>
        <v>-5394</v>
      </c>
      <c r="R75" s="260">
        <f t="shared" si="12"/>
        <v>0</v>
      </c>
      <c r="S75" s="261">
        <f t="shared" si="12"/>
        <v>0</v>
      </c>
      <c r="T75" s="259">
        <f t="shared" si="13"/>
        <v>-47</v>
      </c>
      <c r="U75" s="260">
        <f t="shared" si="9"/>
        <v>1602</v>
      </c>
      <c r="V75" s="260">
        <f t="shared" si="10"/>
        <v>0</v>
      </c>
      <c r="W75" s="261">
        <f t="shared" si="11"/>
        <v>0</v>
      </c>
      <c r="X75" s="296">
        <f t="shared" si="14"/>
        <v>780381</v>
      </c>
    </row>
    <row r="76" spans="1:24" x14ac:dyDescent="0.2">
      <c r="A76" s="263" t="s">
        <v>104</v>
      </c>
      <c r="B76" s="257" t="s">
        <v>380</v>
      </c>
      <c r="C76" s="258" t="s">
        <v>381</v>
      </c>
      <c r="D76" s="259">
        <v>4930</v>
      </c>
      <c r="E76" s="260">
        <v>4305893</v>
      </c>
      <c r="F76" s="260">
        <v>263207.7899999998</v>
      </c>
      <c r="G76" s="261">
        <v>0</v>
      </c>
      <c r="H76" s="259">
        <v>4762</v>
      </c>
      <c r="I76" s="260">
        <v>5046687.2</v>
      </c>
      <c r="J76" s="260">
        <v>29042.400000000001</v>
      </c>
      <c r="K76" s="261">
        <v>0</v>
      </c>
      <c r="L76" s="259">
        <v>4694</v>
      </c>
      <c r="M76" s="260">
        <v>3881373.8</v>
      </c>
      <c r="N76" s="260">
        <v>14259.2</v>
      </c>
      <c r="O76" s="261">
        <v>0</v>
      </c>
      <c r="P76" s="259">
        <f t="shared" si="12"/>
        <v>-236</v>
      </c>
      <c r="Q76" s="260">
        <f t="shared" si="12"/>
        <v>-424519.20000000019</v>
      </c>
      <c r="R76" s="260">
        <f t="shared" si="12"/>
        <v>-248948.58999999979</v>
      </c>
      <c r="S76" s="261">
        <f t="shared" si="12"/>
        <v>0</v>
      </c>
      <c r="T76" s="259">
        <f t="shared" si="13"/>
        <v>-68</v>
      </c>
      <c r="U76" s="260">
        <f t="shared" si="9"/>
        <v>-1165313.4000000004</v>
      </c>
      <c r="V76" s="260">
        <f t="shared" si="10"/>
        <v>-14783.2</v>
      </c>
      <c r="W76" s="261">
        <f t="shared" si="11"/>
        <v>0</v>
      </c>
      <c r="X76" s="296">
        <f t="shared" si="14"/>
        <v>11696051.000000002</v>
      </c>
    </row>
    <row r="77" spans="1:24" ht="12.75" customHeight="1" x14ac:dyDescent="0.2">
      <c r="A77" s="263" t="s">
        <v>104</v>
      </c>
      <c r="B77" s="257" t="s">
        <v>382</v>
      </c>
      <c r="C77" s="258" t="s">
        <v>383</v>
      </c>
      <c r="D77" s="259">
        <v>528</v>
      </c>
      <c r="E77" s="260">
        <v>828733</v>
      </c>
      <c r="F77" s="260">
        <v>123873.13999999984</v>
      </c>
      <c r="G77" s="261">
        <v>0</v>
      </c>
      <c r="H77" s="259">
        <v>544</v>
      </c>
      <c r="I77" s="260">
        <v>970517</v>
      </c>
      <c r="J77" s="260">
        <v>0</v>
      </c>
      <c r="K77" s="261">
        <v>0</v>
      </c>
      <c r="L77" s="259">
        <v>567</v>
      </c>
      <c r="M77" s="260">
        <v>703938</v>
      </c>
      <c r="N77" s="260">
        <v>0</v>
      </c>
      <c r="O77" s="261">
        <v>0</v>
      </c>
      <c r="P77" s="259">
        <f t="shared" si="12"/>
        <v>39</v>
      </c>
      <c r="Q77" s="260">
        <f t="shared" si="12"/>
        <v>-124795</v>
      </c>
      <c r="R77" s="260">
        <f t="shared" si="12"/>
        <v>-123873.13999999984</v>
      </c>
      <c r="S77" s="261">
        <f t="shared" si="12"/>
        <v>0</v>
      </c>
      <c r="T77" s="259">
        <f t="shared" si="13"/>
        <v>23</v>
      </c>
      <c r="U77" s="260">
        <f t="shared" si="9"/>
        <v>-266579</v>
      </c>
      <c r="V77" s="260">
        <f t="shared" si="10"/>
        <v>0</v>
      </c>
      <c r="W77" s="261">
        <f t="shared" si="11"/>
        <v>0</v>
      </c>
      <c r="X77" s="296">
        <f t="shared" si="14"/>
        <v>2112987</v>
      </c>
    </row>
    <row r="78" spans="1:24" ht="12.75" customHeight="1" x14ac:dyDescent="0.2">
      <c r="A78" s="263" t="s">
        <v>104</v>
      </c>
      <c r="B78" s="257" t="s">
        <v>384</v>
      </c>
      <c r="C78" s="258" t="s">
        <v>385</v>
      </c>
      <c r="D78" s="259">
        <v>358</v>
      </c>
      <c r="E78" s="260">
        <v>218746</v>
      </c>
      <c r="F78" s="260">
        <v>0</v>
      </c>
      <c r="G78" s="261">
        <v>0</v>
      </c>
      <c r="H78" s="259">
        <v>334</v>
      </c>
      <c r="I78" s="260">
        <v>255888</v>
      </c>
      <c r="J78" s="260">
        <v>0</v>
      </c>
      <c r="K78" s="261">
        <v>0</v>
      </c>
      <c r="L78" s="259">
        <v>320</v>
      </c>
      <c r="M78" s="260">
        <v>197044</v>
      </c>
      <c r="N78" s="260">
        <v>0</v>
      </c>
      <c r="O78" s="261">
        <v>0</v>
      </c>
      <c r="P78" s="259">
        <f t="shared" si="12"/>
        <v>-38</v>
      </c>
      <c r="Q78" s="260">
        <f t="shared" si="12"/>
        <v>-21702</v>
      </c>
      <c r="R78" s="260">
        <f t="shared" si="12"/>
        <v>0</v>
      </c>
      <c r="S78" s="261">
        <f t="shared" si="12"/>
        <v>0</v>
      </c>
      <c r="T78" s="259">
        <f t="shared" si="13"/>
        <v>-14</v>
      </c>
      <c r="U78" s="260">
        <f t="shared" si="9"/>
        <v>-58844</v>
      </c>
      <c r="V78" s="260">
        <f t="shared" si="10"/>
        <v>0</v>
      </c>
      <c r="W78" s="261">
        <f t="shared" si="11"/>
        <v>0</v>
      </c>
      <c r="X78" s="296">
        <f t="shared" si="14"/>
        <v>591734</v>
      </c>
    </row>
    <row r="79" spans="1:24" x14ac:dyDescent="0.2">
      <c r="A79" s="263" t="s">
        <v>104</v>
      </c>
      <c r="B79" s="257" t="s">
        <v>386</v>
      </c>
      <c r="C79" s="258" t="s">
        <v>387</v>
      </c>
      <c r="D79" s="259">
        <v>347</v>
      </c>
      <c r="E79" s="260">
        <v>114662</v>
      </c>
      <c r="F79" s="260">
        <v>0</v>
      </c>
      <c r="G79" s="261">
        <v>0</v>
      </c>
      <c r="H79" s="259">
        <v>432</v>
      </c>
      <c r="I79" s="260">
        <v>160491</v>
      </c>
      <c r="J79" s="260">
        <v>0</v>
      </c>
      <c r="K79" s="261">
        <v>0</v>
      </c>
      <c r="L79" s="259">
        <v>406</v>
      </c>
      <c r="M79" s="260">
        <v>118131</v>
      </c>
      <c r="N79" s="260">
        <v>0</v>
      </c>
      <c r="O79" s="261">
        <v>0</v>
      </c>
      <c r="P79" s="259">
        <f t="shared" si="12"/>
        <v>59</v>
      </c>
      <c r="Q79" s="260">
        <f t="shared" si="12"/>
        <v>3469</v>
      </c>
      <c r="R79" s="260">
        <f t="shared" si="12"/>
        <v>0</v>
      </c>
      <c r="S79" s="261">
        <f t="shared" si="12"/>
        <v>0</v>
      </c>
      <c r="T79" s="259">
        <f t="shared" si="13"/>
        <v>-26</v>
      </c>
      <c r="U79" s="260">
        <f t="shared" si="9"/>
        <v>-42360</v>
      </c>
      <c r="V79" s="260">
        <f t="shared" si="10"/>
        <v>0</v>
      </c>
      <c r="W79" s="261">
        <f t="shared" si="11"/>
        <v>0</v>
      </c>
      <c r="X79" s="296">
        <f t="shared" si="14"/>
        <v>355264</v>
      </c>
    </row>
    <row r="80" spans="1:24" x14ac:dyDescent="0.2">
      <c r="A80" s="263" t="s">
        <v>104</v>
      </c>
      <c r="B80" s="257" t="s">
        <v>388</v>
      </c>
      <c r="C80" s="258" t="s">
        <v>389</v>
      </c>
      <c r="D80" s="259">
        <v>116</v>
      </c>
      <c r="E80" s="260">
        <v>81646</v>
      </c>
      <c r="F80" s="260">
        <v>0</v>
      </c>
      <c r="G80" s="261">
        <v>0</v>
      </c>
      <c r="H80" s="259">
        <v>151</v>
      </c>
      <c r="I80" s="260">
        <v>93429</v>
      </c>
      <c r="J80" s="260">
        <v>0</v>
      </c>
      <c r="K80" s="261">
        <v>0</v>
      </c>
      <c r="L80" s="259">
        <v>157</v>
      </c>
      <c r="M80" s="260">
        <v>73356.399999999994</v>
      </c>
      <c r="N80" s="260">
        <v>0</v>
      </c>
      <c r="O80" s="261">
        <v>0</v>
      </c>
      <c r="P80" s="259">
        <f t="shared" si="12"/>
        <v>41</v>
      </c>
      <c r="Q80" s="260">
        <f t="shared" si="12"/>
        <v>-8289.6000000000058</v>
      </c>
      <c r="R80" s="260">
        <f t="shared" si="12"/>
        <v>0</v>
      </c>
      <c r="S80" s="261">
        <f t="shared" si="12"/>
        <v>0</v>
      </c>
      <c r="T80" s="259">
        <f t="shared" si="13"/>
        <v>6</v>
      </c>
      <c r="U80" s="260">
        <f t="shared" si="9"/>
        <v>-20072.600000000006</v>
      </c>
      <c r="V80" s="260">
        <f t="shared" si="10"/>
        <v>0</v>
      </c>
      <c r="W80" s="261">
        <f t="shared" si="11"/>
        <v>0</v>
      </c>
      <c r="X80" s="296">
        <f t="shared" si="14"/>
        <v>220424.19999999998</v>
      </c>
    </row>
    <row r="81" spans="1:24" ht="12.75" customHeight="1" x14ac:dyDescent="0.2">
      <c r="A81" s="263" t="s">
        <v>104</v>
      </c>
      <c r="B81" s="257" t="s">
        <v>390</v>
      </c>
      <c r="C81" s="258" t="s">
        <v>391</v>
      </c>
      <c r="D81" s="259">
        <v>857</v>
      </c>
      <c r="E81" s="260">
        <v>1103969</v>
      </c>
      <c r="F81" s="260">
        <v>1305</v>
      </c>
      <c r="G81" s="261">
        <v>1736353.1199999996</v>
      </c>
      <c r="H81" s="259">
        <v>1019</v>
      </c>
      <c r="I81" s="260">
        <v>1460610</v>
      </c>
      <c r="J81" s="260">
        <v>0</v>
      </c>
      <c r="K81" s="261">
        <v>2247616.3299999996</v>
      </c>
      <c r="L81" s="259">
        <v>983</v>
      </c>
      <c r="M81" s="260">
        <v>995495</v>
      </c>
      <c r="N81" s="260">
        <v>0</v>
      </c>
      <c r="O81" s="261">
        <v>2385989.73</v>
      </c>
      <c r="P81" s="259">
        <f t="shared" si="12"/>
        <v>126</v>
      </c>
      <c r="Q81" s="260">
        <f t="shared" si="12"/>
        <v>-108474</v>
      </c>
      <c r="R81" s="260">
        <f t="shared" si="12"/>
        <v>-1305</v>
      </c>
      <c r="S81" s="261">
        <f t="shared" si="12"/>
        <v>649636.61000000034</v>
      </c>
      <c r="T81" s="259">
        <f t="shared" si="13"/>
        <v>-36</v>
      </c>
      <c r="U81" s="260">
        <f t="shared" si="9"/>
        <v>-465115</v>
      </c>
      <c r="V81" s="260">
        <f t="shared" si="10"/>
        <v>0</v>
      </c>
      <c r="W81" s="261">
        <f t="shared" si="11"/>
        <v>138373.40000000037</v>
      </c>
      <c r="X81" s="296">
        <f t="shared" si="14"/>
        <v>10146546.189999999</v>
      </c>
    </row>
    <row r="82" spans="1:24" x14ac:dyDescent="0.2">
      <c r="A82" s="263" t="s">
        <v>104</v>
      </c>
      <c r="B82" s="257" t="s">
        <v>392</v>
      </c>
      <c r="C82" s="258" t="s">
        <v>393</v>
      </c>
      <c r="D82" s="259"/>
      <c r="E82" s="260">
        <v>315396</v>
      </c>
      <c r="F82" s="260">
        <v>0</v>
      </c>
      <c r="G82" s="261">
        <v>0</v>
      </c>
      <c r="H82" s="259">
        <v>0</v>
      </c>
      <c r="I82" s="260">
        <v>312912</v>
      </c>
      <c r="J82" s="260">
        <v>0</v>
      </c>
      <c r="K82" s="261">
        <v>0</v>
      </c>
      <c r="L82" s="259">
        <v>0</v>
      </c>
      <c r="M82" s="260">
        <v>355692</v>
      </c>
      <c r="N82" s="260">
        <v>0</v>
      </c>
      <c r="O82" s="261">
        <v>0</v>
      </c>
      <c r="P82" s="259">
        <f t="shared" si="12"/>
        <v>0</v>
      </c>
      <c r="Q82" s="260">
        <f t="shared" si="12"/>
        <v>40296</v>
      </c>
      <c r="R82" s="260">
        <f t="shared" si="12"/>
        <v>0</v>
      </c>
      <c r="S82" s="261">
        <f t="shared" si="12"/>
        <v>0</v>
      </c>
      <c r="T82" s="259">
        <f t="shared" si="13"/>
        <v>0</v>
      </c>
      <c r="U82" s="260">
        <f t="shared" si="9"/>
        <v>42780</v>
      </c>
      <c r="V82" s="260">
        <f t="shared" si="10"/>
        <v>0</v>
      </c>
      <c r="W82" s="261">
        <f t="shared" si="11"/>
        <v>0</v>
      </c>
      <c r="X82" s="296">
        <f t="shared" si="14"/>
        <v>1067076</v>
      </c>
    </row>
    <row r="83" spans="1:24" x14ac:dyDescent="0.2">
      <c r="A83" s="263" t="s">
        <v>104</v>
      </c>
      <c r="B83" s="257" t="s">
        <v>394</v>
      </c>
      <c r="C83" s="258" t="s">
        <v>395</v>
      </c>
      <c r="D83" s="259"/>
      <c r="E83" s="260">
        <v>49300</v>
      </c>
      <c r="F83" s="260">
        <v>0</v>
      </c>
      <c r="G83" s="261">
        <v>0</v>
      </c>
      <c r="H83" s="259">
        <v>0</v>
      </c>
      <c r="I83" s="260">
        <v>67930</v>
      </c>
      <c r="J83" s="260">
        <v>0</v>
      </c>
      <c r="K83" s="261">
        <v>0</v>
      </c>
      <c r="L83" s="259">
        <v>0</v>
      </c>
      <c r="M83" s="260">
        <v>47790</v>
      </c>
      <c r="N83" s="260">
        <v>0</v>
      </c>
      <c r="O83" s="261">
        <v>0</v>
      </c>
      <c r="P83" s="259">
        <f t="shared" si="12"/>
        <v>0</v>
      </c>
      <c r="Q83" s="260">
        <f t="shared" si="12"/>
        <v>-1510</v>
      </c>
      <c r="R83" s="260">
        <f t="shared" si="12"/>
        <v>0</v>
      </c>
      <c r="S83" s="261">
        <f t="shared" si="12"/>
        <v>0</v>
      </c>
      <c r="T83" s="259">
        <f t="shared" si="13"/>
        <v>0</v>
      </c>
      <c r="U83" s="260">
        <f t="shared" si="9"/>
        <v>-20140</v>
      </c>
      <c r="V83" s="260">
        <f t="shared" si="10"/>
        <v>0</v>
      </c>
      <c r="W83" s="261">
        <f t="shared" si="11"/>
        <v>0</v>
      </c>
      <c r="X83" s="296">
        <f t="shared" si="14"/>
        <v>143370</v>
      </c>
    </row>
    <row r="84" spans="1:24" x14ac:dyDescent="0.2">
      <c r="A84" s="263" t="s">
        <v>104</v>
      </c>
      <c r="B84" s="257" t="s">
        <v>396</v>
      </c>
      <c r="C84" s="258" t="s">
        <v>107</v>
      </c>
      <c r="D84" s="259">
        <v>2256</v>
      </c>
      <c r="E84" s="260">
        <v>1367636</v>
      </c>
      <c r="F84" s="260">
        <v>0</v>
      </c>
      <c r="G84" s="261">
        <v>0</v>
      </c>
      <c r="H84" s="259">
        <v>2152</v>
      </c>
      <c r="I84" s="260">
        <v>1552679.6</v>
      </c>
      <c r="J84" s="260">
        <v>0</v>
      </c>
      <c r="K84" s="261">
        <v>0</v>
      </c>
      <c r="L84" s="259">
        <v>2145</v>
      </c>
      <c r="M84" s="260">
        <v>1270940</v>
      </c>
      <c r="N84" s="260">
        <v>0</v>
      </c>
      <c r="O84" s="261">
        <v>0</v>
      </c>
      <c r="P84" s="259">
        <f t="shared" si="12"/>
        <v>-111</v>
      </c>
      <c r="Q84" s="260">
        <f t="shared" si="12"/>
        <v>-96696</v>
      </c>
      <c r="R84" s="260">
        <f t="shared" si="12"/>
        <v>0</v>
      </c>
      <c r="S84" s="261">
        <f t="shared" si="12"/>
        <v>0</v>
      </c>
      <c r="T84" s="259">
        <f t="shared" si="13"/>
        <v>-7</v>
      </c>
      <c r="U84" s="260">
        <f t="shared" si="9"/>
        <v>-281739.60000000009</v>
      </c>
      <c r="V84" s="260">
        <f t="shared" si="10"/>
        <v>0</v>
      </c>
      <c r="W84" s="261">
        <f t="shared" si="11"/>
        <v>0</v>
      </c>
      <c r="X84" s="296">
        <f t="shared" si="14"/>
        <v>3816998.9999999995</v>
      </c>
    </row>
    <row r="85" spans="1:24" x14ac:dyDescent="0.2">
      <c r="A85" s="263" t="s">
        <v>104</v>
      </c>
      <c r="B85" s="257" t="s">
        <v>397</v>
      </c>
      <c r="C85" s="258" t="s">
        <v>398</v>
      </c>
      <c r="D85" s="259">
        <v>1192</v>
      </c>
      <c r="E85" s="260">
        <v>671770</v>
      </c>
      <c r="F85" s="260">
        <v>0</v>
      </c>
      <c r="G85" s="261">
        <v>0</v>
      </c>
      <c r="H85" s="259">
        <v>1114</v>
      </c>
      <c r="I85" s="260">
        <v>763088.8</v>
      </c>
      <c r="J85" s="260">
        <v>0</v>
      </c>
      <c r="K85" s="261">
        <v>0</v>
      </c>
      <c r="L85" s="259">
        <v>1186</v>
      </c>
      <c r="M85" s="260">
        <v>611824</v>
      </c>
      <c r="N85" s="260">
        <v>0</v>
      </c>
      <c r="O85" s="261">
        <v>0</v>
      </c>
      <c r="P85" s="259">
        <f t="shared" si="12"/>
        <v>-6</v>
      </c>
      <c r="Q85" s="260">
        <f t="shared" si="12"/>
        <v>-59946</v>
      </c>
      <c r="R85" s="260">
        <f t="shared" si="12"/>
        <v>0</v>
      </c>
      <c r="S85" s="261">
        <f t="shared" si="12"/>
        <v>0</v>
      </c>
      <c r="T85" s="259">
        <f t="shared" si="13"/>
        <v>72</v>
      </c>
      <c r="U85" s="260">
        <f t="shared" si="9"/>
        <v>-151264.80000000005</v>
      </c>
      <c r="V85" s="260">
        <f t="shared" si="10"/>
        <v>0</v>
      </c>
      <c r="W85" s="261">
        <f t="shared" si="11"/>
        <v>0</v>
      </c>
      <c r="X85" s="296">
        <f t="shared" si="14"/>
        <v>1837838</v>
      </c>
    </row>
    <row r="86" spans="1:24" x14ac:dyDescent="0.2">
      <c r="A86" s="263" t="s">
        <v>104</v>
      </c>
      <c r="B86" s="257" t="s">
        <v>399</v>
      </c>
      <c r="C86" s="258" t="s">
        <v>400</v>
      </c>
      <c r="D86" s="259">
        <v>465</v>
      </c>
      <c r="E86" s="260">
        <v>143902</v>
      </c>
      <c r="F86" s="260">
        <v>0</v>
      </c>
      <c r="G86" s="261">
        <v>0</v>
      </c>
      <c r="H86" s="259">
        <v>695</v>
      </c>
      <c r="I86" s="260">
        <v>214098</v>
      </c>
      <c r="J86" s="260">
        <v>0</v>
      </c>
      <c r="K86" s="261">
        <v>0</v>
      </c>
      <c r="L86" s="259">
        <v>439</v>
      </c>
      <c r="M86" s="260">
        <v>137146</v>
      </c>
      <c r="N86" s="260">
        <v>0</v>
      </c>
      <c r="O86" s="261">
        <v>0</v>
      </c>
      <c r="P86" s="259">
        <f t="shared" si="12"/>
        <v>-26</v>
      </c>
      <c r="Q86" s="260">
        <f t="shared" si="12"/>
        <v>-6756</v>
      </c>
      <c r="R86" s="260">
        <f t="shared" si="12"/>
        <v>0</v>
      </c>
      <c r="S86" s="261">
        <f t="shared" si="12"/>
        <v>0</v>
      </c>
      <c r="T86" s="259">
        <f t="shared" si="13"/>
        <v>-256</v>
      </c>
      <c r="U86" s="260">
        <f t="shared" si="9"/>
        <v>-76952</v>
      </c>
      <c r="V86" s="260">
        <f t="shared" si="10"/>
        <v>0</v>
      </c>
      <c r="W86" s="261">
        <f t="shared" si="11"/>
        <v>0</v>
      </c>
      <c r="X86" s="296">
        <f t="shared" si="14"/>
        <v>412290</v>
      </c>
    </row>
    <row r="87" spans="1:24" x14ac:dyDescent="0.2">
      <c r="A87" s="263" t="s">
        <v>104</v>
      </c>
      <c r="B87" s="257" t="s">
        <v>401</v>
      </c>
      <c r="C87" s="258" t="s">
        <v>402</v>
      </c>
      <c r="D87" s="259">
        <v>899</v>
      </c>
      <c r="E87" s="260">
        <v>621555</v>
      </c>
      <c r="F87" s="260">
        <v>0</v>
      </c>
      <c r="G87" s="261">
        <v>0</v>
      </c>
      <c r="H87" s="259">
        <v>762</v>
      </c>
      <c r="I87" s="260">
        <v>665350</v>
      </c>
      <c r="J87" s="260">
        <v>0</v>
      </c>
      <c r="K87" s="261">
        <v>0</v>
      </c>
      <c r="L87" s="259">
        <v>773</v>
      </c>
      <c r="M87" s="260">
        <v>550119.80000000005</v>
      </c>
      <c r="N87" s="260">
        <v>0</v>
      </c>
      <c r="O87" s="261">
        <v>0</v>
      </c>
      <c r="P87" s="259">
        <f t="shared" si="12"/>
        <v>-126</v>
      </c>
      <c r="Q87" s="260">
        <f t="shared" si="12"/>
        <v>-71435.199999999953</v>
      </c>
      <c r="R87" s="260">
        <f t="shared" si="12"/>
        <v>0</v>
      </c>
      <c r="S87" s="261">
        <f t="shared" si="12"/>
        <v>0</v>
      </c>
      <c r="T87" s="259">
        <f t="shared" si="13"/>
        <v>11</v>
      </c>
      <c r="U87" s="260">
        <f t="shared" si="9"/>
        <v>-115230.19999999995</v>
      </c>
      <c r="V87" s="260">
        <f t="shared" si="10"/>
        <v>0</v>
      </c>
      <c r="W87" s="261">
        <f t="shared" si="11"/>
        <v>0</v>
      </c>
      <c r="X87" s="296">
        <f t="shared" si="14"/>
        <v>1651779.4000000001</v>
      </c>
    </row>
    <row r="88" spans="1:24" x14ac:dyDescent="0.2">
      <c r="A88" s="263" t="s">
        <v>104</v>
      </c>
      <c r="B88" s="257" t="s">
        <v>403</v>
      </c>
      <c r="C88" s="258" t="s">
        <v>404</v>
      </c>
      <c r="D88" s="259">
        <v>405</v>
      </c>
      <c r="E88" s="260">
        <v>133650</v>
      </c>
      <c r="F88" s="260">
        <v>0</v>
      </c>
      <c r="G88" s="261">
        <v>0</v>
      </c>
      <c r="H88" s="259">
        <v>426</v>
      </c>
      <c r="I88" s="260">
        <v>140580</v>
      </c>
      <c r="J88" s="260">
        <v>0</v>
      </c>
      <c r="K88" s="261">
        <v>0</v>
      </c>
      <c r="L88" s="259">
        <v>388</v>
      </c>
      <c r="M88" s="260">
        <v>129708</v>
      </c>
      <c r="N88" s="260">
        <v>0</v>
      </c>
      <c r="O88" s="261">
        <v>0</v>
      </c>
      <c r="P88" s="259">
        <f t="shared" si="12"/>
        <v>-17</v>
      </c>
      <c r="Q88" s="260">
        <f t="shared" si="12"/>
        <v>-3942</v>
      </c>
      <c r="R88" s="260">
        <f t="shared" si="12"/>
        <v>0</v>
      </c>
      <c r="S88" s="261">
        <f t="shared" si="12"/>
        <v>0</v>
      </c>
      <c r="T88" s="259">
        <f t="shared" si="13"/>
        <v>-38</v>
      </c>
      <c r="U88" s="260">
        <f t="shared" si="9"/>
        <v>-10872</v>
      </c>
      <c r="V88" s="260">
        <f t="shared" si="10"/>
        <v>0</v>
      </c>
      <c r="W88" s="261">
        <f t="shared" si="11"/>
        <v>0</v>
      </c>
      <c r="X88" s="296">
        <f t="shared" si="14"/>
        <v>389883</v>
      </c>
    </row>
    <row r="89" spans="1:24" x14ac:dyDescent="0.2">
      <c r="A89" s="263" t="s">
        <v>108</v>
      </c>
      <c r="B89" s="257" t="s">
        <v>405</v>
      </c>
      <c r="C89" s="258" t="s">
        <v>406</v>
      </c>
      <c r="D89" s="259">
        <v>314</v>
      </c>
      <c r="E89" s="260">
        <v>180400</v>
      </c>
      <c r="F89" s="260">
        <v>0</v>
      </c>
      <c r="G89" s="261">
        <v>0</v>
      </c>
      <c r="H89" s="259">
        <v>233</v>
      </c>
      <c r="I89" s="260">
        <v>156398</v>
      </c>
      <c r="J89" s="260">
        <v>0</v>
      </c>
      <c r="K89" s="261">
        <v>0</v>
      </c>
      <c r="L89" s="259">
        <v>268</v>
      </c>
      <c r="M89" s="260">
        <v>165228</v>
      </c>
      <c r="N89" s="260">
        <v>0</v>
      </c>
      <c r="O89" s="261">
        <v>0</v>
      </c>
      <c r="P89" s="259">
        <f t="shared" si="12"/>
        <v>-46</v>
      </c>
      <c r="Q89" s="260">
        <f t="shared" si="12"/>
        <v>-15172</v>
      </c>
      <c r="R89" s="260">
        <f t="shared" si="12"/>
        <v>0</v>
      </c>
      <c r="S89" s="261">
        <f t="shared" si="12"/>
        <v>0</v>
      </c>
      <c r="T89" s="259">
        <f t="shared" si="13"/>
        <v>35</v>
      </c>
      <c r="U89" s="260">
        <f t="shared" si="9"/>
        <v>8830</v>
      </c>
      <c r="V89" s="260">
        <f t="shared" si="10"/>
        <v>0</v>
      </c>
      <c r="W89" s="261">
        <f t="shared" si="11"/>
        <v>0</v>
      </c>
      <c r="X89" s="296">
        <f t="shared" si="14"/>
        <v>496174</v>
      </c>
    </row>
    <row r="90" spans="1:24" ht="12.75" customHeight="1" x14ac:dyDescent="0.2">
      <c r="A90" s="263" t="s">
        <v>108</v>
      </c>
      <c r="B90" s="257" t="s">
        <v>407</v>
      </c>
      <c r="C90" s="258" t="s">
        <v>408</v>
      </c>
      <c r="D90" s="259">
        <v>2981</v>
      </c>
      <c r="E90" s="260">
        <v>2021474</v>
      </c>
      <c r="F90" s="260">
        <v>66256.189999999988</v>
      </c>
      <c r="G90" s="261">
        <v>0</v>
      </c>
      <c r="H90" s="259">
        <v>2655</v>
      </c>
      <c r="I90" s="260">
        <v>2274708.4</v>
      </c>
      <c r="J90" s="260">
        <v>19012</v>
      </c>
      <c r="K90" s="261">
        <v>0</v>
      </c>
      <c r="L90" s="259">
        <v>2561.5</v>
      </c>
      <c r="M90" s="260">
        <v>1747685.2000000002</v>
      </c>
      <c r="N90" s="260">
        <v>10864</v>
      </c>
      <c r="O90" s="261">
        <v>0</v>
      </c>
      <c r="P90" s="259">
        <f t="shared" si="12"/>
        <v>-419.5</v>
      </c>
      <c r="Q90" s="260">
        <f t="shared" si="12"/>
        <v>-273788.79999999981</v>
      </c>
      <c r="R90" s="260">
        <f t="shared" si="12"/>
        <v>-55392.189999999988</v>
      </c>
      <c r="S90" s="261">
        <f t="shared" si="12"/>
        <v>0</v>
      </c>
      <c r="T90" s="259">
        <f t="shared" si="13"/>
        <v>-93.5</v>
      </c>
      <c r="U90" s="260">
        <f t="shared" si="9"/>
        <v>-527023.19999999972</v>
      </c>
      <c r="V90" s="260">
        <f t="shared" si="10"/>
        <v>-8148</v>
      </c>
      <c r="W90" s="261">
        <f t="shared" si="11"/>
        <v>0</v>
      </c>
      <c r="X90" s="296">
        <f t="shared" si="14"/>
        <v>5280351.0999999996</v>
      </c>
    </row>
    <row r="91" spans="1:24" ht="12.75" customHeight="1" x14ac:dyDescent="0.2">
      <c r="A91" s="263" t="s">
        <v>108</v>
      </c>
      <c r="B91" s="257" t="s">
        <v>409</v>
      </c>
      <c r="C91" s="258" t="s">
        <v>410</v>
      </c>
      <c r="D91" s="259"/>
      <c r="E91" s="260"/>
      <c r="F91" s="260"/>
      <c r="G91" s="261"/>
      <c r="H91" s="259"/>
      <c r="I91" s="260"/>
      <c r="J91" s="260"/>
      <c r="K91" s="261"/>
      <c r="L91" s="259">
        <v>0</v>
      </c>
      <c r="M91" s="260">
        <v>71454</v>
      </c>
      <c r="N91" s="260">
        <v>0</v>
      </c>
      <c r="O91" s="261">
        <v>0</v>
      </c>
      <c r="P91" s="259">
        <f t="shared" si="12"/>
        <v>0</v>
      </c>
      <c r="Q91" s="260">
        <f t="shared" si="12"/>
        <v>71454</v>
      </c>
      <c r="R91" s="260">
        <f t="shared" si="12"/>
        <v>0</v>
      </c>
      <c r="S91" s="261">
        <f t="shared" si="12"/>
        <v>0</v>
      </c>
      <c r="T91" s="259">
        <f t="shared" si="13"/>
        <v>0</v>
      </c>
      <c r="U91" s="260">
        <f t="shared" si="9"/>
        <v>71454</v>
      </c>
      <c r="V91" s="260">
        <f t="shared" si="10"/>
        <v>0</v>
      </c>
      <c r="W91" s="261">
        <f t="shared" si="11"/>
        <v>0</v>
      </c>
      <c r="X91" s="296">
        <f t="shared" si="14"/>
        <v>214362</v>
      </c>
    </row>
    <row r="92" spans="1:24" x14ac:dyDescent="0.2">
      <c r="A92" s="263" t="s">
        <v>110</v>
      </c>
      <c r="B92" s="257" t="s">
        <v>411</v>
      </c>
      <c r="C92" s="258" t="s">
        <v>113</v>
      </c>
      <c r="D92" s="259">
        <v>986</v>
      </c>
      <c r="E92" s="260">
        <v>676667</v>
      </c>
      <c r="F92" s="260">
        <v>0</v>
      </c>
      <c r="G92" s="261">
        <v>0</v>
      </c>
      <c r="H92" s="259">
        <v>965</v>
      </c>
      <c r="I92" s="260">
        <v>794670</v>
      </c>
      <c r="J92" s="260">
        <v>0</v>
      </c>
      <c r="K92" s="261">
        <v>0</v>
      </c>
      <c r="L92" s="259">
        <v>903</v>
      </c>
      <c r="M92" s="260">
        <v>629844</v>
      </c>
      <c r="N92" s="260">
        <v>0</v>
      </c>
      <c r="O92" s="261">
        <v>0</v>
      </c>
      <c r="P92" s="259">
        <f t="shared" si="12"/>
        <v>-83</v>
      </c>
      <c r="Q92" s="260">
        <f t="shared" si="12"/>
        <v>-46823</v>
      </c>
      <c r="R92" s="260">
        <f t="shared" si="12"/>
        <v>0</v>
      </c>
      <c r="S92" s="261">
        <f t="shared" si="12"/>
        <v>0</v>
      </c>
      <c r="T92" s="259">
        <f t="shared" si="13"/>
        <v>-62</v>
      </c>
      <c r="U92" s="260">
        <f t="shared" si="9"/>
        <v>-164826</v>
      </c>
      <c r="V92" s="260">
        <f t="shared" si="10"/>
        <v>0</v>
      </c>
      <c r="W92" s="261">
        <f t="shared" si="11"/>
        <v>0</v>
      </c>
      <c r="X92" s="296">
        <f t="shared" si="14"/>
        <v>1891255</v>
      </c>
    </row>
    <row r="93" spans="1:24" x14ac:dyDescent="0.2">
      <c r="A93" s="263" t="s">
        <v>110</v>
      </c>
      <c r="B93" s="257" t="s">
        <v>412</v>
      </c>
      <c r="C93" s="258" t="s">
        <v>413</v>
      </c>
      <c r="D93" s="259">
        <v>4074</v>
      </c>
      <c r="E93" s="260">
        <v>2491851</v>
      </c>
      <c r="F93" s="260">
        <v>14880</v>
      </c>
      <c r="G93" s="261">
        <v>13512.46</v>
      </c>
      <c r="H93" s="259">
        <v>3960</v>
      </c>
      <c r="I93" s="260">
        <v>2987928</v>
      </c>
      <c r="J93" s="260">
        <v>28272.400000000001</v>
      </c>
      <c r="K93" s="261">
        <v>11745.97</v>
      </c>
      <c r="L93" s="259">
        <v>3948</v>
      </c>
      <c r="M93" s="260">
        <v>2519338.4</v>
      </c>
      <c r="N93" s="260">
        <v>10864</v>
      </c>
      <c r="O93" s="261">
        <v>15624.310000000001</v>
      </c>
      <c r="P93" s="259">
        <f t="shared" si="12"/>
        <v>-126</v>
      </c>
      <c r="Q93" s="260">
        <f t="shared" si="12"/>
        <v>27487.399999999907</v>
      </c>
      <c r="R93" s="260">
        <f t="shared" si="12"/>
        <v>-4016</v>
      </c>
      <c r="S93" s="261">
        <f t="shared" si="12"/>
        <v>2111.8500000000022</v>
      </c>
      <c r="T93" s="259">
        <f t="shared" si="13"/>
        <v>-12</v>
      </c>
      <c r="U93" s="260">
        <f t="shared" si="9"/>
        <v>-468589.60000000009</v>
      </c>
      <c r="V93" s="260">
        <f t="shared" si="10"/>
        <v>-17408.400000000001</v>
      </c>
      <c r="W93" s="261">
        <f t="shared" si="11"/>
        <v>3878.340000000002</v>
      </c>
      <c r="X93" s="296">
        <f t="shared" si="14"/>
        <v>7645250.129999999</v>
      </c>
    </row>
    <row r="94" spans="1:24" x14ac:dyDescent="0.2">
      <c r="A94" s="263" t="s">
        <v>110</v>
      </c>
      <c r="B94" s="257" t="s">
        <v>414</v>
      </c>
      <c r="C94" s="258" t="s">
        <v>415</v>
      </c>
      <c r="D94" s="259">
        <v>1525</v>
      </c>
      <c r="E94" s="260">
        <v>821533</v>
      </c>
      <c r="F94" s="260">
        <v>64616</v>
      </c>
      <c r="G94" s="261">
        <v>0</v>
      </c>
      <c r="H94" s="259">
        <v>1759</v>
      </c>
      <c r="I94" s="260">
        <v>1141247</v>
      </c>
      <c r="J94" s="260">
        <v>108588.79999999999</v>
      </c>
      <c r="K94" s="261">
        <v>0</v>
      </c>
      <c r="L94" s="259">
        <v>1780</v>
      </c>
      <c r="M94" s="260">
        <v>842194</v>
      </c>
      <c r="N94" s="260">
        <v>51591.600000000006</v>
      </c>
      <c r="O94" s="261">
        <v>0</v>
      </c>
      <c r="P94" s="259">
        <f t="shared" si="12"/>
        <v>255</v>
      </c>
      <c r="Q94" s="260">
        <f t="shared" si="12"/>
        <v>20661</v>
      </c>
      <c r="R94" s="260">
        <f t="shared" si="12"/>
        <v>-13024.399999999994</v>
      </c>
      <c r="S94" s="261">
        <f t="shared" si="12"/>
        <v>0</v>
      </c>
      <c r="T94" s="259">
        <f t="shared" si="13"/>
        <v>21</v>
      </c>
      <c r="U94" s="260">
        <f t="shared" si="9"/>
        <v>-299053</v>
      </c>
      <c r="V94" s="260">
        <f t="shared" si="10"/>
        <v>-56997.199999999983</v>
      </c>
      <c r="W94" s="261">
        <f t="shared" si="11"/>
        <v>0</v>
      </c>
      <c r="X94" s="296">
        <f t="shared" si="14"/>
        <v>2685171.8</v>
      </c>
    </row>
    <row r="95" spans="1:24" x14ac:dyDescent="0.2">
      <c r="A95" s="263" t="s">
        <v>110</v>
      </c>
      <c r="B95" s="257" t="s">
        <v>983</v>
      </c>
      <c r="C95" s="258" t="s">
        <v>984</v>
      </c>
      <c r="D95" s="259">
        <v>1</v>
      </c>
      <c r="E95" s="260">
        <v>600</v>
      </c>
      <c r="F95" s="260">
        <v>0</v>
      </c>
      <c r="G95" s="261">
        <v>0</v>
      </c>
      <c r="H95" s="259">
        <v>1</v>
      </c>
      <c r="I95" s="260">
        <v>600</v>
      </c>
      <c r="J95" s="260">
        <v>0</v>
      </c>
      <c r="K95" s="261">
        <v>0</v>
      </c>
      <c r="L95" s="259"/>
      <c r="M95" s="260"/>
      <c r="N95" s="260"/>
      <c r="O95" s="261"/>
      <c r="P95" s="259">
        <f t="shared" si="12"/>
        <v>-1</v>
      </c>
      <c r="Q95" s="260">
        <f t="shared" si="12"/>
        <v>-600</v>
      </c>
      <c r="R95" s="260">
        <f t="shared" si="12"/>
        <v>0</v>
      </c>
      <c r="S95" s="261">
        <f t="shared" si="12"/>
        <v>0</v>
      </c>
      <c r="T95" s="259">
        <f t="shared" si="13"/>
        <v>-1</v>
      </c>
      <c r="U95" s="260">
        <f t="shared" si="9"/>
        <v>-600</v>
      </c>
      <c r="V95" s="260">
        <f t="shared" si="10"/>
        <v>0</v>
      </c>
      <c r="W95" s="261">
        <f t="shared" si="11"/>
        <v>0</v>
      </c>
      <c r="X95" s="296">
        <f t="shared" si="14"/>
        <v>-1</v>
      </c>
    </row>
    <row r="96" spans="1:24" x14ac:dyDescent="0.2">
      <c r="A96" s="263" t="s">
        <v>110</v>
      </c>
      <c r="B96" s="257" t="s">
        <v>416</v>
      </c>
      <c r="C96" s="258" t="s">
        <v>417</v>
      </c>
      <c r="D96" s="259">
        <v>2</v>
      </c>
      <c r="E96" s="260">
        <v>95202</v>
      </c>
      <c r="F96" s="260">
        <v>0</v>
      </c>
      <c r="G96" s="261">
        <v>0</v>
      </c>
      <c r="H96" s="259">
        <v>2</v>
      </c>
      <c r="I96" s="260">
        <v>127451</v>
      </c>
      <c r="J96" s="260">
        <v>0</v>
      </c>
      <c r="K96" s="261">
        <v>0</v>
      </c>
      <c r="L96" s="259">
        <v>0</v>
      </c>
      <c r="M96" s="260">
        <v>85949</v>
      </c>
      <c r="N96" s="260">
        <v>0</v>
      </c>
      <c r="O96" s="261">
        <v>0</v>
      </c>
      <c r="P96" s="259">
        <f t="shared" si="12"/>
        <v>-2</v>
      </c>
      <c r="Q96" s="260">
        <f t="shared" si="12"/>
        <v>-9253</v>
      </c>
      <c r="R96" s="260">
        <f t="shared" si="12"/>
        <v>0</v>
      </c>
      <c r="S96" s="261">
        <f t="shared" si="12"/>
        <v>0</v>
      </c>
      <c r="T96" s="259">
        <f t="shared" si="13"/>
        <v>-2</v>
      </c>
      <c r="U96" s="260">
        <f t="shared" si="9"/>
        <v>-41502</v>
      </c>
      <c r="V96" s="260">
        <f t="shared" si="10"/>
        <v>0</v>
      </c>
      <c r="W96" s="261">
        <f t="shared" si="11"/>
        <v>0</v>
      </c>
      <c r="X96" s="296">
        <f t="shared" si="14"/>
        <v>257845</v>
      </c>
    </row>
    <row r="97" spans="1:24" x14ac:dyDescent="0.2">
      <c r="A97" s="263" t="s">
        <v>110</v>
      </c>
      <c r="B97" s="257" t="s">
        <v>418</v>
      </c>
      <c r="C97" s="258" t="s">
        <v>419</v>
      </c>
      <c r="D97" s="259">
        <v>784</v>
      </c>
      <c r="E97" s="260">
        <v>493104</v>
      </c>
      <c r="F97" s="260">
        <v>0</v>
      </c>
      <c r="G97" s="261">
        <v>0</v>
      </c>
      <c r="H97" s="259">
        <v>730</v>
      </c>
      <c r="I97" s="260">
        <v>573921</v>
      </c>
      <c r="J97" s="260">
        <v>0</v>
      </c>
      <c r="K97" s="261">
        <v>0</v>
      </c>
      <c r="L97" s="259">
        <v>764</v>
      </c>
      <c r="M97" s="260">
        <v>458314</v>
      </c>
      <c r="N97" s="260">
        <v>0</v>
      </c>
      <c r="O97" s="261">
        <v>0</v>
      </c>
      <c r="P97" s="259">
        <f t="shared" si="12"/>
        <v>-20</v>
      </c>
      <c r="Q97" s="260">
        <f t="shared" si="12"/>
        <v>-34790</v>
      </c>
      <c r="R97" s="260">
        <f t="shared" si="12"/>
        <v>0</v>
      </c>
      <c r="S97" s="261">
        <f t="shared" si="12"/>
        <v>0</v>
      </c>
      <c r="T97" s="259">
        <f t="shared" si="13"/>
        <v>34</v>
      </c>
      <c r="U97" s="260">
        <f t="shared" si="9"/>
        <v>-115607</v>
      </c>
      <c r="V97" s="260">
        <f t="shared" si="10"/>
        <v>0</v>
      </c>
      <c r="W97" s="261">
        <f t="shared" si="11"/>
        <v>0</v>
      </c>
      <c r="X97" s="296">
        <f t="shared" si="14"/>
        <v>1376450</v>
      </c>
    </row>
    <row r="98" spans="1:24" x14ac:dyDescent="0.2">
      <c r="A98" s="263" t="s">
        <v>110</v>
      </c>
      <c r="B98" s="257" t="s">
        <v>420</v>
      </c>
      <c r="C98" s="258" t="s">
        <v>421</v>
      </c>
      <c r="D98" s="259">
        <v>81</v>
      </c>
      <c r="E98" s="260">
        <v>43750</v>
      </c>
      <c r="F98" s="260">
        <v>0</v>
      </c>
      <c r="G98" s="261">
        <v>0</v>
      </c>
      <c r="H98" s="259">
        <v>85</v>
      </c>
      <c r="I98" s="260">
        <v>58728</v>
      </c>
      <c r="J98" s="260">
        <v>0</v>
      </c>
      <c r="K98" s="261">
        <v>0</v>
      </c>
      <c r="L98" s="259">
        <v>87</v>
      </c>
      <c r="M98" s="260">
        <v>39267</v>
      </c>
      <c r="N98" s="260">
        <v>0</v>
      </c>
      <c r="O98" s="261">
        <v>0</v>
      </c>
      <c r="P98" s="259">
        <f t="shared" si="12"/>
        <v>6</v>
      </c>
      <c r="Q98" s="260">
        <f t="shared" si="12"/>
        <v>-4483</v>
      </c>
      <c r="R98" s="260">
        <f t="shared" si="12"/>
        <v>0</v>
      </c>
      <c r="S98" s="261">
        <f t="shared" si="12"/>
        <v>0</v>
      </c>
      <c r="T98" s="259">
        <f t="shared" si="13"/>
        <v>2</v>
      </c>
      <c r="U98" s="260">
        <f t="shared" si="9"/>
        <v>-19461</v>
      </c>
      <c r="V98" s="260">
        <f t="shared" si="10"/>
        <v>0</v>
      </c>
      <c r="W98" s="261">
        <f t="shared" si="11"/>
        <v>0</v>
      </c>
      <c r="X98" s="296">
        <f t="shared" si="14"/>
        <v>117981</v>
      </c>
    </row>
    <row r="99" spans="1:24" x14ac:dyDescent="0.2">
      <c r="A99" s="263" t="s">
        <v>110</v>
      </c>
      <c r="B99" s="257" t="s">
        <v>422</v>
      </c>
      <c r="C99" s="258" t="s">
        <v>423</v>
      </c>
      <c r="D99" s="259">
        <v>2393</v>
      </c>
      <c r="E99" s="260">
        <v>1897640</v>
      </c>
      <c r="F99" s="260">
        <v>0</v>
      </c>
      <c r="G99" s="261">
        <v>1779444.86</v>
      </c>
      <c r="H99" s="259">
        <v>2659</v>
      </c>
      <c r="I99" s="260">
        <v>2400643</v>
      </c>
      <c r="J99" s="260">
        <v>0</v>
      </c>
      <c r="K99" s="261">
        <v>2076714.1099999999</v>
      </c>
      <c r="L99" s="259">
        <v>2470</v>
      </c>
      <c r="M99" s="260">
        <v>1821247.2000000002</v>
      </c>
      <c r="N99" s="260">
        <v>0</v>
      </c>
      <c r="O99" s="261">
        <v>1978852.69</v>
      </c>
      <c r="P99" s="259">
        <f t="shared" si="12"/>
        <v>77</v>
      </c>
      <c r="Q99" s="260">
        <f t="shared" si="12"/>
        <v>-76392.799999999814</v>
      </c>
      <c r="R99" s="260">
        <f t="shared" si="12"/>
        <v>0</v>
      </c>
      <c r="S99" s="261">
        <f t="shared" si="12"/>
        <v>199407.82999999984</v>
      </c>
      <c r="T99" s="259">
        <f t="shared" si="13"/>
        <v>-189</v>
      </c>
      <c r="U99" s="260">
        <f t="shared" si="9"/>
        <v>-579395.79999999981</v>
      </c>
      <c r="V99" s="260">
        <f t="shared" si="10"/>
        <v>0</v>
      </c>
      <c r="W99" s="261">
        <f t="shared" si="11"/>
        <v>-97861.419999999925</v>
      </c>
      <c r="X99" s="296">
        <f t="shared" si="14"/>
        <v>11405316.670000004</v>
      </c>
    </row>
    <row r="100" spans="1:24" x14ac:dyDescent="0.2">
      <c r="A100" s="263" t="s">
        <v>110</v>
      </c>
      <c r="B100" s="257" t="s">
        <v>424</v>
      </c>
      <c r="C100" s="258" t="s">
        <v>425</v>
      </c>
      <c r="D100" s="259">
        <v>875</v>
      </c>
      <c r="E100" s="260">
        <v>525322</v>
      </c>
      <c r="F100" s="260">
        <v>0</v>
      </c>
      <c r="G100" s="261">
        <v>0</v>
      </c>
      <c r="H100" s="259">
        <v>905</v>
      </c>
      <c r="I100" s="260">
        <v>620966</v>
      </c>
      <c r="J100" s="260">
        <v>0</v>
      </c>
      <c r="K100" s="261">
        <v>0</v>
      </c>
      <c r="L100" s="259">
        <v>922</v>
      </c>
      <c r="M100" s="260">
        <v>509120</v>
      </c>
      <c r="N100" s="260">
        <v>0</v>
      </c>
      <c r="O100" s="261">
        <v>0</v>
      </c>
      <c r="P100" s="259">
        <f t="shared" si="12"/>
        <v>47</v>
      </c>
      <c r="Q100" s="260">
        <f t="shared" si="12"/>
        <v>-16202</v>
      </c>
      <c r="R100" s="260">
        <f t="shared" si="12"/>
        <v>0</v>
      </c>
      <c r="S100" s="261">
        <f t="shared" si="12"/>
        <v>0</v>
      </c>
      <c r="T100" s="259">
        <f t="shared" si="13"/>
        <v>17</v>
      </c>
      <c r="U100" s="260">
        <f t="shared" si="9"/>
        <v>-111846</v>
      </c>
      <c r="V100" s="260">
        <f t="shared" si="10"/>
        <v>0</v>
      </c>
      <c r="W100" s="261">
        <f t="shared" si="11"/>
        <v>0</v>
      </c>
      <c r="X100" s="296">
        <f t="shared" si="14"/>
        <v>1529251</v>
      </c>
    </row>
    <row r="101" spans="1:24" x14ac:dyDescent="0.2">
      <c r="A101" s="263" t="s">
        <v>110</v>
      </c>
      <c r="B101" s="257" t="s">
        <v>426</v>
      </c>
      <c r="C101" s="258" t="s">
        <v>427</v>
      </c>
      <c r="D101" s="259">
        <v>1040</v>
      </c>
      <c r="E101" s="260">
        <v>573055</v>
      </c>
      <c r="F101" s="260">
        <v>0</v>
      </c>
      <c r="G101" s="261">
        <v>0</v>
      </c>
      <c r="H101" s="259">
        <v>998</v>
      </c>
      <c r="I101" s="260">
        <v>634408</v>
      </c>
      <c r="J101" s="260">
        <v>0</v>
      </c>
      <c r="K101" s="261">
        <v>0</v>
      </c>
      <c r="L101" s="259">
        <v>932</v>
      </c>
      <c r="M101" s="260">
        <v>505158.2</v>
      </c>
      <c r="N101" s="260">
        <v>0</v>
      </c>
      <c r="O101" s="261">
        <v>0</v>
      </c>
      <c r="P101" s="259">
        <f t="shared" si="12"/>
        <v>-108</v>
      </c>
      <c r="Q101" s="260">
        <f t="shared" si="12"/>
        <v>-67896.799999999988</v>
      </c>
      <c r="R101" s="260">
        <f t="shared" si="12"/>
        <v>0</v>
      </c>
      <c r="S101" s="261">
        <f t="shared" si="12"/>
        <v>0</v>
      </c>
      <c r="T101" s="259">
        <f t="shared" si="13"/>
        <v>-66</v>
      </c>
      <c r="U101" s="260">
        <f t="shared" si="9"/>
        <v>-129249.79999999999</v>
      </c>
      <c r="V101" s="260">
        <f t="shared" si="10"/>
        <v>0</v>
      </c>
      <c r="W101" s="261">
        <f t="shared" si="11"/>
        <v>0</v>
      </c>
      <c r="X101" s="296">
        <f t="shared" si="14"/>
        <v>1517230.5999999999</v>
      </c>
    </row>
    <row r="102" spans="1:24" x14ac:dyDescent="0.2">
      <c r="A102" s="263" t="s">
        <v>110</v>
      </c>
      <c r="B102" s="257" t="s">
        <v>428</v>
      </c>
      <c r="C102" s="258" t="s">
        <v>429</v>
      </c>
      <c r="D102" s="259">
        <v>562</v>
      </c>
      <c r="E102" s="260">
        <v>147556</v>
      </c>
      <c r="F102" s="260">
        <v>0</v>
      </c>
      <c r="G102" s="261">
        <v>0</v>
      </c>
      <c r="H102" s="259">
        <v>593</v>
      </c>
      <c r="I102" s="260">
        <v>186936</v>
      </c>
      <c r="J102" s="260">
        <v>0</v>
      </c>
      <c r="K102" s="261">
        <v>0</v>
      </c>
      <c r="L102" s="259">
        <v>584</v>
      </c>
      <c r="M102" s="260">
        <v>133114</v>
      </c>
      <c r="N102" s="260">
        <v>0</v>
      </c>
      <c r="O102" s="261">
        <v>0</v>
      </c>
      <c r="P102" s="259">
        <f t="shared" si="12"/>
        <v>22</v>
      </c>
      <c r="Q102" s="260">
        <f t="shared" si="12"/>
        <v>-14442</v>
      </c>
      <c r="R102" s="260">
        <f t="shared" si="12"/>
        <v>0</v>
      </c>
      <c r="S102" s="261">
        <f t="shared" si="12"/>
        <v>0</v>
      </c>
      <c r="T102" s="259">
        <f t="shared" si="13"/>
        <v>-9</v>
      </c>
      <c r="U102" s="260">
        <f t="shared" si="9"/>
        <v>-53822</v>
      </c>
      <c r="V102" s="260">
        <f t="shared" si="10"/>
        <v>0</v>
      </c>
      <c r="W102" s="261">
        <f t="shared" si="11"/>
        <v>0</v>
      </c>
      <c r="X102" s="296">
        <f t="shared" si="14"/>
        <v>400532</v>
      </c>
    </row>
    <row r="103" spans="1:24" x14ac:dyDescent="0.2">
      <c r="A103" s="263" t="s">
        <v>110</v>
      </c>
      <c r="B103" s="257" t="s">
        <v>430</v>
      </c>
      <c r="C103" s="258" t="s">
        <v>431</v>
      </c>
      <c r="D103" s="259">
        <v>50</v>
      </c>
      <c r="E103" s="260">
        <v>16804</v>
      </c>
      <c r="F103" s="260">
        <v>0</v>
      </c>
      <c r="G103" s="261">
        <v>0</v>
      </c>
      <c r="H103" s="259">
        <v>56</v>
      </c>
      <c r="I103" s="260">
        <v>20615</v>
      </c>
      <c r="J103" s="260">
        <v>0</v>
      </c>
      <c r="K103" s="261">
        <v>0</v>
      </c>
      <c r="L103" s="259">
        <v>53</v>
      </c>
      <c r="M103" s="260">
        <v>15904</v>
      </c>
      <c r="N103" s="260">
        <v>0</v>
      </c>
      <c r="O103" s="261">
        <v>0</v>
      </c>
      <c r="P103" s="259">
        <f t="shared" si="12"/>
        <v>3</v>
      </c>
      <c r="Q103" s="260">
        <f t="shared" si="12"/>
        <v>-900</v>
      </c>
      <c r="R103" s="260">
        <f t="shared" si="12"/>
        <v>0</v>
      </c>
      <c r="S103" s="261">
        <f t="shared" si="12"/>
        <v>0</v>
      </c>
      <c r="T103" s="259">
        <f t="shared" si="13"/>
        <v>-3</v>
      </c>
      <c r="U103" s="260">
        <f t="shared" si="9"/>
        <v>-4711</v>
      </c>
      <c r="V103" s="260">
        <f t="shared" si="10"/>
        <v>0</v>
      </c>
      <c r="W103" s="261">
        <f t="shared" si="11"/>
        <v>0</v>
      </c>
      <c r="X103" s="296">
        <f t="shared" si="14"/>
        <v>47821</v>
      </c>
    </row>
    <row r="104" spans="1:24" x14ac:dyDescent="0.2">
      <c r="A104" s="263" t="s">
        <v>114</v>
      </c>
      <c r="B104" s="257" t="s">
        <v>432</v>
      </c>
      <c r="C104" s="258" t="s">
        <v>433</v>
      </c>
      <c r="D104" s="259">
        <v>3935</v>
      </c>
      <c r="E104" s="260">
        <v>3072041.6</v>
      </c>
      <c r="F104" s="260">
        <v>140241.38999999996</v>
      </c>
      <c r="G104" s="261">
        <v>597925.25</v>
      </c>
      <c r="H104" s="259">
        <v>3781</v>
      </c>
      <c r="I104" s="260">
        <v>3733353.2</v>
      </c>
      <c r="J104" s="260">
        <v>36313.990000000005</v>
      </c>
      <c r="K104" s="261">
        <v>724223.03</v>
      </c>
      <c r="L104" s="259">
        <v>3869.5</v>
      </c>
      <c r="M104" s="260">
        <v>2801278.5999999996</v>
      </c>
      <c r="N104" s="260">
        <v>22562.400000000001</v>
      </c>
      <c r="O104" s="261">
        <v>650506.34000000008</v>
      </c>
      <c r="P104" s="259">
        <f t="shared" si="12"/>
        <v>-65.5</v>
      </c>
      <c r="Q104" s="260">
        <f t="shared" si="12"/>
        <v>-270763.00000000047</v>
      </c>
      <c r="R104" s="260">
        <f t="shared" si="12"/>
        <v>-117678.98999999996</v>
      </c>
      <c r="S104" s="261">
        <f t="shared" si="12"/>
        <v>52581.090000000084</v>
      </c>
      <c r="T104" s="259">
        <f t="shared" si="13"/>
        <v>88.5</v>
      </c>
      <c r="U104" s="260">
        <f t="shared" si="9"/>
        <v>-932074.60000000056</v>
      </c>
      <c r="V104" s="260">
        <f t="shared" si="10"/>
        <v>-13751.590000000004</v>
      </c>
      <c r="W104" s="261">
        <f t="shared" si="11"/>
        <v>-73716.689999999944</v>
      </c>
      <c r="X104" s="296">
        <f t="shared" si="14"/>
        <v>10430715.520000001</v>
      </c>
    </row>
    <row r="105" spans="1:24" x14ac:dyDescent="0.2">
      <c r="A105" s="263" t="s">
        <v>114</v>
      </c>
      <c r="B105" s="257" t="s">
        <v>434</v>
      </c>
      <c r="C105" s="258" t="s">
        <v>435</v>
      </c>
      <c r="D105" s="259">
        <v>400</v>
      </c>
      <c r="E105" s="260">
        <v>234510</v>
      </c>
      <c r="F105" s="260">
        <v>0</v>
      </c>
      <c r="G105" s="261">
        <v>0</v>
      </c>
      <c r="H105" s="259">
        <v>403</v>
      </c>
      <c r="I105" s="260">
        <v>311052</v>
      </c>
      <c r="J105" s="260">
        <v>0</v>
      </c>
      <c r="K105" s="261">
        <v>0</v>
      </c>
      <c r="L105" s="259">
        <v>369</v>
      </c>
      <c r="M105" s="260">
        <v>200530</v>
      </c>
      <c r="N105" s="260">
        <v>0</v>
      </c>
      <c r="O105" s="261">
        <v>0</v>
      </c>
      <c r="P105" s="259">
        <f t="shared" si="12"/>
        <v>-31</v>
      </c>
      <c r="Q105" s="260">
        <f t="shared" si="12"/>
        <v>-33980</v>
      </c>
      <c r="R105" s="260">
        <f t="shared" si="12"/>
        <v>0</v>
      </c>
      <c r="S105" s="261">
        <f t="shared" si="12"/>
        <v>0</v>
      </c>
      <c r="T105" s="259">
        <f t="shared" si="13"/>
        <v>-34</v>
      </c>
      <c r="U105" s="260">
        <f t="shared" si="9"/>
        <v>-110522</v>
      </c>
      <c r="V105" s="260">
        <f t="shared" si="10"/>
        <v>0</v>
      </c>
      <c r="W105" s="261">
        <f t="shared" si="11"/>
        <v>0</v>
      </c>
      <c r="X105" s="296">
        <f t="shared" si="14"/>
        <v>602297</v>
      </c>
    </row>
    <row r="106" spans="1:24" x14ac:dyDescent="0.2">
      <c r="A106" s="263" t="s">
        <v>114</v>
      </c>
      <c r="B106" s="257" t="s">
        <v>436</v>
      </c>
      <c r="C106" s="258" t="s">
        <v>437</v>
      </c>
      <c r="D106" s="259">
        <v>1684</v>
      </c>
      <c r="E106" s="260">
        <v>1206125</v>
      </c>
      <c r="F106" s="260">
        <v>60210</v>
      </c>
      <c r="G106" s="261">
        <v>0</v>
      </c>
      <c r="H106" s="259">
        <v>1518</v>
      </c>
      <c r="I106" s="260">
        <v>1197665</v>
      </c>
      <c r="J106" s="260">
        <v>95612</v>
      </c>
      <c r="K106" s="261">
        <v>0</v>
      </c>
      <c r="L106" s="259">
        <v>1461</v>
      </c>
      <c r="M106" s="260">
        <v>1210280.6000000001</v>
      </c>
      <c r="N106" s="260">
        <v>15390</v>
      </c>
      <c r="O106" s="261">
        <v>0</v>
      </c>
      <c r="P106" s="259">
        <f t="shared" si="12"/>
        <v>-223</v>
      </c>
      <c r="Q106" s="260">
        <f t="shared" si="12"/>
        <v>4155.6000000000931</v>
      </c>
      <c r="R106" s="260">
        <f t="shared" si="12"/>
        <v>-44820</v>
      </c>
      <c r="S106" s="261">
        <f t="shared" si="12"/>
        <v>0</v>
      </c>
      <c r="T106" s="259">
        <f t="shared" si="13"/>
        <v>-57</v>
      </c>
      <c r="U106" s="260">
        <f t="shared" si="9"/>
        <v>12615.600000000093</v>
      </c>
      <c r="V106" s="260">
        <f t="shared" si="10"/>
        <v>-80222</v>
      </c>
      <c r="W106" s="261">
        <f t="shared" si="11"/>
        <v>0</v>
      </c>
      <c r="X106" s="296">
        <f t="shared" si="14"/>
        <v>3679710.8000000003</v>
      </c>
    </row>
    <row r="107" spans="1:24" x14ac:dyDescent="0.2">
      <c r="A107" s="263" t="s">
        <v>114</v>
      </c>
      <c r="B107" s="257" t="s">
        <v>438</v>
      </c>
      <c r="C107" s="258" t="s">
        <v>439</v>
      </c>
      <c r="D107" s="259">
        <v>663</v>
      </c>
      <c r="E107" s="260">
        <v>356297</v>
      </c>
      <c r="F107" s="260">
        <v>0</v>
      </c>
      <c r="G107" s="261">
        <v>0</v>
      </c>
      <c r="H107" s="259">
        <v>516</v>
      </c>
      <c r="I107" s="260">
        <v>305789.59999999998</v>
      </c>
      <c r="J107" s="260">
        <v>0</v>
      </c>
      <c r="K107" s="261">
        <v>0</v>
      </c>
      <c r="L107" s="259">
        <v>574</v>
      </c>
      <c r="M107" s="260">
        <v>383206</v>
      </c>
      <c r="N107" s="260">
        <v>0</v>
      </c>
      <c r="O107" s="261">
        <v>0</v>
      </c>
      <c r="P107" s="259">
        <f t="shared" si="12"/>
        <v>-89</v>
      </c>
      <c r="Q107" s="260">
        <f t="shared" si="12"/>
        <v>26909</v>
      </c>
      <c r="R107" s="260">
        <f t="shared" si="12"/>
        <v>0</v>
      </c>
      <c r="S107" s="261">
        <f t="shared" si="12"/>
        <v>0</v>
      </c>
      <c r="T107" s="259">
        <f t="shared" si="13"/>
        <v>58</v>
      </c>
      <c r="U107" s="260">
        <f t="shared" si="9"/>
        <v>77416.400000000023</v>
      </c>
      <c r="V107" s="260">
        <f t="shared" si="10"/>
        <v>0</v>
      </c>
      <c r="W107" s="261">
        <f t="shared" si="11"/>
        <v>0</v>
      </c>
      <c r="X107" s="296">
        <f t="shared" si="14"/>
        <v>1150677</v>
      </c>
    </row>
    <row r="108" spans="1:24" x14ac:dyDescent="0.2">
      <c r="A108" s="263" t="s">
        <v>117</v>
      </c>
      <c r="B108" s="257" t="s">
        <v>440</v>
      </c>
      <c r="C108" s="258" t="s">
        <v>441</v>
      </c>
      <c r="D108" s="259">
        <v>516</v>
      </c>
      <c r="E108" s="260">
        <v>289569</v>
      </c>
      <c r="F108" s="260">
        <v>0</v>
      </c>
      <c r="G108" s="261">
        <v>0</v>
      </c>
      <c r="H108" s="259">
        <v>498</v>
      </c>
      <c r="I108" s="260">
        <v>372119</v>
      </c>
      <c r="J108" s="260">
        <v>0</v>
      </c>
      <c r="K108" s="261">
        <v>0</v>
      </c>
      <c r="L108" s="259">
        <v>476</v>
      </c>
      <c r="M108" s="260">
        <v>232248</v>
      </c>
      <c r="N108" s="260">
        <v>0</v>
      </c>
      <c r="O108" s="261">
        <v>0</v>
      </c>
      <c r="P108" s="259">
        <f t="shared" si="12"/>
        <v>-40</v>
      </c>
      <c r="Q108" s="260">
        <f t="shared" si="12"/>
        <v>-57321</v>
      </c>
      <c r="R108" s="260">
        <f t="shared" si="12"/>
        <v>0</v>
      </c>
      <c r="S108" s="261">
        <f t="shared" si="12"/>
        <v>0</v>
      </c>
      <c r="T108" s="259">
        <f t="shared" si="13"/>
        <v>-22</v>
      </c>
      <c r="U108" s="260">
        <f t="shared" si="9"/>
        <v>-139871</v>
      </c>
      <c r="V108" s="260">
        <f t="shared" si="10"/>
        <v>0</v>
      </c>
      <c r="W108" s="261">
        <f t="shared" si="11"/>
        <v>0</v>
      </c>
      <c r="X108" s="296">
        <f t="shared" si="14"/>
        <v>697656</v>
      </c>
    </row>
    <row r="109" spans="1:24" x14ac:dyDescent="0.2">
      <c r="A109" s="263" t="s">
        <v>117</v>
      </c>
      <c r="B109" s="257" t="s">
        <v>442</v>
      </c>
      <c r="C109" s="258" t="s">
        <v>443</v>
      </c>
      <c r="D109" s="259">
        <v>354</v>
      </c>
      <c r="E109" s="260">
        <v>112132</v>
      </c>
      <c r="F109" s="260">
        <v>0</v>
      </c>
      <c r="G109" s="261">
        <v>0</v>
      </c>
      <c r="H109" s="259">
        <v>455</v>
      </c>
      <c r="I109" s="260">
        <v>137096</v>
      </c>
      <c r="J109" s="260">
        <v>0</v>
      </c>
      <c r="K109" s="261">
        <v>0</v>
      </c>
      <c r="L109" s="259">
        <v>422</v>
      </c>
      <c r="M109" s="260">
        <v>136558</v>
      </c>
      <c r="N109" s="260">
        <v>0</v>
      </c>
      <c r="O109" s="261">
        <v>0</v>
      </c>
      <c r="P109" s="259">
        <f t="shared" si="12"/>
        <v>68</v>
      </c>
      <c r="Q109" s="260">
        <f t="shared" si="12"/>
        <v>24426</v>
      </c>
      <c r="R109" s="260">
        <f t="shared" si="12"/>
        <v>0</v>
      </c>
      <c r="S109" s="261">
        <f t="shared" si="12"/>
        <v>0</v>
      </c>
      <c r="T109" s="259">
        <f t="shared" si="13"/>
        <v>-33</v>
      </c>
      <c r="U109" s="260">
        <f t="shared" si="9"/>
        <v>-538</v>
      </c>
      <c r="V109" s="260">
        <f t="shared" si="10"/>
        <v>0</v>
      </c>
      <c r="W109" s="261">
        <f t="shared" si="11"/>
        <v>0</v>
      </c>
      <c r="X109" s="296">
        <f t="shared" si="14"/>
        <v>410586</v>
      </c>
    </row>
    <row r="110" spans="1:24" x14ac:dyDescent="0.2">
      <c r="A110" s="285" t="s">
        <v>117</v>
      </c>
      <c r="B110" s="257" t="s">
        <v>444</v>
      </c>
      <c r="C110" s="258" t="s">
        <v>445</v>
      </c>
      <c r="D110" s="259"/>
      <c r="E110" s="260"/>
      <c r="F110" s="260"/>
      <c r="G110" s="261"/>
      <c r="H110" s="259">
        <v>352</v>
      </c>
      <c r="I110" s="260"/>
      <c r="J110" s="260"/>
      <c r="K110" s="261"/>
      <c r="L110" s="259">
        <v>253</v>
      </c>
      <c r="M110" s="260">
        <v>68179.199999999997</v>
      </c>
      <c r="N110" s="260">
        <v>0</v>
      </c>
      <c r="O110" s="261">
        <v>0</v>
      </c>
      <c r="P110" s="259">
        <f t="shared" si="12"/>
        <v>253</v>
      </c>
      <c r="Q110" s="260">
        <f t="shared" si="12"/>
        <v>68179.199999999997</v>
      </c>
      <c r="R110" s="260">
        <f t="shared" si="12"/>
        <v>0</v>
      </c>
      <c r="S110" s="261">
        <f t="shared" si="12"/>
        <v>0</v>
      </c>
      <c r="T110" s="259">
        <f t="shared" si="13"/>
        <v>-99</v>
      </c>
      <c r="U110" s="260">
        <f t="shared" si="9"/>
        <v>68179.199999999997</v>
      </c>
      <c r="V110" s="260">
        <f t="shared" si="10"/>
        <v>0</v>
      </c>
      <c r="W110" s="261">
        <f t="shared" si="11"/>
        <v>0</v>
      </c>
      <c r="X110" s="296">
        <f t="shared" si="14"/>
        <v>205296.59999999998</v>
      </c>
    </row>
    <row r="111" spans="1:24" x14ac:dyDescent="0.2">
      <c r="A111" s="285" t="s">
        <v>117</v>
      </c>
      <c r="B111" s="257" t="s">
        <v>446</v>
      </c>
      <c r="C111" s="258" t="s">
        <v>447</v>
      </c>
      <c r="D111" s="259">
        <v>501</v>
      </c>
      <c r="E111" s="260">
        <v>190960</v>
      </c>
      <c r="F111" s="260">
        <v>0</v>
      </c>
      <c r="G111" s="261">
        <v>0</v>
      </c>
      <c r="H111" s="259">
        <v>465</v>
      </c>
      <c r="I111" s="260">
        <v>212897.71000000002</v>
      </c>
      <c r="J111" s="260">
        <v>0</v>
      </c>
      <c r="K111" s="261">
        <v>0</v>
      </c>
      <c r="L111" s="259">
        <v>489</v>
      </c>
      <c r="M111" s="260">
        <v>158254.29</v>
      </c>
      <c r="N111" s="260">
        <v>0</v>
      </c>
      <c r="O111" s="261">
        <v>0</v>
      </c>
      <c r="P111" s="259">
        <f t="shared" si="12"/>
        <v>-12</v>
      </c>
      <c r="Q111" s="260">
        <f t="shared" si="12"/>
        <v>-32705.709999999992</v>
      </c>
      <c r="R111" s="260">
        <f t="shared" si="12"/>
        <v>0</v>
      </c>
      <c r="S111" s="261">
        <f t="shared" si="12"/>
        <v>0</v>
      </c>
      <c r="T111" s="259">
        <f t="shared" si="13"/>
        <v>24</v>
      </c>
      <c r="U111" s="260">
        <f t="shared" si="9"/>
        <v>-54643.420000000013</v>
      </c>
      <c r="V111" s="260">
        <f t="shared" si="10"/>
        <v>0</v>
      </c>
      <c r="W111" s="261">
        <f t="shared" si="11"/>
        <v>0</v>
      </c>
      <c r="X111" s="296">
        <f t="shared" si="14"/>
        <v>475728.87</v>
      </c>
    </row>
    <row r="112" spans="1:24" ht="12.75" customHeight="1" x14ac:dyDescent="0.2">
      <c r="A112" s="285" t="s">
        <v>117</v>
      </c>
      <c r="B112" s="257" t="s">
        <v>448</v>
      </c>
      <c r="C112" s="258" t="s">
        <v>449</v>
      </c>
      <c r="D112" s="259"/>
      <c r="E112" s="260">
        <v>20710</v>
      </c>
      <c r="F112" s="260">
        <v>0</v>
      </c>
      <c r="G112" s="261">
        <v>0</v>
      </c>
      <c r="H112" s="259">
        <v>0</v>
      </c>
      <c r="I112" s="260">
        <v>21880</v>
      </c>
      <c r="J112" s="260">
        <v>0</v>
      </c>
      <c r="K112" s="261">
        <v>0</v>
      </c>
      <c r="L112" s="259">
        <v>0</v>
      </c>
      <c r="M112" s="260">
        <v>17310</v>
      </c>
      <c r="N112" s="260">
        <v>0</v>
      </c>
      <c r="O112" s="261">
        <v>0</v>
      </c>
      <c r="P112" s="259">
        <f t="shared" si="12"/>
        <v>0</v>
      </c>
      <c r="Q112" s="260">
        <f t="shared" si="12"/>
        <v>-3400</v>
      </c>
      <c r="R112" s="260">
        <f t="shared" si="12"/>
        <v>0</v>
      </c>
      <c r="S112" s="261">
        <f t="shared" si="12"/>
        <v>0</v>
      </c>
      <c r="T112" s="259">
        <f t="shared" si="13"/>
        <v>0</v>
      </c>
      <c r="U112" s="260">
        <f t="shared" si="9"/>
        <v>-4570</v>
      </c>
      <c r="V112" s="260">
        <f t="shared" si="10"/>
        <v>0</v>
      </c>
      <c r="W112" s="261">
        <f t="shared" si="11"/>
        <v>0</v>
      </c>
      <c r="X112" s="296">
        <f t="shared" si="14"/>
        <v>51930</v>
      </c>
    </row>
    <row r="113" spans="1:24" x14ac:dyDescent="0.2">
      <c r="A113" s="285" t="s">
        <v>117</v>
      </c>
      <c r="B113" s="257" t="s">
        <v>450</v>
      </c>
      <c r="C113" s="258" t="s">
        <v>451</v>
      </c>
      <c r="D113" s="259"/>
      <c r="E113" s="260">
        <v>13450</v>
      </c>
      <c r="F113" s="260">
        <v>0</v>
      </c>
      <c r="G113" s="261">
        <v>0</v>
      </c>
      <c r="H113" s="259">
        <v>0</v>
      </c>
      <c r="I113" s="260">
        <v>13650</v>
      </c>
      <c r="J113" s="260">
        <v>0</v>
      </c>
      <c r="K113" s="261">
        <v>0</v>
      </c>
      <c r="L113" s="259">
        <v>0</v>
      </c>
      <c r="M113" s="260">
        <v>13710</v>
      </c>
      <c r="N113" s="260">
        <v>0</v>
      </c>
      <c r="O113" s="261">
        <v>0</v>
      </c>
      <c r="P113" s="259">
        <f t="shared" si="12"/>
        <v>0</v>
      </c>
      <c r="Q113" s="260">
        <f t="shared" si="12"/>
        <v>260</v>
      </c>
      <c r="R113" s="260">
        <f t="shared" si="12"/>
        <v>0</v>
      </c>
      <c r="S113" s="261">
        <f t="shared" si="12"/>
        <v>0</v>
      </c>
      <c r="T113" s="259">
        <f t="shared" si="13"/>
        <v>0</v>
      </c>
      <c r="U113" s="260">
        <f t="shared" si="9"/>
        <v>60</v>
      </c>
      <c r="V113" s="260">
        <f t="shared" si="10"/>
        <v>0</v>
      </c>
      <c r="W113" s="261">
        <f t="shared" si="11"/>
        <v>0</v>
      </c>
      <c r="X113" s="296">
        <f t="shared" si="14"/>
        <v>41130</v>
      </c>
    </row>
    <row r="114" spans="1:24" x14ac:dyDescent="0.2">
      <c r="A114" s="285" t="s">
        <v>117</v>
      </c>
      <c r="B114" s="286" t="s">
        <v>452</v>
      </c>
      <c r="C114" s="258" t="s">
        <v>453</v>
      </c>
      <c r="D114" s="259">
        <v>3956</v>
      </c>
      <c r="E114" s="260">
        <v>3069584</v>
      </c>
      <c r="F114" s="260">
        <v>165991.46999999997</v>
      </c>
      <c r="G114" s="261">
        <v>463219.36</v>
      </c>
      <c r="H114" s="259">
        <v>4115</v>
      </c>
      <c r="I114" s="260">
        <v>3971067.58</v>
      </c>
      <c r="J114" s="260">
        <v>99794.989999999991</v>
      </c>
      <c r="K114" s="261">
        <v>335022.70000000007</v>
      </c>
      <c r="L114" s="259">
        <v>3876</v>
      </c>
      <c r="M114" s="260">
        <v>3115481.2199999997</v>
      </c>
      <c r="N114" s="260">
        <v>68554.739999999991</v>
      </c>
      <c r="O114" s="261">
        <v>375885.67</v>
      </c>
      <c r="P114" s="259">
        <f t="shared" si="12"/>
        <v>-80</v>
      </c>
      <c r="Q114" s="260">
        <f t="shared" si="12"/>
        <v>45897.219999999739</v>
      </c>
      <c r="R114" s="260">
        <f t="shared" si="12"/>
        <v>-97436.729999999981</v>
      </c>
      <c r="S114" s="261">
        <f t="shared" si="12"/>
        <v>-87333.69</v>
      </c>
      <c r="T114" s="259">
        <f t="shared" si="13"/>
        <v>-239</v>
      </c>
      <c r="U114" s="260">
        <f t="shared" si="9"/>
        <v>-855586.36000000034</v>
      </c>
      <c r="V114" s="260">
        <f t="shared" si="10"/>
        <v>-31240.25</v>
      </c>
      <c r="W114" s="261">
        <f t="shared" si="11"/>
        <v>40862.969999999914</v>
      </c>
      <c r="X114" s="296">
        <f t="shared" si="14"/>
        <v>10687436.889999999</v>
      </c>
    </row>
    <row r="115" spans="1:24" ht="12.75" customHeight="1" x14ac:dyDescent="0.2">
      <c r="A115" s="263" t="s">
        <v>117</v>
      </c>
      <c r="B115" s="257" t="s">
        <v>454</v>
      </c>
      <c r="C115" s="258" t="s">
        <v>455</v>
      </c>
      <c r="D115" s="259"/>
      <c r="E115" s="260">
        <v>118512</v>
      </c>
      <c r="F115" s="260">
        <v>0</v>
      </c>
      <c r="G115" s="261">
        <v>0</v>
      </c>
      <c r="H115" s="259">
        <v>0</v>
      </c>
      <c r="I115" s="260">
        <v>145407.52000000002</v>
      </c>
      <c r="J115" s="260">
        <v>0</v>
      </c>
      <c r="K115" s="261">
        <v>0</v>
      </c>
      <c r="L115" s="259">
        <v>0</v>
      </c>
      <c r="M115" s="260">
        <v>125330.48</v>
      </c>
      <c r="N115" s="260">
        <v>0</v>
      </c>
      <c r="O115" s="261">
        <v>0</v>
      </c>
      <c r="P115" s="259">
        <f t="shared" si="12"/>
        <v>0</v>
      </c>
      <c r="Q115" s="260">
        <f t="shared" si="12"/>
        <v>6818.4799999999959</v>
      </c>
      <c r="R115" s="260">
        <f t="shared" si="12"/>
        <v>0</v>
      </c>
      <c r="S115" s="261">
        <f t="shared" si="12"/>
        <v>0</v>
      </c>
      <c r="T115" s="259">
        <f t="shared" si="13"/>
        <v>0</v>
      </c>
      <c r="U115" s="260">
        <f t="shared" si="9"/>
        <v>-20077.040000000023</v>
      </c>
      <c r="V115" s="260">
        <f t="shared" si="10"/>
        <v>0</v>
      </c>
      <c r="W115" s="261">
        <f t="shared" si="11"/>
        <v>0</v>
      </c>
      <c r="X115" s="296">
        <f t="shared" si="14"/>
        <v>375991.43999999994</v>
      </c>
    </row>
    <row r="116" spans="1:24" x14ac:dyDescent="0.2">
      <c r="A116" s="263" t="s">
        <v>120</v>
      </c>
      <c r="B116" s="257" t="s">
        <v>456</v>
      </c>
      <c r="C116" s="258" t="s">
        <v>123</v>
      </c>
      <c r="D116" s="259">
        <v>302</v>
      </c>
      <c r="E116" s="260">
        <v>172820</v>
      </c>
      <c r="F116" s="260">
        <v>0</v>
      </c>
      <c r="G116" s="261">
        <v>0</v>
      </c>
      <c r="H116" s="259">
        <v>303</v>
      </c>
      <c r="I116" s="260">
        <v>212589</v>
      </c>
      <c r="J116" s="260">
        <v>0</v>
      </c>
      <c r="K116" s="261">
        <v>0</v>
      </c>
      <c r="L116" s="259">
        <v>297</v>
      </c>
      <c r="M116" s="260">
        <v>167456</v>
      </c>
      <c r="N116" s="260">
        <v>0</v>
      </c>
      <c r="O116" s="261">
        <v>0</v>
      </c>
      <c r="P116" s="259">
        <f t="shared" si="12"/>
        <v>-5</v>
      </c>
      <c r="Q116" s="260">
        <f t="shared" si="12"/>
        <v>-5364</v>
      </c>
      <c r="R116" s="260">
        <f t="shared" si="12"/>
        <v>0</v>
      </c>
      <c r="S116" s="261">
        <f t="shared" si="12"/>
        <v>0</v>
      </c>
      <c r="T116" s="259">
        <f t="shared" si="13"/>
        <v>-6</v>
      </c>
      <c r="U116" s="260">
        <f t="shared" si="9"/>
        <v>-45133</v>
      </c>
      <c r="V116" s="260">
        <f t="shared" si="10"/>
        <v>0</v>
      </c>
      <c r="W116" s="261">
        <f t="shared" si="11"/>
        <v>0</v>
      </c>
      <c r="X116" s="296">
        <f t="shared" si="14"/>
        <v>502957</v>
      </c>
    </row>
    <row r="117" spans="1:24" x14ac:dyDescent="0.2">
      <c r="A117" s="263" t="s">
        <v>120</v>
      </c>
      <c r="B117" s="257" t="s">
        <v>457</v>
      </c>
      <c r="C117" s="258" t="s">
        <v>122</v>
      </c>
      <c r="D117" s="259">
        <v>333</v>
      </c>
      <c r="E117" s="260">
        <v>183430</v>
      </c>
      <c r="F117" s="260">
        <v>0</v>
      </c>
      <c r="G117" s="261">
        <v>0</v>
      </c>
      <c r="H117" s="259">
        <v>241</v>
      </c>
      <c r="I117" s="260">
        <v>152764</v>
      </c>
      <c r="J117" s="260">
        <v>0</v>
      </c>
      <c r="K117" s="261">
        <v>0</v>
      </c>
      <c r="L117" s="259">
        <v>314</v>
      </c>
      <c r="M117" s="260">
        <v>184649</v>
      </c>
      <c r="N117" s="260">
        <v>0</v>
      </c>
      <c r="O117" s="261">
        <v>0</v>
      </c>
      <c r="P117" s="259">
        <f t="shared" si="12"/>
        <v>-19</v>
      </c>
      <c r="Q117" s="260">
        <f t="shared" si="12"/>
        <v>1219</v>
      </c>
      <c r="R117" s="260">
        <f t="shared" si="12"/>
        <v>0</v>
      </c>
      <c r="S117" s="261">
        <f t="shared" si="12"/>
        <v>0</v>
      </c>
      <c r="T117" s="259">
        <f t="shared" si="13"/>
        <v>73</v>
      </c>
      <c r="U117" s="260">
        <f t="shared" si="9"/>
        <v>31885</v>
      </c>
      <c r="V117" s="260">
        <f t="shared" si="10"/>
        <v>0</v>
      </c>
      <c r="W117" s="261">
        <f t="shared" si="11"/>
        <v>0</v>
      </c>
      <c r="X117" s="296">
        <f t="shared" si="14"/>
        <v>554556</v>
      </c>
    </row>
    <row r="118" spans="1:24" x14ac:dyDescent="0.2">
      <c r="A118" s="263" t="s">
        <v>120</v>
      </c>
      <c r="B118" s="257" t="s">
        <v>458</v>
      </c>
      <c r="C118" s="258" t="s">
        <v>459</v>
      </c>
      <c r="D118" s="259">
        <v>4742</v>
      </c>
      <c r="E118" s="260">
        <v>3633233</v>
      </c>
      <c r="F118" s="260">
        <v>158847.81999999989</v>
      </c>
      <c r="G118" s="261">
        <v>0</v>
      </c>
      <c r="H118" s="259">
        <v>4860</v>
      </c>
      <c r="I118" s="260">
        <v>4452490.5999999996</v>
      </c>
      <c r="J118" s="260">
        <v>26703.73</v>
      </c>
      <c r="K118" s="261">
        <v>0</v>
      </c>
      <c r="L118" s="259">
        <v>4876</v>
      </c>
      <c r="M118" s="260">
        <v>3641689</v>
      </c>
      <c r="N118" s="260">
        <v>6023.33</v>
      </c>
      <c r="O118" s="261">
        <v>0</v>
      </c>
      <c r="P118" s="259">
        <f t="shared" si="12"/>
        <v>134</v>
      </c>
      <c r="Q118" s="260">
        <f t="shared" si="12"/>
        <v>8456</v>
      </c>
      <c r="R118" s="260">
        <f t="shared" si="12"/>
        <v>-152824.4899999999</v>
      </c>
      <c r="S118" s="261">
        <f t="shared" si="12"/>
        <v>0</v>
      </c>
      <c r="T118" s="259">
        <f t="shared" si="13"/>
        <v>16</v>
      </c>
      <c r="U118" s="260">
        <f t="shared" si="9"/>
        <v>-810801.59999999963</v>
      </c>
      <c r="V118" s="260">
        <f t="shared" si="10"/>
        <v>-20680.400000000001</v>
      </c>
      <c r="W118" s="261">
        <f t="shared" si="11"/>
        <v>0</v>
      </c>
      <c r="X118" s="296">
        <f t="shared" si="14"/>
        <v>10953022.99</v>
      </c>
    </row>
    <row r="119" spans="1:24" x14ac:dyDescent="0.2">
      <c r="A119" s="263" t="s">
        <v>120</v>
      </c>
      <c r="B119" s="257" t="s">
        <v>460</v>
      </c>
      <c r="C119" s="258" t="s">
        <v>461</v>
      </c>
      <c r="D119" s="259">
        <v>433</v>
      </c>
      <c r="E119" s="260">
        <v>351134</v>
      </c>
      <c r="F119" s="260">
        <v>0</v>
      </c>
      <c r="G119" s="261">
        <v>0</v>
      </c>
      <c r="H119" s="259">
        <v>424</v>
      </c>
      <c r="I119" s="260">
        <v>418895</v>
      </c>
      <c r="J119" s="260">
        <v>0</v>
      </c>
      <c r="K119" s="261">
        <v>0</v>
      </c>
      <c r="L119" s="259">
        <v>410</v>
      </c>
      <c r="M119" s="260">
        <v>311414</v>
      </c>
      <c r="N119" s="260">
        <v>0</v>
      </c>
      <c r="O119" s="261">
        <v>0</v>
      </c>
      <c r="P119" s="259">
        <f t="shared" si="12"/>
        <v>-23</v>
      </c>
      <c r="Q119" s="260">
        <f t="shared" si="12"/>
        <v>-39720</v>
      </c>
      <c r="R119" s="260">
        <f t="shared" si="12"/>
        <v>0</v>
      </c>
      <c r="S119" s="261">
        <f t="shared" si="12"/>
        <v>0</v>
      </c>
      <c r="T119" s="259">
        <f t="shared" si="13"/>
        <v>-14</v>
      </c>
      <c r="U119" s="260">
        <f t="shared" si="9"/>
        <v>-107481</v>
      </c>
      <c r="V119" s="260">
        <f t="shared" si="10"/>
        <v>0</v>
      </c>
      <c r="W119" s="261">
        <f t="shared" si="11"/>
        <v>0</v>
      </c>
      <c r="X119" s="296">
        <f t="shared" si="14"/>
        <v>935039</v>
      </c>
    </row>
    <row r="120" spans="1:24" x14ac:dyDescent="0.2">
      <c r="A120" s="263" t="s">
        <v>120</v>
      </c>
      <c r="B120" s="257" t="s">
        <v>462</v>
      </c>
      <c r="C120" s="258" t="s">
        <v>121</v>
      </c>
      <c r="D120" s="259">
        <v>465</v>
      </c>
      <c r="E120" s="260">
        <v>246480</v>
      </c>
      <c r="F120" s="260">
        <v>0</v>
      </c>
      <c r="G120" s="261">
        <v>0</v>
      </c>
      <c r="H120" s="259">
        <v>534</v>
      </c>
      <c r="I120" s="260">
        <v>335910</v>
      </c>
      <c r="J120" s="260">
        <v>0</v>
      </c>
      <c r="K120" s="261">
        <v>0</v>
      </c>
      <c r="L120" s="259">
        <v>503</v>
      </c>
      <c r="M120" s="260">
        <v>260696</v>
      </c>
      <c r="N120" s="260">
        <v>0</v>
      </c>
      <c r="O120" s="261">
        <v>0</v>
      </c>
      <c r="P120" s="259">
        <f t="shared" si="12"/>
        <v>38</v>
      </c>
      <c r="Q120" s="260">
        <f t="shared" si="12"/>
        <v>14216</v>
      </c>
      <c r="R120" s="260">
        <f t="shared" si="12"/>
        <v>0</v>
      </c>
      <c r="S120" s="261">
        <f t="shared" si="12"/>
        <v>0</v>
      </c>
      <c r="T120" s="259">
        <f t="shared" si="13"/>
        <v>-31</v>
      </c>
      <c r="U120" s="260">
        <f t="shared" si="9"/>
        <v>-75214</v>
      </c>
      <c r="V120" s="260">
        <f t="shared" si="10"/>
        <v>0</v>
      </c>
      <c r="W120" s="261">
        <f t="shared" si="11"/>
        <v>0</v>
      </c>
      <c r="X120" s="296">
        <f t="shared" si="14"/>
        <v>783132</v>
      </c>
    </row>
    <row r="121" spans="1:24" x14ac:dyDescent="0.2">
      <c r="A121" s="263" t="s">
        <v>124</v>
      </c>
      <c r="B121" s="257" t="s">
        <v>463</v>
      </c>
      <c r="C121" s="258" t="s">
        <v>464</v>
      </c>
      <c r="D121" s="259">
        <v>2747</v>
      </c>
      <c r="E121" s="260">
        <v>2039855</v>
      </c>
      <c r="F121" s="260">
        <v>32200.14</v>
      </c>
      <c r="G121" s="261">
        <v>0</v>
      </c>
      <c r="H121" s="259">
        <v>2506</v>
      </c>
      <c r="I121" s="260">
        <v>2219197.02</v>
      </c>
      <c r="J121" s="260">
        <v>0</v>
      </c>
      <c r="K121" s="261">
        <v>0</v>
      </c>
      <c r="L121" s="259">
        <v>2735</v>
      </c>
      <c r="M121" s="260">
        <v>1952028.98</v>
      </c>
      <c r="N121" s="260">
        <v>0</v>
      </c>
      <c r="O121" s="261">
        <v>0</v>
      </c>
      <c r="P121" s="259">
        <f t="shared" si="12"/>
        <v>-12</v>
      </c>
      <c r="Q121" s="260">
        <f t="shared" si="12"/>
        <v>-87826.020000000019</v>
      </c>
      <c r="R121" s="260">
        <f t="shared" si="12"/>
        <v>-32200.14</v>
      </c>
      <c r="S121" s="261">
        <f t="shared" si="12"/>
        <v>0</v>
      </c>
      <c r="T121" s="259">
        <f t="shared" si="13"/>
        <v>229</v>
      </c>
      <c r="U121" s="260">
        <f t="shared" si="9"/>
        <v>-267168.04000000004</v>
      </c>
      <c r="V121" s="260">
        <f t="shared" si="10"/>
        <v>0</v>
      </c>
      <c r="W121" s="261">
        <f t="shared" si="11"/>
        <v>0</v>
      </c>
      <c r="X121" s="296">
        <f t="shared" si="14"/>
        <v>5861544.9400000013</v>
      </c>
    </row>
    <row r="122" spans="1:24" ht="12.75" customHeight="1" x14ac:dyDescent="0.2">
      <c r="A122" s="263" t="s">
        <v>124</v>
      </c>
      <c r="B122" s="257" t="s">
        <v>465</v>
      </c>
      <c r="C122" s="258" t="s">
        <v>466</v>
      </c>
      <c r="D122" s="259">
        <v>617</v>
      </c>
      <c r="E122" s="260">
        <v>195908</v>
      </c>
      <c r="F122" s="260">
        <v>0</v>
      </c>
      <c r="G122" s="261">
        <v>0</v>
      </c>
      <c r="H122" s="259">
        <v>792</v>
      </c>
      <c r="I122" s="260">
        <v>273969.36</v>
      </c>
      <c r="J122" s="260">
        <v>0</v>
      </c>
      <c r="K122" s="261">
        <v>0</v>
      </c>
      <c r="L122" s="259">
        <v>742</v>
      </c>
      <c r="M122" s="260">
        <v>206151.64</v>
      </c>
      <c r="N122" s="260">
        <v>0</v>
      </c>
      <c r="O122" s="261">
        <v>0</v>
      </c>
      <c r="P122" s="259">
        <f t="shared" si="12"/>
        <v>125</v>
      </c>
      <c r="Q122" s="260">
        <f t="shared" si="12"/>
        <v>10243.640000000014</v>
      </c>
      <c r="R122" s="260">
        <f t="shared" si="12"/>
        <v>0</v>
      </c>
      <c r="S122" s="261">
        <f t="shared" si="12"/>
        <v>0</v>
      </c>
      <c r="T122" s="259">
        <f t="shared" si="13"/>
        <v>-50</v>
      </c>
      <c r="U122" s="260">
        <f t="shared" si="9"/>
        <v>-67817.719999999972</v>
      </c>
      <c r="V122" s="260">
        <f t="shared" si="10"/>
        <v>0</v>
      </c>
      <c r="W122" s="261">
        <f t="shared" si="11"/>
        <v>0</v>
      </c>
      <c r="X122" s="296">
        <f t="shared" si="14"/>
        <v>620063.92000000004</v>
      </c>
    </row>
    <row r="123" spans="1:24" x14ac:dyDescent="0.2">
      <c r="A123" s="263" t="s">
        <v>124</v>
      </c>
      <c r="B123" s="257" t="s">
        <v>467</v>
      </c>
      <c r="C123" s="258" t="s">
        <v>468</v>
      </c>
      <c r="D123" s="259">
        <v>1271</v>
      </c>
      <c r="E123" s="260">
        <v>420646</v>
      </c>
      <c r="F123" s="260">
        <v>0</v>
      </c>
      <c r="G123" s="261">
        <v>0</v>
      </c>
      <c r="H123" s="259">
        <v>1284</v>
      </c>
      <c r="I123" s="260">
        <v>476452.32</v>
      </c>
      <c r="J123" s="260">
        <v>0</v>
      </c>
      <c r="K123" s="261">
        <v>0</v>
      </c>
      <c r="L123" s="259">
        <v>1299</v>
      </c>
      <c r="M123" s="260">
        <v>384664.68</v>
      </c>
      <c r="N123" s="260">
        <v>0</v>
      </c>
      <c r="O123" s="261">
        <v>0</v>
      </c>
      <c r="P123" s="259">
        <f t="shared" si="12"/>
        <v>28</v>
      </c>
      <c r="Q123" s="260">
        <f t="shared" si="12"/>
        <v>-35981.320000000007</v>
      </c>
      <c r="R123" s="260">
        <f t="shared" si="12"/>
        <v>0</v>
      </c>
      <c r="S123" s="261">
        <f t="shared" si="12"/>
        <v>0</v>
      </c>
      <c r="T123" s="259">
        <f t="shared" si="13"/>
        <v>15</v>
      </c>
      <c r="U123" s="260">
        <f t="shared" si="9"/>
        <v>-91787.640000000014</v>
      </c>
      <c r="V123" s="260">
        <f t="shared" si="10"/>
        <v>0</v>
      </c>
      <c r="W123" s="261">
        <f t="shared" si="11"/>
        <v>0</v>
      </c>
      <c r="X123" s="296">
        <f t="shared" si="14"/>
        <v>1156620.04</v>
      </c>
    </row>
    <row r="124" spans="1:24" ht="12.75" customHeight="1" x14ac:dyDescent="0.2">
      <c r="A124" s="263" t="s">
        <v>124</v>
      </c>
      <c r="B124" s="257" t="s">
        <v>469</v>
      </c>
      <c r="C124" s="258" t="s">
        <v>470</v>
      </c>
      <c r="D124" s="259"/>
      <c r="E124" s="260">
        <v>16500</v>
      </c>
      <c r="F124" s="260">
        <v>0</v>
      </c>
      <c r="G124" s="261">
        <v>0</v>
      </c>
      <c r="H124" s="259">
        <v>0</v>
      </c>
      <c r="I124" s="260">
        <v>20712.7</v>
      </c>
      <c r="J124" s="260">
        <v>0</v>
      </c>
      <c r="K124" s="261">
        <v>0</v>
      </c>
      <c r="L124" s="259">
        <v>0</v>
      </c>
      <c r="M124" s="260">
        <v>17209.3</v>
      </c>
      <c r="N124" s="260">
        <v>0</v>
      </c>
      <c r="O124" s="261">
        <v>0</v>
      </c>
      <c r="P124" s="259">
        <f t="shared" si="12"/>
        <v>0</v>
      </c>
      <c r="Q124" s="260">
        <f t="shared" si="12"/>
        <v>709.29999999999927</v>
      </c>
      <c r="R124" s="260">
        <f t="shared" si="12"/>
        <v>0</v>
      </c>
      <c r="S124" s="261">
        <f t="shared" si="12"/>
        <v>0</v>
      </c>
      <c r="T124" s="259">
        <f t="shared" si="13"/>
        <v>0</v>
      </c>
      <c r="U124" s="260">
        <f t="shared" si="9"/>
        <v>-3503.4000000000015</v>
      </c>
      <c r="V124" s="260">
        <f t="shared" si="10"/>
        <v>0</v>
      </c>
      <c r="W124" s="261">
        <f t="shared" si="11"/>
        <v>0</v>
      </c>
      <c r="X124" s="296">
        <f t="shared" si="14"/>
        <v>51627.9</v>
      </c>
    </row>
    <row r="125" spans="1:24" ht="12.75" customHeight="1" x14ac:dyDescent="0.2">
      <c r="A125" s="263" t="s">
        <v>124</v>
      </c>
      <c r="B125" s="257" t="s">
        <v>471</v>
      </c>
      <c r="C125" s="258" t="s">
        <v>472</v>
      </c>
      <c r="D125" s="259"/>
      <c r="E125" s="260">
        <v>44920</v>
      </c>
      <c r="F125" s="260">
        <v>0</v>
      </c>
      <c r="G125" s="261">
        <v>0</v>
      </c>
      <c r="H125" s="259">
        <v>0</v>
      </c>
      <c r="I125" s="260">
        <v>49960.79</v>
      </c>
      <c r="J125" s="260">
        <v>0</v>
      </c>
      <c r="K125" s="261">
        <v>0</v>
      </c>
      <c r="L125" s="259">
        <v>0</v>
      </c>
      <c r="M125" s="260">
        <v>42029.21</v>
      </c>
      <c r="N125" s="260">
        <v>0</v>
      </c>
      <c r="O125" s="261">
        <v>0</v>
      </c>
      <c r="P125" s="259">
        <f t="shared" si="12"/>
        <v>0</v>
      </c>
      <c r="Q125" s="260">
        <f t="shared" si="12"/>
        <v>-2890.7900000000009</v>
      </c>
      <c r="R125" s="260">
        <f t="shared" si="12"/>
        <v>0</v>
      </c>
      <c r="S125" s="261">
        <f t="shared" si="12"/>
        <v>0</v>
      </c>
      <c r="T125" s="259">
        <f t="shared" si="13"/>
        <v>0</v>
      </c>
      <c r="U125" s="260">
        <f t="shared" si="9"/>
        <v>-7931.5800000000017</v>
      </c>
      <c r="V125" s="260">
        <f t="shared" si="10"/>
        <v>0</v>
      </c>
      <c r="W125" s="261">
        <f t="shared" si="11"/>
        <v>0</v>
      </c>
      <c r="X125" s="296">
        <f t="shared" si="14"/>
        <v>126087.62999999999</v>
      </c>
    </row>
    <row r="126" spans="1:24" ht="12.75" customHeight="1" x14ac:dyDescent="0.2">
      <c r="A126" s="263" t="s">
        <v>124</v>
      </c>
      <c r="B126" s="257" t="s">
        <v>473</v>
      </c>
      <c r="C126" s="258" t="s">
        <v>474</v>
      </c>
      <c r="D126" s="259">
        <v>1517</v>
      </c>
      <c r="E126" s="260">
        <v>900117</v>
      </c>
      <c r="F126" s="260">
        <v>0</v>
      </c>
      <c r="G126" s="261">
        <v>0</v>
      </c>
      <c r="H126" s="259">
        <v>1484</v>
      </c>
      <c r="I126" s="260">
        <v>1074846.03</v>
      </c>
      <c r="J126" s="260">
        <v>0</v>
      </c>
      <c r="K126" s="261">
        <v>0</v>
      </c>
      <c r="L126" s="259">
        <v>1575</v>
      </c>
      <c r="M126" s="260">
        <v>942121.97</v>
      </c>
      <c r="N126" s="260">
        <v>0</v>
      </c>
      <c r="O126" s="261">
        <v>0</v>
      </c>
      <c r="P126" s="259">
        <f t="shared" si="12"/>
        <v>58</v>
      </c>
      <c r="Q126" s="260">
        <f t="shared" si="12"/>
        <v>42004.969999999972</v>
      </c>
      <c r="R126" s="260">
        <f t="shared" si="12"/>
        <v>0</v>
      </c>
      <c r="S126" s="261">
        <f t="shared" si="12"/>
        <v>0</v>
      </c>
      <c r="T126" s="259">
        <f t="shared" si="13"/>
        <v>91</v>
      </c>
      <c r="U126" s="260">
        <f t="shared" si="9"/>
        <v>-132724.06000000006</v>
      </c>
      <c r="V126" s="260">
        <f t="shared" si="10"/>
        <v>0</v>
      </c>
      <c r="W126" s="261">
        <f t="shared" si="11"/>
        <v>0</v>
      </c>
      <c r="X126" s="296">
        <f t="shared" si="14"/>
        <v>2829573.9099999997</v>
      </c>
    </row>
    <row r="127" spans="1:24" x14ac:dyDescent="0.2">
      <c r="A127" s="263" t="s">
        <v>124</v>
      </c>
      <c r="B127" s="257" t="s">
        <v>475</v>
      </c>
      <c r="C127" s="258" t="s">
        <v>476</v>
      </c>
      <c r="D127" s="259">
        <v>1966</v>
      </c>
      <c r="E127" s="260">
        <v>1612612</v>
      </c>
      <c r="F127" s="260">
        <v>42940.18</v>
      </c>
      <c r="G127" s="261">
        <v>0</v>
      </c>
      <c r="H127" s="259">
        <v>1970</v>
      </c>
      <c r="I127" s="260">
        <v>1917534.78</v>
      </c>
      <c r="J127" s="260">
        <v>0</v>
      </c>
      <c r="K127" s="261">
        <v>0</v>
      </c>
      <c r="L127" s="259">
        <v>1875</v>
      </c>
      <c r="M127" s="260">
        <v>1525382.6199999999</v>
      </c>
      <c r="N127" s="260">
        <v>0</v>
      </c>
      <c r="O127" s="261">
        <v>0</v>
      </c>
      <c r="P127" s="259">
        <f t="shared" si="12"/>
        <v>-91</v>
      </c>
      <c r="Q127" s="260">
        <f t="shared" si="12"/>
        <v>-87229.380000000121</v>
      </c>
      <c r="R127" s="260">
        <f t="shared" si="12"/>
        <v>-42940.18</v>
      </c>
      <c r="S127" s="261">
        <f t="shared" si="12"/>
        <v>0</v>
      </c>
      <c r="T127" s="259">
        <f t="shared" si="13"/>
        <v>-95</v>
      </c>
      <c r="U127" s="260">
        <f t="shared" si="9"/>
        <v>-392152.16000000015</v>
      </c>
      <c r="V127" s="260">
        <f t="shared" si="10"/>
        <v>0</v>
      </c>
      <c r="W127" s="261">
        <f t="shared" si="11"/>
        <v>0</v>
      </c>
      <c r="X127" s="296">
        <f t="shared" si="14"/>
        <v>4579806.8600000003</v>
      </c>
    </row>
    <row r="128" spans="1:24" x14ac:dyDescent="0.2">
      <c r="A128" s="263" t="s">
        <v>126</v>
      </c>
      <c r="B128" s="257" t="s">
        <v>477</v>
      </c>
      <c r="C128" s="258" t="s">
        <v>478</v>
      </c>
      <c r="D128" s="259">
        <v>1804</v>
      </c>
      <c r="E128" s="260">
        <v>1376819</v>
      </c>
      <c r="F128" s="260">
        <v>15060</v>
      </c>
      <c r="G128" s="261">
        <v>0</v>
      </c>
      <c r="H128" s="259">
        <v>1761</v>
      </c>
      <c r="I128" s="260">
        <v>1504926</v>
      </c>
      <c r="J128" s="260">
        <v>4229.2</v>
      </c>
      <c r="K128" s="261">
        <v>0</v>
      </c>
      <c r="L128" s="259">
        <v>1764</v>
      </c>
      <c r="M128" s="260">
        <v>1272455.5999999999</v>
      </c>
      <c r="N128" s="260">
        <v>1435.6</v>
      </c>
      <c r="O128" s="261">
        <v>0</v>
      </c>
      <c r="P128" s="259">
        <f t="shared" si="12"/>
        <v>-40</v>
      </c>
      <c r="Q128" s="260">
        <f t="shared" si="12"/>
        <v>-104363.40000000014</v>
      </c>
      <c r="R128" s="260">
        <f t="shared" si="12"/>
        <v>-13624.4</v>
      </c>
      <c r="S128" s="261">
        <f t="shared" si="12"/>
        <v>0</v>
      </c>
      <c r="T128" s="259">
        <f t="shared" si="13"/>
        <v>3</v>
      </c>
      <c r="U128" s="260">
        <f t="shared" si="9"/>
        <v>-232470.40000000014</v>
      </c>
      <c r="V128" s="260">
        <f t="shared" si="10"/>
        <v>-2793.6</v>
      </c>
      <c r="W128" s="261">
        <f t="shared" si="11"/>
        <v>0</v>
      </c>
      <c r="X128" s="296">
        <f t="shared" si="14"/>
        <v>3825161.6</v>
      </c>
    </row>
    <row r="129" spans="1:24" x14ac:dyDescent="0.2">
      <c r="A129" s="263" t="s">
        <v>126</v>
      </c>
      <c r="B129" s="257" t="s">
        <v>479</v>
      </c>
      <c r="C129" s="258" t="s">
        <v>480</v>
      </c>
      <c r="D129" s="259">
        <v>373</v>
      </c>
      <c r="E129" s="260">
        <v>754472</v>
      </c>
      <c r="F129" s="260">
        <v>180731.60999999969</v>
      </c>
      <c r="G129" s="261">
        <v>0</v>
      </c>
      <c r="H129" s="259">
        <v>341</v>
      </c>
      <c r="I129" s="260">
        <v>743552</v>
      </c>
      <c r="J129" s="260">
        <v>0</v>
      </c>
      <c r="K129" s="261">
        <v>0</v>
      </c>
      <c r="L129" s="259">
        <v>383</v>
      </c>
      <c r="M129" s="260">
        <v>594694</v>
      </c>
      <c r="N129" s="260">
        <v>0</v>
      </c>
      <c r="O129" s="261">
        <v>0</v>
      </c>
      <c r="P129" s="259">
        <f t="shared" si="12"/>
        <v>10</v>
      </c>
      <c r="Q129" s="260">
        <f t="shared" si="12"/>
        <v>-159778</v>
      </c>
      <c r="R129" s="260">
        <f t="shared" si="12"/>
        <v>-180731.60999999969</v>
      </c>
      <c r="S129" s="261">
        <f t="shared" si="12"/>
        <v>0</v>
      </c>
      <c r="T129" s="259">
        <f t="shared" si="13"/>
        <v>42</v>
      </c>
      <c r="U129" s="260">
        <f t="shared" si="9"/>
        <v>-148858</v>
      </c>
      <c r="V129" s="260">
        <f t="shared" si="10"/>
        <v>0</v>
      </c>
      <c r="W129" s="261">
        <f t="shared" si="11"/>
        <v>0</v>
      </c>
      <c r="X129" s="296">
        <f t="shared" si="14"/>
        <v>1784857.9999999998</v>
      </c>
    </row>
    <row r="130" spans="1:24" x14ac:dyDescent="0.2">
      <c r="A130" s="263" t="s">
        <v>126</v>
      </c>
      <c r="B130" s="257" t="s">
        <v>481</v>
      </c>
      <c r="C130" s="258" t="s">
        <v>482</v>
      </c>
      <c r="D130" s="259">
        <v>927</v>
      </c>
      <c r="E130" s="260">
        <v>518492</v>
      </c>
      <c r="F130" s="260">
        <v>0</v>
      </c>
      <c r="G130" s="261">
        <v>0</v>
      </c>
      <c r="H130" s="259">
        <v>847</v>
      </c>
      <c r="I130" s="260">
        <v>571058</v>
      </c>
      <c r="J130" s="260">
        <v>0</v>
      </c>
      <c r="K130" s="261">
        <v>0</v>
      </c>
      <c r="L130" s="259">
        <v>855</v>
      </c>
      <c r="M130" s="260">
        <v>481376</v>
      </c>
      <c r="N130" s="260">
        <v>0</v>
      </c>
      <c r="O130" s="261">
        <v>0</v>
      </c>
      <c r="P130" s="259">
        <f t="shared" si="12"/>
        <v>-72</v>
      </c>
      <c r="Q130" s="260">
        <f t="shared" si="12"/>
        <v>-37116</v>
      </c>
      <c r="R130" s="260">
        <f t="shared" si="12"/>
        <v>0</v>
      </c>
      <c r="S130" s="261">
        <f t="shared" si="12"/>
        <v>0</v>
      </c>
      <c r="T130" s="259">
        <f t="shared" si="13"/>
        <v>8</v>
      </c>
      <c r="U130" s="260">
        <f t="shared" si="9"/>
        <v>-89682</v>
      </c>
      <c r="V130" s="260">
        <f t="shared" si="10"/>
        <v>0</v>
      </c>
      <c r="W130" s="261">
        <f t="shared" si="11"/>
        <v>0</v>
      </c>
      <c r="X130" s="296">
        <f t="shared" si="14"/>
        <v>1445766</v>
      </c>
    </row>
    <row r="131" spans="1:24" x14ac:dyDescent="0.2">
      <c r="A131" s="263" t="s">
        <v>126</v>
      </c>
      <c r="B131" s="257" t="s">
        <v>483</v>
      </c>
      <c r="C131" s="258" t="s">
        <v>484</v>
      </c>
      <c r="D131" s="259">
        <v>874</v>
      </c>
      <c r="E131" s="260">
        <v>544339</v>
      </c>
      <c r="F131" s="260">
        <v>0</v>
      </c>
      <c r="G131" s="261">
        <v>0</v>
      </c>
      <c r="H131" s="259">
        <v>822</v>
      </c>
      <c r="I131" s="260">
        <v>584587</v>
      </c>
      <c r="J131" s="260">
        <v>0</v>
      </c>
      <c r="K131" s="261">
        <v>0</v>
      </c>
      <c r="L131" s="259">
        <v>849</v>
      </c>
      <c r="M131" s="260">
        <v>497988.45</v>
      </c>
      <c r="N131" s="260">
        <v>0</v>
      </c>
      <c r="O131" s="261">
        <v>0</v>
      </c>
      <c r="P131" s="259">
        <f t="shared" si="12"/>
        <v>-25</v>
      </c>
      <c r="Q131" s="260">
        <f t="shared" si="12"/>
        <v>-46350.549999999988</v>
      </c>
      <c r="R131" s="260">
        <f t="shared" si="12"/>
        <v>0</v>
      </c>
      <c r="S131" s="261">
        <f t="shared" si="12"/>
        <v>0</v>
      </c>
      <c r="T131" s="259">
        <f t="shared" si="13"/>
        <v>27</v>
      </c>
      <c r="U131" s="260">
        <f t="shared" si="9"/>
        <v>-86598.549999999988</v>
      </c>
      <c r="V131" s="260">
        <f t="shared" si="10"/>
        <v>0</v>
      </c>
      <c r="W131" s="261">
        <f t="shared" si="11"/>
        <v>0</v>
      </c>
      <c r="X131" s="296">
        <f t="shared" si="14"/>
        <v>1495638.3499999999</v>
      </c>
    </row>
    <row r="132" spans="1:24" x14ac:dyDescent="0.2">
      <c r="A132" s="263" t="s">
        <v>126</v>
      </c>
      <c r="B132" s="257" t="s">
        <v>485</v>
      </c>
      <c r="C132" s="258" t="s">
        <v>486</v>
      </c>
      <c r="D132" s="259">
        <v>1290</v>
      </c>
      <c r="E132" s="260">
        <v>872157</v>
      </c>
      <c r="F132" s="260">
        <v>0</v>
      </c>
      <c r="G132" s="261">
        <v>0</v>
      </c>
      <c r="H132" s="259">
        <v>1221</v>
      </c>
      <c r="I132" s="260">
        <v>973691</v>
      </c>
      <c r="J132" s="260">
        <v>0</v>
      </c>
      <c r="K132" s="261">
        <v>0</v>
      </c>
      <c r="L132" s="259">
        <v>1261</v>
      </c>
      <c r="M132" s="260">
        <v>841674</v>
      </c>
      <c r="N132" s="260">
        <v>0</v>
      </c>
      <c r="O132" s="261">
        <v>0</v>
      </c>
      <c r="P132" s="259">
        <f t="shared" si="12"/>
        <v>-29</v>
      </c>
      <c r="Q132" s="260">
        <f t="shared" si="12"/>
        <v>-30483</v>
      </c>
      <c r="R132" s="260">
        <f t="shared" si="12"/>
        <v>0</v>
      </c>
      <c r="S132" s="261">
        <f t="shared" si="12"/>
        <v>0</v>
      </c>
      <c r="T132" s="259">
        <f t="shared" si="13"/>
        <v>40</v>
      </c>
      <c r="U132" s="260">
        <f t="shared" si="9"/>
        <v>-132017</v>
      </c>
      <c r="V132" s="260">
        <f t="shared" si="10"/>
        <v>0</v>
      </c>
      <c r="W132" s="261">
        <f t="shared" si="11"/>
        <v>0</v>
      </c>
      <c r="X132" s="296">
        <f t="shared" si="14"/>
        <v>2527515</v>
      </c>
    </row>
    <row r="133" spans="1:24" ht="12.75" customHeight="1" x14ac:dyDescent="0.2">
      <c r="A133" s="263" t="s">
        <v>126</v>
      </c>
      <c r="B133" s="257" t="s">
        <v>487</v>
      </c>
      <c r="C133" s="258" t="s">
        <v>488</v>
      </c>
      <c r="D133" s="259">
        <v>527</v>
      </c>
      <c r="E133" s="260">
        <v>317820</v>
      </c>
      <c r="F133" s="260">
        <v>0</v>
      </c>
      <c r="G133" s="261">
        <v>0</v>
      </c>
      <c r="H133" s="259">
        <v>567</v>
      </c>
      <c r="I133" s="260">
        <v>413945</v>
      </c>
      <c r="J133" s="260">
        <v>0</v>
      </c>
      <c r="K133" s="261">
        <v>0</v>
      </c>
      <c r="L133" s="259">
        <v>516</v>
      </c>
      <c r="M133" s="260">
        <v>322833</v>
      </c>
      <c r="N133" s="260">
        <v>0</v>
      </c>
      <c r="O133" s="261">
        <v>0</v>
      </c>
      <c r="P133" s="259">
        <f t="shared" si="12"/>
        <v>-11</v>
      </c>
      <c r="Q133" s="260">
        <f t="shared" si="12"/>
        <v>5013</v>
      </c>
      <c r="R133" s="260">
        <f t="shared" si="12"/>
        <v>0</v>
      </c>
      <c r="S133" s="261">
        <f t="shared" si="12"/>
        <v>0</v>
      </c>
      <c r="T133" s="259">
        <f t="shared" si="13"/>
        <v>-51</v>
      </c>
      <c r="U133" s="260">
        <f t="shared" si="9"/>
        <v>-91112</v>
      </c>
      <c r="V133" s="260">
        <f t="shared" si="10"/>
        <v>0</v>
      </c>
      <c r="W133" s="261">
        <f t="shared" si="11"/>
        <v>0</v>
      </c>
      <c r="X133" s="296">
        <f t="shared" si="14"/>
        <v>969520</v>
      </c>
    </row>
    <row r="134" spans="1:24" x14ac:dyDescent="0.2">
      <c r="A134" s="263" t="s">
        <v>130</v>
      </c>
      <c r="B134" s="257" t="s">
        <v>489</v>
      </c>
      <c r="C134" s="258" t="s">
        <v>131</v>
      </c>
      <c r="D134" s="259">
        <v>551</v>
      </c>
      <c r="E134" s="260">
        <v>290564</v>
      </c>
      <c r="F134" s="260">
        <v>0</v>
      </c>
      <c r="G134" s="261">
        <v>0</v>
      </c>
      <c r="H134" s="259">
        <v>527</v>
      </c>
      <c r="I134" s="260">
        <v>348182</v>
      </c>
      <c r="J134" s="260">
        <v>0</v>
      </c>
      <c r="K134" s="261">
        <v>0</v>
      </c>
      <c r="L134" s="259">
        <v>530</v>
      </c>
      <c r="M134" s="260">
        <v>271946</v>
      </c>
      <c r="N134" s="260">
        <v>0</v>
      </c>
      <c r="O134" s="261">
        <v>0</v>
      </c>
      <c r="P134" s="259">
        <f t="shared" si="12"/>
        <v>-21</v>
      </c>
      <c r="Q134" s="260">
        <f t="shared" si="12"/>
        <v>-18618</v>
      </c>
      <c r="R134" s="260">
        <f t="shared" si="12"/>
        <v>0</v>
      </c>
      <c r="S134" s="261">
        <f t="shared" si="12"/>
        <v>0</v>
      </c>
      <c r="T134" s="259">
        <f t="shared" si="13"/>
        <v>3</v>
      </c>
      <c r="U134" s="260">
        <f t="shared" si="9"/>
        <v>-76236</v>
      </c>
      <c r="V134" s="260">
        <f t="shared" si="10"/>
        <v>0</v>
      </c>
      <c r="W134" s="261">
        <f t="shared" si="11"/>
        <v>0</v>
      </c>
      <c r="X134" s="296">
        <f t="shared" si="14"/>
        <v>816877</v>
      </c>
    </row>
    <row r="135" spans="1:24" x14ac:dyDescent="0.2">
      <c r="A135" s="263" t="s">
        <v>130</v>
      </c>
      <c r="B135" s="257" t="s">
        <v>490</v>
      </c>
      <c r="C135" s="258" t="s">
        <v>491</v>
      </c>
      <c r="D135" s="259">
        <v>992</v>
      </c>
      <c r="E135" s="260">
        <v>328532</v>
      </c>
      <c r="F135" s="260">
        <v>0</v>
      </c>
      <c r="G135" s="261">
        <v>0</v>
      </c>
      <c r="H135" s="259">
        <v>1045</v>
      </c>
      <c r="I135" s="260">
        <v>393616</v>
      </c>
      <c r="J135" s="260">
        <v>0</v>
      </c>
      <c r="K135" s="261">
        <v>0</v>
      </c>
      <c r="L135" s="259">
        <v>966</v>
      </c>
      <c r="M135" s="260">
        <v>262188</v>
      </c>
      <c r="N135" s="260">
        <v>0</v>
      </c>
      <c r="O135" s="261">
        <v>0</v>
      </c>
      <c r="P135" s="259">
        <f t="shared" si="12"/>
        <v>-26</v>
      </c>
      <c r="Q135" s="260">
        <f t="shared" si="12"/>
        <v>-66344</v>
      </c>
      <c r="R135" s="260">
        <f t="shared" si="12"/>
        <v>0</v>
      </c>
      <c r="S135" s="261">
        <f t="shared" ref="S135:S198" si="15">O135-G135</f>
        <v>0</v>
      </c>
      <c r="T135" s="259">
        <f t="shared" si="13"/>
        <v>-79</v>
      </c>
      <c r="U135" s="260">
        <f t="shared" ref="U135:U198" si="16">M135-I135</f>
        <v>-131428</v>
      </c>
      <c r="V135" s="260">
        <f t="shared" ref="V135:V198" si="17">N135-J135</f>
        <v>0</v>
      </c>
      <c r="W135" s="261">
        <f t="shared" ref="W135:W198" si="18">O135-K135</f>
        <v>0</v>
      </c>
      <c r="X135" s="296">
        <f t="shared" si="14"/>
        <v>788470</v>
      </c>
    </row>
    <row r="136" spans="1:24" x14ac:dyDescent="0.2">
      <c r="A136" s="263" t="s">
        <v>130</v>
      </c>
      <c r="B136" s="257" t="s">
        <v>492</v>
      </c>
      <c r="C136" s="258" t="s">
        <v>493</v>
      </c>
      <c r="D136" s="259">
        <v>2329</v>
      </c>
      <c r="E136" s="260">
        <v>1550013</v>
      </c>
      <c r="F136" s="260">
        <v>13860</v>
      </c>
      <c r="G136" s="261">
        <v>0</v>
      </c>
      <c r="H136" s="259">
        <v>2401</v>
      </c>
      <c r="I136" s="260">
        <v>1846197.2</v>
      </c>
      <c r="J136" s="260">
        <v>22426.400000000001</v>
      </c>
      <c r="K136" s="261">
        <v>0</v>
      </c>
      <c r="L136" s="259">
        <v>2385</v>
      </c>
      <c r="M136" s="260">
        <v>1569713</v>
      </c>
      <c r="N136" s="260">
        <v>15170.800000000001</v>
      </c>
      <c r="O136" s="261">
        <v>0</v>
      </c>
      <c r="P136" s="259">
        <f t="shared" ref="P136:S199" si="19">L136-D136</f>
        <v>56</v>
      </c>
      <c r="Q136" s="260">
        <f t="shared" si="19"/>
        <v>19700</v>
      </c>
      <c r="R136" s="260">
        <f t="shared" si="19"/>
        <v>1310.8000000000011</v>
      </c>
      <c r="S136" s="261">
        <f t="shared" si="15"/>
        <v>0</v>
      </c>
      <c r="T136" s="259">
        <f t="shared" ref="T136:T199" si="20">L136-H136</f>
        <v>-16</v>
      </c>
      <c r="U136" s="260">
        <f t="shared" si="16"/>
        <v>-276484.19999999995</v>
      </c>
      <c r="V136" s="260">
        <f t="shared" si="17"/>
        <v>-7255.6</v>
      </c>
      <c r="W136" s="261">
        <f t="shared" si="18"/>
        <v>0</v>
      </c>
      <c r="X136" s="296">
        <f t="shared" ref="X136:X199" si="21">SUM(E136:W136)</f>
        <v>4759477.3999999994</v>
      </c>
    </row>
    <row r="137" spans="1:24" x14ac:dyDescent="0.2">
      <c r="A137" s="263" t="s">
        <v>130</v>
      </c>
      <c r="B137" s="257" t="s">
        <v>494</v>
      </c>
      <c r="C137" s="258" t="s">
        <v>495</v>
      </c>
      <c r="D137" s="259">
        <v>4179</v>
      </c>
      <c r="E137" s="260">
        <v>3064302</v>
      </c>
      <c r="F137" s="260">
        <v>8040</v>
      </c>
      <c r="G137" s="261">
        <v>0</v>
      </c>
      <c r="H137" s="259">
        <v>4160</v>
      </c>
      <c r="I137" s="260">
        <v>3839288</v>
      </c>
      <c r="J137" s="260">
        <v>14582.400000000001</v>
      </c>
      <c r="K137" s="261">
        <v>0</v>
      </c>
      <c r="L137" s="259">
        <v>4126</v>
      </c>
      <c r="M137" s="260">
        <v>3030462</v>
      </c>
      <c r="N137" s="260">
        <v>5781.2</v>
      </c>
      <c r="O137" s="261">
        <v>0</v>
      </c>
      <c r="P137" s="259">
        <f t="shared" si="19"/>
        <v>-53</v>
      </c>
      <c r="Q137" s="260">
        <f t="shared" si="19"/>
        <v>-33840</v>
      </c>
      <c r="R137" s="260">
        <f t="shared" si="19"/>
        <v>-2258.8000000000002</v>
      </c>
      <c r="S137" s="261">
        <f t="shared" si="15"/>
        <v>0</v>
      </c>
      <c r="T137" s="259">
        <f t="shared" si="20"/>
        <v>-34</v>
      </c>
      <c r="U137" s="260">
        <f t="shared" si="16"/>
        <v>-808826</v>
      </c>
      <c r="V137" s="260">
        <f t="shared" si="17"/>
        <v>-8801.2000000000007</v>
      </c>
      <c r="W137" s="261">
        <f t="shared" si="18"/>
        <v>0</v>
      </c>
      <c r="X137" s="296">
        <f t="shared" si="21"/>
        <v>9116928.5999999996</v>
      </c>
    </row>
    <row r="138" spans="1:24" x14ac:dyDescent="0.2">
      <c r="A138" s="263" t="s">
        <v>130</v>
      </c>
      <c r="B138" s="257" t="s">
        <v>496</v>
      </c>
      <c r="C138" s="258" t="s">
        <v>497</v>
      </c>
      <c r="D138" s="259">
        <v>1944</v>
      </c>
      <c r="E138" s="260">
        <v>2070532</v>
      </c>
      <c r="F138" s="260">
        <v>138395.51999999987</v>
      </c>
      <c r="G138" s="261">
        <v>0</v>
      </c>
      <c r="H138" s="259">
        <v>2177</v>
      </c>
      <c r="I138" s="260">
        <v>2610766.7999999998</v>
      </c>
      <c r="J138" s="260">
        <v>0</v>
      </c>
      <c r="K138" s="261">
        <v>0</v>
      </c>
      <c r="L138" s="259">
        <v>1970.5</v>
      </c>
      <c r="M138" s="260">
        <v>1922453.5</v>
      </c>
      <c r="N138" s="260">
        <v>0</v>
      </c>
      <c r="O138" s="261">
        <v>0</v>
      </c>
      <c r="P138" s="259">
        <f t="shared" si="19"/>
        <v>26.5</v>
      </c>
      <c r="Q138" s="260">
        <f t="shared" si="19"/>
        <v>-148078.5</v>
      </c>
      <c r="R138" s="260">
        <f t="shared" si="19"/>
        <v>-138395.51999999987</v>
      </c>
      <c r="S138" s="261">
        <f t="shared" si="15"/>
        <v>0</v>
      </c>
      <c r="T138" s="259">
        <f t="shared" si="20"/>
        <v>-206.5</v>
      </c>
      <c r="U138" s="260">
        <f t="shared" si="16"/>
        <v>-688313.29999999981</v>
      </c>
      <c r="V138" s="260">
        <f t="shared" si="17"/>
        <v>0</v>
      </c>
      <c r="W138" s="261">
        <f t="shared" si="18"/>
        <v>0</v>
      </c>
      <c r="X138" s="296">
        <f t="shared" si="21"/>
        <v>5771328.0000000009</v>
      </c>
    </row>
    <row r="139" spans="1:24" ht="12.75" customHeight="1" x14ac:dyDescent="0.2">
      <c r="A139" s="263" t="s">
        <v>130</v>
      </c>
      <c r="B139" s="257" t="s">
        <v>498</v>
      </c>
      <c r="C139" s="258" t="s">
        <v>499</v>
      </c>
      <c r="D139" s="259"/>
      <c r="E139" s="260">
        <v>566649</v>
      </c>
      <c r="F139" s="260">
        <v>0</v>
      </c>
      <c r="G139" s="261">
        <v>0</v>
      </c>
      <c r="H139" s="259">
        <v>0</v>
      </c>
      <c r="I139" s="260">
        <v>772711</v>
      </c>
      <c r="J139" s="260">
        <v>0</v>
      </c>
      <c r="K139" s="261">
        <v>0</v>
      </c>
      <c r="L139" s="259">
        <v>0</v>
      </c>
      <c r="M139" s="260">
        <v>778749</v>
      </c>
      <c r="N139" s="260">
        <v>0</v>
      </c>
      <c r="O139" s="261">
        <v>0</v>
      </c>
      <c r="P139" s="259">
        <f t="shared" si="19"/>
        <v>0</v>
      </c>
      <c r="Q139" s="260">
        <f t="shared" si="19"/>
        <v>212100</v>
      </c>
      <c r="R139" s="260">
        <f t="shared" si="19"/>
        <v>0</v>
      </c>
      <c r="S139" s="261">
        <f t="shared" si="15"/>
        <v>0</v>
      </c>
      <c r="T139" s="259">
        <f t="shared" si="20"/>
        <v>0</v>
      </c>
      <c r="U139" s="260">
        <f t="shared" si="16"/>
        <v>6038</v>
      </c>
      <c r="V139" s="260">
        <f t="shared" si="17"/>
        <v>0</v>
      </c>
      <c r="W139" s="261">
        <f t="shared" si="18"/>
        <v>0</v>
      </c>
      <c r="X139" s="296">
        <f t="shared" si="21"/>
        <v>2336247</v>
      </c>
    </row>
    <row r="140" spans="1:24" ht="12.75" customHeight="1" x14ac:dyDescent="0.2">
      <c r="A140" s="263" t="s">
        <v>133</v>
      </c>
      <c r="B140" s="257" t="s">
        <v>500</v>
      </c>
      <c r="C140" s="258" t="s">
        <v>501</v>
      </c>
      <c r="D140" s="259">
        <v>1501</v>
      </c>
      <c r="E140" s="260">
        <v>1024617</v>
      </c>
      <c r="F140" s="260">
        <v>4560</v>
      </c>
      <c r="G140" s="261">
        <v>0</v>
      </c>
      <c r="H140" s="259">
        <v>1525</v>
      </c>
      <c r="I140" s="260">
        <v>1259430</v>
      </c>
      <c r="J140" s="260">
        <v>0</v>
      </c>
      <c r="K140" s="261">
        <v>0</v>
      </c>
      <c r="L140" s="259">
        <v>1525</v>
      </c>
      <c r="M140" s="260">
        <v>985371</v>
      </c>
      <c r="N140" s="260">
        <v>2793.6</v>
      </c>
      <c r="O140" s="261">
        <v>0</v>
      </c>
      <c r="P140" s="259">
        <f t="shared" si="19"/>
        <v>24</v>
      </c>
      <c r="Q140" s="260">
        <f t="shared" si="19"/>
        <v>-39246</v>
      </c>
      <c r="R140" s="260">
        <f t="shared" si="19"/>
        <v>-1766.4</v>
      </c>
      <c r="S140" s="261">
        <f t="shared" si="15"/>
        <v>0</v>
      </c>
      <c r="T140" s="259">
        <f t="shared" si="20"/>
        <v>0</v>
      </c>
      <c r="U140" s="260">
        <f t="shared" si="16"/>
        <v>-274059</v>
      </c>
      <c r="V140" s="260">
        <f t="shared" si="17"/>
        <v>2793.6</v>
      </c>
      <c r="W140" s="261">
        <f t="shared" si="18"/>
        <v>0</v>
      </c>
      <c r="X140" s="296">
        <f t="shared" si="21"/>
        <v>2967567.8000000003</v>
      </c>
    </row>
    <row r="141" spans="1:24" x14ac:dyDescent="0.2">
      <c r="A141" s="263" t="s">
        <v>133</v>
      </c>
      <c r="B141" s="257" t="s">
        <v>502</v>
      </c>
      <c r="C141" s="258" t="s">
        <v>503</v>
      </c>
      <c r="D141" s="259">
        <v>1431</v>
      </c>
      <c r="E141" s="260">
        <v>941500</v>
      </c>
      <c r="F141" s="260">
        <v>0</v>
      </c>
      <c r="G141" s="261">
        <v>0</v>
      </c>
      <c r="H141" s="259">
        <v>1347</v>
      </c>
      <c r="I141" s="260">
        <v>1034041</v>
      </c>
      <c r="J141" s="260">
        <v>0</v>
      </c>
      <c r="K141" s="261">
        <v>0</v>
      </c>
      <c r="L141" s="259">
        <v>1394</v>
      </c>
      <c r="M141" s="260">
        <v>893990</v>
      </c>
      <c r="N141" s="260">
        <v>0</v>
      </c>
      <c r="O141" s="261">
        <v>0</v>
      </c>
      <c r="P141" s="259">
        <f t="shared" si="19"/>
        <v>-37</v>
      </c>
      <c r="Q141" s="260">
        <f t="shared" si="19"/>
        <v>-47510</v>
      </c>
      <c r="R141" s="260">
        <f t="shared" si="19"/>
        <v>0</v>
      </c>
      <c r="S141" s="261">
        <f t="shared" si="15"/>
        <v>0</v>
      </c>
      <c r="T141" s="259">
        <f t="shared" si="20"/>
        <v>47</v>
      </c>
      <c r="U141" s="260">
        <f t="shared" si="16"/>
        <v>-140051</v>
      </c>
      <c r="V141" s="260">
        <f t="shared" si="17"/>
        <v>0</v>
      </c>
      <c r="W141" s="261">
        <f t="shared" si="18"/>
        <v>0</v>
      </c>
      <c r="X141" s="296">
        <f t="shared" si="21"/>
        <v>2684721</v>
      </c>
    </row>
    <row r="142" spans="1:24" x14ac:dyDescent="0.2">
      <c r="A142" s="263" t="s">
        <v>133</v>
      </c>
      <c r="B142" s="257" t="s">
        <v>504</v>
      </c>
      <c r="C142" s="258" t="s">
        <v>505</v>
      </c>
      <c r="D142" s="259">
        <v>71</v>
      </c>
      <c r="E142" s="260">
        <v>15510</v>
      </c>
      <c r="F142" s="260">
        <v>0</v>
      </c>
      <c r="G142" s="261">
        <v>0</v>
      </c>
      <c r="H142" s="259">
        <v>74</v>
      </c>
      <c r="I142" s="260">
        <v>27333</v>
      </c>
      <c r="J142" s="260">
        <v>0</v>
      </c>
      <c r="K142" s="261">
        <v>0</v>
      </c>
      <c r="L142" s="259">
        <v>66</v>
      </c>
      <c r="M142" s="260">
        <v>19113</v>
      </c>
      <c r="N142" s="260">
        <v>0</v>
      </c>
      <c r="O142" s="261">
        <v>0</v>
      </c>
      <c r="P142" s="259">
        <f t="shared" si="19"/>
        <v>-5</v>
      </c>
      <c r="Q142" s="260">
        <f t="shared" si="19"/>
        <v>3603</v>
      </c>
      <c r="R142" s="260">
        <f t="shared" si="19"/>
        <v>0</v>
      </c>
      <c r="S142" s="261">
        <f t="shared" si="15"/>
        <v>0</v>
      </c>
      <c r="T142" s="259">
        <f t="shared" si="20"/>
        <v>-8</v>
      </c>
      <c r="U142" s="260">
        <f t="shared" si="16"/>
        <v>-8220</v>
      </c>
      <c r="V142" s="260">
        <f t="shared" si="17"/>
        <v>0</v>
      </c>
      <c r="W142" s="261">
        <f t="shared" si="18"/>
        <v>0</v>
      </c>
      <c r="X142" s="296">
        <f t="shared" si="21"/>
        <v>57466</v>
      </c>
    </row>
    <row r="143" spans="1:24" ht="12.75" customHeight="1" x14ac:dyDescent="0.2">
      <c r="A143" s="263" t="s">
        <v>133</v>
      </c>
      <c r="B143" s="257" t="s">
        <v>506</v>
      </c>
      <c r="C143" s="258" t="s">
        <v>507</v>
      </c>
      <c r="D143" s="259">
        <v>845</v>
      </c>
      <c r="E143" s="260">
        <v>278850</v>
      </c>
      <c r="F143" s="260">
        <v>0</v>
      </c>
      <c r="G143" s="261">
        <v>0</v>
      </c>
      <c r="H143" s="259">
        <v>898</v>
      </c>
      <c r="I143" s="260">
        <v>296340</v>
      </c>
      <c r="J143" s="260">
        <v>0</v>
      </c>
      <c r="K143" s="261">
        <v>0</v>
      </c>
      <c r="L143" s="259">
        <v>700</v>
      </c>
      <c r="M143" s="260">
        <v>233916</v>
      </c>
      <c r="N143" s="260">
        <v>0</v>
      </c>
      <c r="O143" s="261">
        <v>0</v>
      </c>
      <c r="P143" s="259">
        <f t="shared" si="19"/>
        <v>-145</v>
      </c>
      <c r="Q143" s="260">
        <f t="shared" si="19"/>
        <v>-44934</v>
      </c>
      <c r="R143" s="260">
        <f t="shared" si="19"/>
        <v>0</v>
      </c>
      <c r="S143" s="261">
        <f t="shared" si="15"/>
        <v>0</v>
      </c>
      <c r="T143" s="259">
        <f t="shared" si="20"/>
        <v>-198</v>
      </c>
      <c r="U143" s="260">
        <f t="shared" si="16"/>
        <v>-62424</v>
      </c>
      <c r="V143" s="260">
        <f t="shared" si="17"/>
        <v>0</v>
      </c>
      <c r="W143" s="261">
        <f t="shared" si="18"/>
        <v>0</v>
      </c>
      <c r="X143" s="296">
        <f t="shared" si="21"/>
        <v>703003</v>
      </c>
    </row>
    <row r="144" spans="1:24" x14ac:dyDescent="0.2">
      <c r="A144" s="263" t="s">
        <v>133</v>
      </c>
      <c r="B144" s="257" t="s">
        <v>508</v>
      </c>
      <c r="C144" s="258" t="s">
        <v>509</v>
      </c>
      <c r="D144" s="259">
        <v>1093</v>
      </c>
      <c r="E144" s="260">
        <v>346302</v>
      </c>
      <c r="F144" s="260">
        <v>0</v>
      </c>
      <c r="G144" s="261">
        <v>0</v>
      </c>
      <c r="H144" s="259">
        <v>1280</v>
      </c>
      <c r="I144" s="260">
        <v>446716</v>
      </c>
      <c r="J144" s="260">
        <v>0</v>
      </c>
      <c r="K144" s="261">
        <v>0</v>
      </c>
      <c r="L144" s="259">
        <v>1099</v>
      </c>
      <c r="M144" s="260">
        <v>307589</v>
      </c>
      <c r="N144" s="260">
        <v>0</v>
      </c>
      <c r="O144" s="261">
        <v>0</v>
      </c>
      <c r="P144" s="259">
        <f t="shared" si="19"/>
        <v>6</v>
      </c>
      <c r="Q144" s="260">
        <f t="shared" si="19"/>
        <v>-38713</v>
      </c>
      <c r="R144" s="260">
        <f t="shared" si="19"/>
        <v>0</v>
      </c>
      <c r="S144" s="261">
        <f t="shared" si="15"/>
        <v>0</v>
      </c>
      <c r="T144" s="259">
        <f t="shared" si="20"/>
        <v>-181</v>
      </c>
      <c r="U144" s="260">
        <f t="shared" si="16"/>
        <v>-139127</v>
      </c>
      <c r="V144" s="260">
        <f t="shared" si="17"/>
        <v>0</v>
      </c>
      <c r="W144" s="261">
        <f t="shared" si="18"/>
        <v>0</v>
      </c>
      <c r="X144" s="296">
        <f t="shared" si="21"/>
        <v>924971</v>
      </c>
    </row>
    <row r="145" spans="1:24" x14ac:dyDescent="0.2">
      <c r="A145" s="263" t="s">
        <v>133</v>
      </c>
      <c r="B145" s="257" t="s">
        <v>510</v>
      </c>
      <c r="C145" s="258" t="s">
        <v>511</v>
      </c>
      <c r="D145" s="259">
        <v>4895</v>
      </c>
      <c r="E145" s="260">
        <v>5246755.8</v>
      </c>
      <c r="F145" s="260">
        <v>269982.7899999998</v>
      </c>
      <c r="G145" s="261">
        <v>0</v>
      </c>
      <c r="H145" s="259">
        <v>4747</v>
      </c>
      <c r="I145" s="260">
        <v>5719864</v>
      </c>
      <c r="J145" s="260">
        <v>64829.599999999999</v>
      </c>
      <c r="K145" s="261">
        <v>0</v>
      </c>
      <c r="L145" s="259">
        <v>4938</v>
      </c>
      <c r="M145" s="260">
        <v>4297070.3999999994</v>
      </c>
      <c r="N145" s="260">
        <v>26360</v>
      </c>
      <c r="O145" s="261">
        <v>0</v>
      </c>
      <c r="P145" s="259">
        <f t="shared" si="19"/>
        <v>43</v>
      </c>
      <c r="Q145" s="260">
        <f t="shared" si="19"/>
        <v>-949685.40000000037</v>
      </c>
      <c r="R145" s="260">
        <f t="shared" si="19"/>
        <v>-243622.7899999998</v>
      </c>
      <c r="S145" s="261">
        <f t="shared" si="15"/>
        <v>0</v>
      </c>
      <c r="T145" s="259">
        <f t="shared" si="20"/>
        <v>191</v>
      </c>
      <c r="U145" s="260">
        <f t="shared" si="16"/>
        <v>-1422793.6000000006</v>
      </c>
      <c r="V145" s="260">
        <f t="shared" si="17"/>
        <v>-38469.599999999999</v>
      </c>
      <c r="W145" s="261">
        <f t="shared" si="18"/>
        <v>0</v>
      </c>
      <c r="X145" s="296">
        <f t="shared" si="21"/>
        <v>12980210.200000001</v>
      </c>
    </row>
    <row r="146" spans="1:24" x14ac:dyDescent="0.2">
      <c r="A146" s="263" t="s">
        <v>133</v>
      </c>
      <c r="B146" s="257" t="s">
        <v>985</v>
      </c>
      <c r="C146" s="258" t="s">
        <v>986</v>
      </c>
      <c r="D146" s="259">
        <v>380</v>
      </c>
      <c r="E146" s="260">
        <v>209850</v>
      </c>
      <c r="F146" s="260">
        <v>0</v>
      </c>
      <c r="G146" s="261">
        <v>0</v>
      </c>
      <c r="H146" s="259">
        <v>0</v>
      </c>
      <c r="I146" s="260">
        <v>0</v>
      </c>
      <c r="J146" s="260">
        <v>0</v>
      </c>
      <c r="K146" s="261">
        <v>0</v>
      </c>
      <c r="L146" s="259"/>
      <c r="M146" s="260"/>
      <c r="N146" s="260"/>
      <c r="O146" s="261"/>
      <c r="P146" s="259">
        <f t="shared" si="19"/>
        <v>-380</v>
      </c>
      <c r="Q146" s="260">
        <f t="shared" si="19"/>
        <v>-209850</v>
      </c>
      <c r="R146" s="260">
        <f t="shared" si="19"/>
        <v>0</v>
      </c>
      <c r="S146" s="261">
        <f t="shared" si="15"/>
        <v>0</v>
      </c>
      <c r="T146" s="259">
        <f t="shared" si="20"/>
        <v>0</v>
      </c>
      <c r="U146" s="260">
        <f t="shared" si="16"/>
        <v>0</v>
      </c>
      <c r="V146" s="260">
        <f t="shared" si="17"/>
        <v>0</v>
      </c>
      <c r="W146" s="261">
        <f t="shared" si="18"/>
        <v>0</v>
      </c>
      <c r="X146" s="296">
        <f t="shared" si="21"/>
        <v>-380</v>
      </c>
    </row>
    <row r="147" spans="1:24" x14ac:dyDescent="0.2">
      <c r="A147" s="263" t="s">
        <v>133</v>
      </c>
      <c r="B147" s="257" t="s">
        <v>512</v>
      </c>
      <c r="C147" s="258" t="s">
        <v>513</v>
      </c>
      <c r="D147" s="259">
        <v>1661</v>
      </c>
      <c r="E147" s="260">
        <v>1423729.2</v>
      </c>
      <c r="F147" s="260">
        <v>81563.629999999976</v>
      </c>
      <c r="G147" s="261">
        <v>0</v>
      </c>
      <c r="H147" s="259">
        <v>1751</v>
      </c>
      <c r="I147" s="260">
        <v>1614687</v>
      </c>
      <c r="J147" s="260">
        <v>5982.4</v>
      </c>
      <c r="K147" s="261">
        <v>0</v>
      </c>
      <c r="L147" s="259">
        <v>1661</v>
      </c>
      <c r="M147" s="260">
        <v>1279397.3999999999</v>
      </c>
      <c r="N147" s="260">
        <v>1435.6</v>
      </c>
      <c r="O147" s="261">
        <v>0</v>
      </c>
      <c r="P147" s="259">
        <f t="shared" si="19"/>
        <v>0</v>
      </c>
      <c r="Q147" s="260">
        <f t="shared" si="19"/>
        <v>-144331.80000000005</v>
      </c>
      <c r="R147" s="260">
        <f t="shared" si="19"/>
        <v>-80128.02999999997</v>
      </c>
      <c r="S147" s="261">
        <f t="shared" si="15"/>
        <v>0</v>
      </c>
      <c r="T147" s="259">
        <f t="shared" si="20"/>
        <v>-90</v>
      </c>
      <c r="U147" s="260">
        <f t="shared" si="16"/>
        <v>-335289.60000000009</v>
      </c>
      <c r="V147" s="260">
        <f t="shared" si="17"/>
        <v>-4546.7999999999993</v>
      </c>
      <c r="W147" s="261">
        <f t="shared" si="18"/>
        <v>0</v>
      </c>
      <c r="X147" s="296">
        <f t="shared" si="21"/>
        <v>3845821</v>
      </c>
    </row>
    <row r="148" spans="1:24" ht="12.75" customHeight="1" x14ac:dyDescent="0.2">
      <c r="A148" s="263" t="s">
        <v>133</v>
      </c>
      <c r="B148" s="257" t="s">
        <v>514</v>
      </c>
      <c r="C148" s="258" t="s">
        <v>515</v>
      </c>
      <c r="D148" s="259">
        <v>504</v>
      </c>
      <c r="E148" s="260">
        <v>326391</v>
      </c>
      <c r="F148" s="260">
        <v>0</v>
      </c>
      <c r="G148" s="261">
        <v>0</v>
      </c>
      <c r="H148" s="259">
        <v>562</v>
      </c>
      <c r="I148" s="260">
        <v>415591</v>
      </c>
      <c r="J148" s="260">
        <v>0</v>
      </c>
      <c r="K148" s="261">
        <v>0</v>
      </c>
      <c r="L148" s="259">
        <v>512</v>
      </c>
      <c r="M148" s="260">
        <v>310715</v>
      </c>
      <c r="N148" s="260">
        <v>0</v>
      </c>
      <c r="O148" s="261">
        <v>0</v>
      </c>
      <c r="P148" s="259">
        <f t="shared" si="19"/>
        <v>8</v>
      </c>
      <c r="Q148" s="260">
        <f t="shared" si="19"/>
        <v>-15676</v>
      </c>
      <c r="R148" s="260">
        <f t="shared" si="19"/>
        <v>0</v>
      </c>
      <c r="S148" s="261">
        <f t="shared" si="15"/>
        <v>0</v>
      </c>
      <c r="T148" s="259">
        <f t="shared" si="20"/>
        <v>-50</v>
      </c>
      <c r="U148" s="260">
        <f t="shared" si="16"/>
        <v>-104876</v>
      </c>
      <c r="V148" s="260">
        <f t="shared" si="17"/>
        <v>0</v>
      </c>
      <c r="W148" s="261">
        <f t="shared" si="18"/>
        <v>0</v>
      </c>
      <c r="X148" s="296">
        <f t="shared" si="21"/>
        <v>933177</v>
      </c>
    </row>
    <row r="149" spans="1:24" ht="12.75" customHeight="1" x14ac:dyDescent="0.2">
      <c r="A149" s="263" t="s">
        <v>133</v>
      </c>
      <c r="B149" s="257" t="s">
        <v>516</v>
      </c>
      <c r="C149" s="258" t="s">
        <v>517</v>
      </c>
      <c r="D149" s="259">
        <v>3071</v>
      </c>
      <c r="E149" s="260">
        <v>2571168</v>
      </c>
      <c r="F149" s="260">
        <v>15120</v>
      </c>
      <c r="G149" s="261">
        <v>0</v>
      </c>
      <c r="H149" s="259">
        <v>3456</v>
      </c>
      <c r="I149" s="260">
        <v>3388881</v>
      </c>
      <c r="J149" s="260">
        <v>5386.7999999999993</v>
      </c>
      <c r="K149" s="261">
        <v>0</v>
      </c>
      <c r="L149" s="259">
        <v>3310</v>
      </c>
      <c r="M149" s="260">
        <v>2632050</v>
      </c>
      <c r="N149" s="260">
        <v>19670.400000000001</v>
      </c>
      <c r="O149" s="261">
        <v>0</v>
      </c>
      <c r="P149" s="259">
        <f t="shared" si="19"/>
        <v>239</v>
      </c>
      <c r="Q149" s="260">
        <f t="shared" si="19"/>
        <v>60882</v>
      </c>
      <c r="R149" s="260">
        <f t="shared" si="19"/>
        <v>4550.4000000000015</v>
      </c>
      <c r="S149" s="261">
        <f t="shared" si="15"/>
        <v>0</v>
      </c>
      <c r="T149" s="259">
        <f t="shared" si="20"/>
        <v>-146</v>
      </c>
      <c r="U149" s="260">
        <f t="shared" si="16"/>
        <v>-756831</v>
      </c>
      <c r="V149" s="260">
        <f t="shared" si="17"/>
        <v>14283.600000000002</v>
      </c>
      <c r="W149" s="261">
        <f t="shared" si="18"/>
        <v>0</v>
      </c>
      <c r="X149" s="296">
        <f t="shared" si="21"/>
        <v>7962020.2000000011</v>
      </c>
    </row>
    <row r="150" spans="1:24" ht="12.75" customHeight="1" x14ac:dyDescent="0.2">
      <c r="A150" s="263" t="s">
        <v>133</v>
      </c>
      <c r="B150" s="257" t="s">
        <v>518</v>
      </c>
      <c r="C150" s="258" t="s">
        <v>519</v>
      </c>
      <c r="D150" s="259">
        <v>282</v>
      </c>
      <c r="E150" s="260">
        <v>170170</v>
      </c>
      <c r="F150" s="260">
        <v>0</v>
      </c>
      <c r="G150" s="261">
        <v>0</v>
      </c>
      <c r="H150" s="259">
        <v>339</v>
      </c>
      <c r="I150" s="260">
        <v>226105</v>
      </c>
      <c r="J150" s="260">
        <v>0</v>
      </c>
      <c r="K150" s="261">
        <v>0</v>
      </c>
      <c r="L150" s="259">
        <v>299</v>
      </c>
      <c r="M150" s="260">
        <v>211220</v>
      </c>
      <c r="N150" s="260">
        <v>0</v>
      </c>
      <c r="O150" s="261">
        <v>0</v>
      </c>
      <c r="P150" s="259">
        <f t="shared" si="19"/>
        <v>17</v>
      </c>
      <c r="Q150" s="260">
        <f t="shared" si="19"/>
        <v>41050</v>
      </c>
      <c r="R150" s="260">
        <f t="shared" si="19"/>
        <v>0</v>
      </c>
      <c r="S150" s="261">
        <f t="shared" si="15"/>
        <v>0</v>
      </c>
      <c r="T150" s="259">
        <f t="shared" si="20"/>
        <v>-40</v>
      </c>
      <c r="U150" s="260">
        <f t="shared" si="16"/>
        <v>-14885</v>
      </c>
      <c r="V150" s="260">
        <f t="shared" si="17"/>
        <v>0</v>
      </c>
      <c r="W150" s="261">
        <f t="shared" si="18"/>
        <v>0</v>
      </c>
      <c r="X150" s="296">
        <f t="shared" si="21"/>
        <v>634275</v>
      </c>
    </row>
    <row r="151" spans="1:24" x14ac:dyDescent="0.2">
      <c r="A151" s="263" t="s">
        <v>133</v>
      </c>
      <c r="B151" s="257" t="s">
        <v>520</v>
      </c>
      <c r="C151" s="258" t="s">
        <v>521</v>
      </c>
      <c r="D151" s="259"/>
      <c r="E151" s="260">
        <v>198432</v>
      </c>
      <c r="F151" s="260">
        <v>0</v>
      </c>
      <c r="G151" s="261">
        <v>0</v>
      </c>
      <c r="H151" s="259">
        <v>0</v>
      </c>
      <c r="I151" s="260">
        <v>241764</v>
      </c>
      <c r="J151" s="260">
        <v>0</v>
      </c>
      <c r="K151" s="261">
        <v>0</v>
      </c>
      <c r="L151" s="259">
        <v>0</v>
      </c>
      <c r="M151" s="260">
        <v>209172</v>
      </c>
      <c r="N151" s="260">
        <v>0</v>
      </c>
      <c r="O151" s="261">
        <v>0</v>
      </c>
      <c r="P151" s="259">
        <f t="shared" si="19"/>
        <v>0</v>
      </c>
      <c r="Q151" s="260">
        <f t="shared" si="19"/>
        <v>10740</v>
      </c>
      <c r="R151" s="260">
        <f t="shared" si="19"/>
        <v>0</v>
      </c>
      <c r="S151" s="261">
        <f t="shared" si="15"/>
        <v>0</v>
      </c>
      <c r="T151" s="259">
        <f t="shared" si="20"/>
        <v>0</v>
      </c>
      <c r="U151" s="260">
        <f t="shared" si="16"/>
        <v>-32592</v>
      </c>
      <c r="V151" s="260">
        <f t="shared" si="17"/>
        <v>0</v>
      </c>
      <c r="W151" s="261">
        <f t="shared" si="18"/>
        <v>0</v>
      </c>
      <c r="X151" s="296">
        <f t="shared" si="21"/>
        <v>627516</v>
      </c>
    </row>
    <row r="152" spans="1:24" ht="12.75" customHeight="1" x14ac:dyDescent="0.2">
      <c r="A152" s="263" t="s">
        <v>133</v>
      </c>
      <c r="B152" s="257" t="s">
        <v>522</v>
      </c>
      <c r="C152" s="258" t="s">
        <v>523</v>
      </c>
      <c r="D152" s="259">
        <v>3877</v>
      </c>
      <c r="E152" s="260">
        <v>4915620</v>
      </c>
      <c r="F152" s="260">
        <v>187876.21999999991</v>
      </c>
      <c r="G152" s="261">
        <v>3547419.9200000013</v>
      </c>
      <c r="H152" s="259">
        <v>4011</v>
      </c>
      <c r="I152" s="260">
        <v>6052818.5999999996</v>
      </c>
      <c r="J152" s="260">
        <v>55161.599999999991</v>
      </c>
      <c r="K152" s="261">
        <v>5315943.7200000007</v>
      </c>
      <c r="L152" s="259">
        <v>4146</v>
      </c>
      <c r="M152" s="260">
        <v>4769545.2</v>
      </c>
      <c r="N152" s="260">
        <v>10014</v>
      </c>
      <c r="O152" s="261">
        <v>5873047.1500000004</v>
      </c>
      <c r="P152" s="259">
        <f t="shared" si="19"/>
        <v>269</v>
      </c>
      <c r="Q152" s="260">
        <f t="shared" si="19"/>
        <v>-146074.79999999981</v>
      </c>
      <c r="R152" s="260">
        <f t="shared" si="19"/>
        <v>-177862.21999999991</v>
      </c>
      <c r="S152" s="261">
        <f t="shared" si="15"/>
        <v>2325627.2299999991</v>
      </c>
      <c r="T152" s="259">
        <f t="shared" si="20"/>
        <v>135</v>
      </c>
      <c r="U152" s="260">
        <f t="shared" si="16"/>
        <v>-1283273.3999999994</v>
      </c>
      <c r="V152" s="260">
        <f t="shared" si="17"/>
        <v>-45147.599999999991</v>
      </c>
      <c r="W152" s="261">
        <f t="shared" si="18"/>
        <v>557103.4299999997</v>
      </c>
      <c r="X152" s="296">
        <f t="shared" si="21"/>
        <v>31966380.050000004</v>
      </c>
    </row>
    <row r="153" spans="1:24" ht="12.75" customHeight="1" x14ac:dyDescent="0.2">
      <c r="A153" s="263" t="s">
        <v>133</v>
      </c>
      <c r="B153" s="257" t="s">
        <v>524</v>
      </c>
      <c r="C153" s="258" t="s">
        <v>525</v>
      </c>
      <c r="D153" s="259">
        <v>1350</v>
      </c>
      <c r="E153" s="260">
        <v>878224</v>
      </c>
      <c r="F153" s="260">
        <v>0</v>
      </c>
      <c r="G153" s="261">
        <v>0</v>
      </c>
      <c r="H153" s="259">
        <v>1295</v>
      </c>
      <c r="I153" s="260">
        <v>1031268</v>
      </c>
      <c r="J153" s="260">
        <v>0</v>
      </c>
      <c r="K153" s="261">
        <v>0</v>
      </c>
      <c r="L153" s="259">
        <v>1277</v>
      </c>
      <c r="M153" s="260">
        <v>833337</v>
      </c>
      <c r="N153" s="260">
        <v>0</v>
      </c>
      <c r="O153" s="261">
        <v>0</v>
      </c>
      <c r="P153" s="259">
        <f t="shared" si="19"/>
        <v>-73</v>
      </c>
      <c r="Q153" s="260">
        <f t="shared" si="19"/>
        <v>-44887</v>
      </c>
      <c r="R153" s="260">
        <f t="shared" si="19"/>
        <v>0</v>
      </c>
      <c r="S153" s="261">
        <f t="shared" si="15"/>
        <v>0</v>
      </c>
      <c r="T153" s="259">
        <f t="shared" si="20"/>
        <v>-18</v>
      </c>
      <c r="U153" s="260">
        <f t="shared" si="16"/>
        <v>-197931</v>
      </c>
      <c r="V153" s="260">
        <f t="shared" si="17"/>
        <v>0</v>
      </c>
      <c r="W153" s="261">
        <f t="shared" si="18"/>
        <v>0</v>
      </c>
      <c r="X153" s="296">
        <f t="shared" si="21"/>
        <v>2502492</v>
      </c>
    </row>
    <row r="154" spans="1:24" ht="12.75" hidden="1" customHeight="1" x14ac:dyDescent="0.2">
      <c r="A154" s="263" t="s">
        <v>133</v>
      </c>
      <c r="B154" s="257" t="s">
        <v>526</v>
      </c>
      <c r="C154" s="258" t="s">
        <v>527</v>
      </c>
      <c r="D154" s="259"/>
      <c r="E154" s="260"/>
      <c r="F154" s="260"/>
      <c r="G154" s="261"/>
      <c r="H154" s="259"/>
      <c r="I154" s="260"/>
      <c r="J154" s="260"/>
      <c r="K154" s="261"/>
      <c r="L154" s="259"/>
      <c r="M154" s="260"/>
      <c r="N154" s="260"/>
      <c r="O154" s="261"/>
      <c r="P154" s="259">
        <f t="shared" si="19"/>
        <v>0</v>
      </c>
      <c r="Q154" s="260">
        <f t="shared" si="19"/>
        <v>0</v>
      </c>
      <c r="R154" s="260">
        <f t="shared" si="19"/>
        <v>0</v>
      </c>
      <c r="S154" s="261">
        <f t="shared" si="15"/>
        <v>0</v>
      </c>
      <c r="T154" s="259">
        <f t="shared" si="20"/>
        <v>0</v>
      </c>
      <c r="U154" s="260">
        <f t="shared" si="16"/>
        <v>0</v>
      </c>
      <c r="V154" s="260">
        <f t="shared" si="17"/>
        <v>0</v>
      </c>
      <c r="W154" s="261">
        <f t="shared" si="18"/>
        <v>0</v>
      </c>
      <c r="X154" s="296">
        <f t="shared" si="21"/>
        <v>0</v>
      </c>
    </row>
    <row r="155" spans="1:24" x14ac:dyDescent="0.2">
      <c r="A155" s="263" t="s">
        <v>212</v>
      </c>
      <c r="B155" s="257" t="s">
        <v>528</v>
      </c>
      <c r="C155" s="258" t="s">
        <v>529</v>
      </c>
      <c r="D155" s="259">
        <v>2977</v>
      </c>
      <c r="E155" s="260">
        <v>2267035</v>
      </c>
      <c r="F155" s="260">
        <v>0</v>
      </c>
      <c r="G155" s="261">
        <v>0</v>
      </c>
      <c r="H155" s="259">
        <v>3031</v>
      </c>
      <c r="I155" s="260">
        <v>2634957.2000000002</v>
      </c>
      <c r="J155" s="260">
        <v>0</v>
      </c>
      <c r="K155" s="261">
        <v>0</v>
      </c>
      <c r="L155" s="259">
        <v>2887</v>
      </c>
      <c r="M155" s="260">
        <v>2138508.2000000002</v>
      </c>
      <c r="N155" s="260">
        <v>0</v>
      </c>
      <c r="O155" s="261">
        <v>0</v>
      </c>
      <c r="P155" s="259">
        <f t="shared" si="19"/>
        <v>-90</v>
      </c>
      <c r="Q155" s="260">
        <f t="shared" si="19"/>
        <v>-128526.79999999981</v>
      </c>
      <c r="R155" s="260">
        <f t="shared" si="19"/>
        <v>0</v>
      </c>
      <c r="S155" s="261">
        <f t="shared" si="15"/>
        <v>0</v>
      </c>
      <c r="T155" s="259">
        <f t="shared" si="20"/>
        <v>-144</v>
      </c>
      <c r="U155" s="260">
        <f t="shared" si="16"/>
        <v>-496449</v>
      </c>
      <c r="V155" s="260">
        <f t="shared" si="17"/>
        <v>0</v>
      </c>
      <c r="W155" s="261">
        <f t="shared" si="18"/>
        <v>0</v>
      </c>
      <c r="X155" s="296">
        <f t="shared" si="21"/>
        <v>6421208.6000000006</v>
      </c>
    </row>
    <row r="156" spans="1:24" x14ac:dyDescent="0.2">
      <c r="A156" s="263" t="s">
        <v>212</v>
      </c>
      <c r="B156" s="257" t="s">
        <v>530</v>
      </c>
      <c r="C156" s="258" t="s">
        <v>531</v>
      </c>
      <c r="D156" s="259">
        <v>481</v>
      </c>
      <c r="E156" s="260">
        <v>296760</v>
      </c>
      <c r="F156" s="260">
        <v>0</v>
      </c>
      <c r="G156" s="261">
        <v>0</v>
      </c>
      <c r="H156" s="259">
        <v>374</v>
      </c>
      <c r="I156" s="260">
        <v>290773.40000000002</v>
      </c>
      <c r="J156" s="260">
        <v>0</v>
      </c>
      <c r="K156" s="261">
        <v>0</v>
      </c>
      <c r="L156" s="259">
        <v>421</v>
      </c>
      <c r="M156" s="260">
        <v>269293</v>
      </c>
      <c r="N156" s="260">
        <v>0</v>
      </c>
      <c r="O156" s="261">
        <v>0</v>
      </c>
      <c r="P156" s="259">
        <f t="shared" si="19"/>
        <v>-60</v>
      </c>
      <c r="Q156" s="260">
        <f t="shared" si="19"/>
        <v>-27467</v>
      </c>
      <c r="R156" s="260">
        <f t="shared" si="19"/>
        <v>0</v>
      </c>
      <c r="S156" s="261">
        <f t="shared" si="15"/>
        <v>0</v>
      </c>
      <c r="T156" s="259">
        <f t="shared" si="20"/>
        <v>47</v>
      </c>
      <c r="U156" s="260">
        <f t="shared" si="16"/>
        <v>-21480.400000000023</v>
      </c>
      <c r="V156" s="260">
        <f t="shared" si="17"/>
        <v>0</v>
      </c>
      <c r="W156" s="261">
        <f t="shared" si="18"/>
        <v>0</v>
      </c>
      <c r="X156" s="296">
        <f t="shared" si="21"/>
        <v>808661</v>
      </c>
    </row>
    <row r="157" spans="1:24" x14ac:dyDescent="0.2">
      <c r="A157" s="263" t="s">
        <v>212</v>
      </c>
      <c r="B157" s="257" t="s">
        <v>532</v>
      </c>
      <c r="C157" s="258" t="s">
        <v>533</v>
      </c>
      <c r="D157" s="259">
        <v>245</v>
      </c>
      <c r="E157" s="260">
        <v>521476</v>
      </c>
      <c r="F157" s="260">
        <v>113443.20999999993</v>
      </c>
      <c r="G157" s="261">
        <v>0</v>
      </c>
      <c r="H157" s="259">
        <v>316</v>
      </c>
      <c r="I157" s="260">
        <v>637322</v>
      </c>
      <c r="J157" s="260">
        <v>0</v>
      </c>
      <c r="K157" s="261">
        <v>0</v>
      </c>
      <c r="L157" s="259">
        <v>286</v>
      </c>
      <c r="M157" s="260">
        <v>475678</v>
      </c>
      <c r="N157" s="260">
        <v>-1533.34</v>
      </c>
      <c r="O157" s="261">
        <v>0</v>
      </c>
      <c r="P157" s="259">
        <f t="shared" si="19"/>
        <v>41</v>
      </c>
      <c r="Q157" s="260">
        <f t="shared" si="19"/>
        <v>-45798</v>
      </c>
      <c r="R157" s="260">
        <f t="shared" si="19"/>
        <v>-114976.54999999993</v>
      </c>
      <c r="S157" s="261">
        <f t="shared" si="15"/>
        <v>0</v>
      </c>
      <c r="T157" s="259">
        <f t="shared" si="20"/>
        <v>-30</v>
      </c>
      <c r="U157" s="260">
        <f t="shared" si="16"/>
        <v>-161644</v>
      </c>
      <c r="V157" s="260">
        <f t="shared" si="17"/>
        <v>-1533.34</v>
      </c>
      <c r="W157" s="261">
        <f t="shared" si="18"/>
        <v>0</v>
      </c>
      <c r="X157" s="296">
        <f t="shared" si="21"/>
        <v>1423046.9799999997</v>
      </c>
    </row>
    <row r="158" spans="1:24" x14ac:dyDescent="0.2">
      <c r="A158" s="263" t="s">
        <v>212</v>
      </c>
      <c r="B158" s="257" t="s">
        <v>534</v>
      </c>
      <c r="C158" s="258" t="s">
        <v>535</v>
      </c>
      <c r="D158" s="259">
        <v>77</v>
      </c>
      <c r="E158" s="260">
        <v>25698</v>
      </c>
      <c r="F158" s="260">
        <v>0</v>
      </c>
      <c r="G158" s="261">
        <v>0</v>
      </c>
      <c r="H158" s="259">
        <v>177</v>
      </c>
      <c r="I158" s="260">
        <v>70445</v>
      </c>
      <c r="J158" s="260">
        <v>0</v>
      </c>
      <c r="K158" s="261">
        <v>0</v>
      </c>
      <c r="L158" s="259">
        <v>125</v>
      </c>
      <c r="M158" s="260">
        <v>40924</v>
      </c>
      <c r="N158" s="260">
        <v>0</v>
      </c>
      <c r="O158" s="261">
        <v>0</v>
      </c>
      <c r="P158" s="259">
        <f t="shared" si="19"/>
        <v>48</v>
      </c>
      <c r="Q158" s="260">
        <f t="shared" si="19"/>
        <v>15226</v>
      </c>
      <c r="R158" s="260">
        <f t="shared" si="19"/>
        <v>0</v>
      </c>
      <c r="S158" s="261">
        <f t="shared" si="15"/>
        <v>0</v>
      </c>
      <c r="T158" s="259">
        <f t="shared" si="20"/>
        <v>-52</v>
      </c>
      <c r="U158" s="260">
        <f t="shared" si="16"/>
        <v>-29521</v>
      </c>
      <c r="V158" s="260">
        <f t="shared" si="17"/>
        <v>0</v>
      </c>
      <c r="W158" s="261">
        <f t="shared" si="18"/>
        <v>0</v>
      </c>
      <c r="X158" s="296">
        <f t="shared" si="21"/>
        <v>123070</v>
      </c>
    </row>
    <row r="159" spans="1:24" ht="12.75" customHeight="1" x14ac:dyDescent="0.2">
      <c r="A159" s="263" t="s">
        <v>212</v>
      </c>
      <c r="B159" s="257" t="s">
        <v>536</v>
      </c>
      <c r="C159" s="258" t="s">
        <v>537</v>
      </c>
      <c r="D159" s="259"/>
      <c r="E159" s="260">
        <v>159840</v>
      </c>
      <c r="F159" s="260">
        <v>0</v>
      </c>
      <c r="G159" s="261">
        <v>0</v>
      </c>
      <c r="H159" s="259">
        <v>0</v>
      </c>
      <c r="I159" s="260">
        <v>223678</v>
      </c>
      <c r="J159" s="260">
        <v>0</v>
      </c>
      <c r="K159" s="261">
        <v>0</v>
      </c>
      <c r="L159" s="259">
        <v>0</v>
      </c>
      <c r="M159" s="260">
        <v>192334</v>
      </c>
      <c r="N159" s="260">
        <v>0</v>
      </c>
      <c r="O159" s="261">
        <v>0</v>
      </c>
      <c r="P159" s="259">
        <f t="shared" si="19"/>
        <v>0</v>
      </c>
      <c r="Q159" s="260">
        <f t="shared" si="19"/>
        <v>32494</v>
      </c>
      <c r="R159" s="260">
        <f t="shared" si="19"/>
        <v>0</v>
      </c>
      <c r="S159" s="261">
        <f t="shared" si="15"/>
        <v>0</v>
      </c>
      <c r="T159" s="259">
        <f t="shared" si="20"/>
        <v>0</v>
      </c>
      <c r="U159" s="260">
        <f t="shared" si="16"/>
        <v>-31344</v>
      </c>
      <c r="V159" s="260">
        <f t="shared" si="17"/>
        <v>0</v>
      </c>
      <c r="W159" s="261">
        <f t="shared" si="18"/>
        <v>0</v>
      </c>
      <c r="X159" s="296">
        <f t="shared" si="21"/>
        <v>577002</v>
      </c>
    </row>
    <row r="160" spans="1:24" ht="12.75" customHeight="1" x14ac:dyDescent="0.2">
      <c r="A160" s="263" t="s">
        <v>135</v>
      </c>
      <c r="B160" s="257" t="s">
        <v>538</v>
      </c>
      <c r="C160" s="258" t="s">
        <v>539</v>
      </c>
      <c r="D160" s="259">
        <v>521</v>
      </c>
      <c r="E160" s="260">
        <v>272084</v>
      </c>
      <c r="F160" s="260">
        <v>0</v>
      </c>
      <c r="G160" s="261">
        <v>0</v>
      </c>
      <c r="H160" s="259">
        <v>523</v>
      </c>
      <c r="I160" s="260">
        <v>348744</v>
      </c>
      <c r="J160" s="260">
        <v>0</v>
      </c>
      <c r="K160" s="261">
        <v>0</v>
      </c>
      <c r="L160" s="259">
        <v>466</v>
      </c>
      <c r="M160" s="260">
        <v>234162</v>
      </c>
      <c r="N160" s="260">
        <v>0</v>
      </c>
      <c r="O160" s="261">
        <v>0</v>
      </c>
      <c r="P160" s="259">
        <f t="shared" si="19"/>
        <v>-55</v>
      </c>
      <c r="Q160" s="260">
        <f t="shared" si="19"/>
        <v>-37922</v>
      </c>
      <c r="R160" s="260">
        <f t="shared" si="19"/>
        <v>0</v>
      </c>
      <c r="S160" s="261">
        <f t="shared" si="15"/>
        <v>0</v>
      </c>
      <c r="T160" s="259">
        <f t="shared" si="20"/>
        <v>-57</v>
      </c>
      <c r="U160" s="260">
        <f t="shared" si="16"/>
        <v>-114582</v>
      </c>
      <c r="V160" s="260">
        <f t="shared" si="17"/>
        <v>0</v>
      </c>
      <c r="W160" s="261">
        <f t="shared" si="18"/>
        <v>0</v>
      </c>
      <c r="X160" s="296">
        <f t="shared" si="21"/>
        <v>703363</v>
      </c>
    </row>
    <row r="161" spans="1:24" x14ac:dyDescent="0.2">
      <c r="A161" s="263" t="s">
        <v>135</v>
      </c>
      <c r="B161" s="257" t="s">
        <v>540</v>
      </c>
      <c r="C161" s="258" t="s">
        <v>541</v>
      </c>
      <c r="D161" s="259">
        <v>614</v>
      </c>
      <c r="E161" s="260">
        <v>349424</v>
      </c>
      <c r="F161" s="260">
        <v>0</v>
      </c>
      <c r="G161" s="261">
        <v>0</v>
      </c>
      <c r="H161" s="259">
        <v>647</v>
      </c>
      <c r="I161" s="260">
        <v>384495</v>
      </c>
      <c r="J161" s="260">
        <v>0</v>
      </c>
      <c r="K161" s="261">
        <v>0</v>
      </c>
      <c r="L161" s="259">
        <v>578</v>
      </c>
      <c r="M161" s="260">
        <v>375974</v>
      </c>
      <c r="N161" s="260">
        <v>0</v>
      </c>
      <c r="O161" s="261">
        <v>0</v>
      </c>
      <c r="P161" s="259">
        <f t="shared" si="19"/>
        <v>-36</v>
      </c>
      <c r="Q161" s="260">
        <f t="shared" si="19"/>
        <v>26550</v>
      </c>
      <c r="R161" s="260">
        <f t="shared" si="19"/>
        <v>0</v>
      </c>
      <c r="S161" s="261">
        <f t="shared" si="15"/>
        <v>0</v>
      </c>
      <c r="T161" s="259">
        <f t="shared" si="20"/>
        <v>-69</v>
      </c>
      <c r="U161" s="260">
        <f t="shared" si="16"/>
        <v>-8521</v>
      </c>
      <c r="V161" s="260">
        <f t="shared" si="17"/>
        <v>0</v>
      </c>
      <c r="W161" s="261">
        <f t="shared" si="18"/>
        <v>0</v>
      </c>
      <c r="X161" s="296">
        <f t="shared" si="21"/>
        <v>1129042</v>
      </c>
    </row>
    <row r="162" spans="1:24" x14ac:dyDescent="0.2">
      <c r="A162" s="263" t="s">
        <v>135</v>
      </c>
      <c r="B162" s="257" t="s">
        <v>542</v>
      </c>
      <c r="C162" s="258" t="s">
        <v>543</v>
      </c>
      <c r="D162" s="259">
        <v>624</v>
      </c>
      <c r="E162" s="260">
        <v>337028</v>
      </c>
      <c r="F162" s="260">
        <v>0</v>
      </c>
      <c r="G162" s="261">
        <v>0</v>
      </c>
      <c r="H162" s="259">
        <v>650</v>
      </c>
      <c r="I162" s="260">
        <v>364210</v>
      </c>
      <c r="J162" s="260">
        <v>0</v>
      </c>
      <c r="K162" s="261">
        <v>0</v>
      </c>
      <c r="L162" s="259">
        <v>597</v>
      </c>
      <c r="M162" s="260">
        <v>367053.6</v>
      </c>
      <c r="N162" s="260">
        <v>0</v>
      </c>
      <c r="O162" s="261">
        <v>0</v>
      </c>
      <c r="P162" s="259">
        <f t="shared" si="19"/>
        <v>-27</v>
      </c>
      <c r="Q162" s="260">
        <f t="shared" si="19"/>
        <v>30025.599999999977</v>
      </c>
      <c r="R162" s="260">
        <f t="shared" si="19"/>
        <v>0</v>
      </c>
      <c r="S162" s="261">
        <f t="shared" si="15"/>
        <v>0</v>
      </c>
      <c r="T162" s="259">
        <f t="shared" si="20"/>
        <v>-53</v>
      </c>
      <c r="U162" s="260">
        <f t="shared" si="16"/>
        <v>2843.5999999999767</v>
      </c>
      <c r="V162" s="260">
        <f t="shared" si="17"/>
        <v>0</v>
      </c>
      <c r="W162" s="261">
        <f t="shared" si="18"/>
        <v>0</v>
      </c>
      <c r="X162" s="296">
        <f t="shared" si="21"/>
        <v>1102327.8000000003</v>
      </c>
    </row>
    <row r="163" spans="1:24" x14ac:dyDescent="0.2">
      <c r="A163" s="263" t="s">
        <v>135</v>
      </c>
      <c r="B163" s="257" t="s">
        <v>544</v>
      </c>
      <c r="C163" s="258" t="s">
        <v>545</v>
      </c>
      <c r="D163" s="259">
        <v>179</v>
      </c>
      <c r="E163" s="260">
        <v>105240</v>
      </c>
      <c r="F163" s="260">
        <v>0</v>
      </c>
      <c r="G163" s="261">
        <v>0</v>
      </c>
      <c r="H163" s="259">
        <v>181</v>
      </c>
      <c r="I163" s="260">
        <v>113276</v>
      </c>
      <c r="J163" s="260">
        <v>0</v>
      </c>
      <c r="K163" s="261">
        <v>0</v>
      </c>
      <c r="L163" s="259">
        <v>168</v>
      </c>
      <c r="M163" s="260">
        <v>118334</v>
      </c>
      <c r="N163" s="260">
        <v>0</v>
      </c>
      <c r="O163" s="261">
        <v>0</v>
      </c>
      <c r="P163" s="259">
        <f t="shared" si="19"/>
        <v>-11</v>
      </c>
      <c r="Q163" s="260">
        <f t="shared" si="19"/>
        <v>13094</v>
      </c>
      <c r="R163" s="260">
        <f t="shared" si="19"/>
        <v>0</v>
      </c>
      <c r="S163" s="261">
        <f t="shared" si="15"/>
        <v>0</v>
      </c>
      <c r="T163" s="259">
        <f t="shared" si="20"/>
        <v>-13</v>
      </c>
      <c r="U163" s="260">
        <f t="shared" si="16"/>
        <v>5058</v>
      </c>
      <c r="V163" s="260">
        <f t="shared" si="17"/>
        <v>0</v>
      </c>
      <c r="W163" s="261">
        <f t="shared" si="18"/>
        <v>0</v>
      </c>
      <c r="X163" s="296">
        <f t="shared" si="21"/>
        <v>355327</v>
      </c>
    </row>
    <row r="164" spans="1:24" x14ac:dyDescent="0.2">
      <c r="A164" s="263" t="s">
        <v>135</v>
      </c>
      <c r="B164" s="257" t="s">
        <v>546</v>
      </c>
      <c r="C164" s="258" t="s">
        <v>547</v>
      </c>
      <c r="D164" s="259"/>
      <c r="E164" s="260">
        <v>38380</v>
      </c>
      <c r="F164" s="260">
        <v>0</v>
      </c>
      <c r="G164" s="261">
        <v>0</v>
      </c>
      <c r="H164" s="259">
        <v>0</v>
      </c>
      <c r="I164" s="260">
        <v>47013</v>
      </c>
      <c r="J164" s="260">
        <v>0</v>
      </c>
      <c r="K164" s="261">
        <v>0</v>
      </c>
      <c r="L164" s="259">
        <v>0</v>
      </c>
      <c r="M164" s="260">
        <v>30036</v>
      </c>
      <c r="N164" s="260">
        <v>0</v>
      </c>
      <c r="O164" s="261">
        <v>0</v>
      </c>
      <c r="P164" s="259">
        <f t="shared" si="19"/>
        <v>0</v>
      </c>
      <c r="Q164" s="260">
        <f t="shared" si="19"/>
        <v>-8344</v>
      </c>
      <c r="R164" s="260">
        <f t="shared" si="19"/>
        <v>0</v>
      </c>
      <c r="S164" s="261">
        <f t="shared" si="15"/>
        <v>0</v>
      </c>
      <c r="T164" s="259">
        <f t="shared" si="20"/>
        <v>0</v>
      </c>
      <c r="U164" s="260">
        <f t="shared" si="16"/>
        <v>-16977</v>
      </c>
      <c r="V164" s="260">
        <f t="shared" si="17"/>
        <v>0</v>
      </c>
      <c r="W164" s="261">
        <f t="shared" si="18"/>
        <v>0</v>
      </c>
      <c r="X164" s="296">
        <f t="shared" si="21"/>
        <v>90108</v>
      </c>
    </row>
    <row r="165" spans="1:24" x14ac:dyDescent="0.2">
      <c r="A165" s="263" t="s">
        <v>135</v>
      </c>
      <c r="B165" s="257" t="s">
        <v>548</v>
      </c>
      <c r="C165" s="258" t="s">
        <v>549</v>
      </c>
      <c r="D165" s="259"/>
      <c r="E165" s="260">
        <v>484000</v>
      </c>
      <c r="F165" s="260">
        <v>0</v>
      </c>
      <c r="G165" s="261">
        <v>0</v>
      </c>
      <c r="H165" s="259">
        <v>0</v>
      </c>
      <c r="I165" s="260">
        <v>484800</v>
      </c>
      <c r="J165" s="260">
        <v>0</v>
      </c>
      <c r="K165" s="261">
        <v>0</v>
      </c>
      <c r="L165" s="259">
        <v>0</v>
      </c>
      <c r="M165" s="260">
        <v>483200</v>
      </c>
      <c r="N165" s="260">
        <v>0</v>
      </c>
      <c r="O165" s="261">
        <v>0</v>
      </c>
      <c r="P165" s="259">
        <f t="shared" si="19"/>
        <v>0</v>
      </c>
      <c r="Q165" s="260">
        <f t="shared" si="19"/>
        <v>-800</v>
      </c>
      <c r="R165" s="260">
        <f t="shared" si="19"/>
        <v>0</v>
      </c>
      <c r="S165" s="261">
        <f t="shared" si="15"/>
        <v>0</v>
      </c>
      <c r="T165" s="259">
        <f t="shared" si="20"/>
        <v>0</v>
      </c>
      <c r="U165" s="260">
        <f t="shared" si="16"/>
        <v>-1600</v>
      </c>
      <c r="V165" s="260">
        <f t="shared" si="17"/>
        <v>0</v>
      </c>
      <c r="W165" s="261">
        <f t="shared" si="18"/>
        <v>0</v>
      </c>
      <c r="X165" s="296">
        <f t="shared" si="21"/>
        <v>1449600</v>
      </c>
    </row>
    <row r="166" spans="1:24" ht="12.75" customHeight="1" x14ac:dyDescent="0.2">
      <c r="A166" s="263" t="s">
        <v>135</v>
      </c>
      <c r="B166" s="257" t="s">
        <v>550</v>
      </c>
      <c r="C166" s="258" t="s">
        <v>551</v>
      </c>
      <c r="D166" s="259"/>
      <c r="E166" s="260">
        <v>20900</v>
      </c>
      <c r="F166" s="260">
        <v>0</v>
      </c>
      <c r="G166" s="261">
        <v>0</v>
      </c>
      <c r="H166" s="259">
        <v>0</v>
      </c>
      <c r="I166" s="260">
        <v>19760</v>
      </c>
      <c r="J166" s="260">
        <v>0</v>
      </c>
      <c r="K166" s="261">
        <v>0</v>
      </c>
      <c r="L166" s="259">
        <v>0</v>
      </c>
      <c r="M166" s="260">
        <v>19723</v>
      </c>
      <c r="N166" s="260">
        <v>0</v>
      </c>
      <c r="O166" s="261">
        <v>0</v>
      </c>
      <c r="P166" s="259">
        <f t="shared" si="19"/>
        <v>0</v>
      </c>
      <c r="Q166" s="260">
        <f t="shared" si="19"/>
        <v>-1177</v>
      </c>
      <c r="R166" s="260">
        <f t="shared" si="19"/>
        <v>0</v>
      </c>
      <c r="S166" s="261">
        <f t="shared" si="15"/>
        <v>0</v>
      </c>
      <c r="T166" s="259">
        <f t="shared" si="20"/>
        <v>0</v>
      </c>
      <c r="U166" s="260">
        <f t="shared" si="16"/>
        <v>-37</v>
      </c>
      <c r="V166" s="260">
        <f t="shared" si="17"/>
        <v>0</v>
      </c>
      <c r="W166" s="261">
        <f t="shared" si="18"/>
        <v>0</v>
      </c>
      <c r="X166" s="296">
        <f t="shared" si="21"/>
        <v>59169</v>
      </c>
    </row>
    <row r="167" spans="1:24" ht="12.75" customHeight="1" x14ac:dyDescent="0.2">
      <c r="A167" s="263" t="s">
        <v>135</v>
      </c>
      <c r="B167" s="257" t="s">
        <v>552</v>
      </c>
      <c r="C167" s="258" t="s">
        <v>553</v>
      </c>
      <c r="D167" s="259"/>
      <c r="E167" s="260">
        <v>4800</v>
      </c>
      <c r="F167" s="260">
        <v>0</v>
      </c>
      <c r="G167" s="261">
        <v>0</v>
      </c>
      <c r="H167" s="259">
        <v>0</v>
      </c>
      <c r="I167" s="260">
        <v>4050</v>
      </c>
      <c r="J167" s="260">
        <v>0</v>
      </c>
      <c r="K167" s="261">
        <v>0</v>
      </c>
      <c r="L167" s="259">
        <v>0</v>
      </c>
      <c r="M167" s="260">
        <v>2850</v>
      </c>
      <c r="N167" s="260">
        <v>0</v>
      </c>
      <c r="O167" s="261">
        <v>0</v>
      </c>
      <c r="P167" s="259">
        <f t="shared" si="19"/>
        <v>0</v>
      </c>
      <c r="Q167" s="260">
        <f t="shared" si="19"/>
        <v>-1950</v>
      </c>
      <c r="R167" s="260">
        <f t="shared" si="19"/>
        <v>0</v>
      </c>
      <c r="S167" s="261">
        <f t="shared" si="15"/>
        <v>0</v>
      </c>
      <c r="T167" s="259">
        <f t="shared" si="20"/>
        <v>0</v>
      </c>
      <c r="U167" s="260">
        <f t="shared" si="16"/>
        <v>-1200</v>
      </c>
      <c r="V167" s="260">
        <f t="shared" si="17"/>
        <v>0</v>
      </c>
      <c r="W167" s="261">
        <f t="shared" si="18"/>
        <v>0</v>
      </c>
      <c r="X167" s="296">
        <f t="shared" si="21"/>
        <v>8550</v>
      </c>
    </row>
    <row r="168" spans="1:24" x14ac:dyDescent="0.2">
      <c r="A168" s="263" t="s">
        <v>135</v>
      </c>
      <c r="B168" s="257" t="s">
        <v>554</v>
      </c>
      <c r="C168" s="258" t="s">
        <v>555</v>
      </c>
      <c r="D168" s="259">
        <v>9875</v>
      </c>
      <c r="E168" s="260">
        <v>9314541</v>
      </c>
      <c r="F168" s="260">
        <v>248241.46000000005</v>
      </c>
      <c r="G168" s="261">
        <v>5973590.9699999997</v>
      </c>
      <c r="H168" s="259">
        <v>10094</v>
      </c>
      <c r="I168" s="260">
        <v>11556110.4</v>
      </c>
      <c r="J168" s="260">
        <v>254721.48</v>
      </c>
      <c r="K168" s="261">
        <v>6853028.3900000025</v>
      </c>
      <c r="L168" s="259">
        <v>9506</v>
      </c>
      <c r="M168" s="260">
        <v>8339425.2000000002</v>
      </c>
      <c r="N168" s="260">
        <v>160111.12</v>
      </c>
      <c r="O168" s="261">
        <v>7594791.7200000016</v>
      </c>
      <c r="P168" s="259">
        <f t="shared" si="19"/>
        <v>-369</v>
      </c>
      <c r="Q168" s="260">
        <f t="shared" si="19"/>
        <v>-975115.79999999981</v>
      </c>
      <c r="R168" s="260">
        <f t="shared" si="19"/>
        <v>-88130.340000000055</v>
      </c>
      <c r="S168" s="261">
        <f t="shared" si="15"/>
        <v>1621200.7500000019</v>
      </c>
      <c r="T168" s="259">
        <f t="shared" si="20"/>
        <v>-588</v>
      </c>
      <c r="U168" s="260">
        <f t="shared" si="16"/>
        <v>-3216685.2</v>
      </c>
      <c r="V168" s="260">
        <f t="shared" si="17"/>
        <v>-94610.360000000015</v>
      </c>
      <c r="W168" s="261">
        <f t="shared" si="18"/>
        <v>741763.32999999914</v>
      </c>
      <c r="X168" s="296">
        <f t="shared" si="21"/>
        <v>48301627.119999997</v>
      </c>
    </row>
    <row r="169" spans="1:24" ht="12.75" customHeight="1" x14ac:dyDescent="0.2">
      <c r="A169" s="263" t="s">
        <v>135</v>
      </c>
      <c r="B169" s="257" t="s">
        <v>556</v>
      </c>
      <c r="C169" s="258" t="s">
        <v>557</v>
      </c>
      <c r="D169" s="259">
        <v>2653</v>
      </c>
      <c r="E169" s="260">
        <v>1685618</v>
      </c>
      <c r="F169" s="260">
        <v>75476</v>
      </c>
      <c r="G169" s="261">
        <v>727151.2499999993</v>
      </c>
      <c r="H169" s="259">
        <v>2758</v>
      </c>
      <c r="I169" s="260">
        <v>2171424</v>
      </c>
      <c r="J169" s="260">
        <v>138796</v>
      </c>
      <c r="K169" s="261">
        <v>809976.39999999991</v>
      </c>
      <c r="L169" s="259">
        <v>2601</v>
      </c>
      <c r="M169" s="260">
        <v>1524402</v>
      </c>
      <c r="N169" s="260">
        <v>71018</v>
      </c>
      <c r="O169" s="261">
        <v>896379.04999999993</v>
      </c>
      <c r="P169" s="259">
        <f t="shared" si="19"/>
        <v>-52</v>
      </c>
      <c r="Q169" s="260">
        <f t="shared" si="19"/>
        <v>-161216</v>
      </c>
      <c r="R169" s="260">
        <f t="shared" si="19"/>
        <v>-4458</v>
      </c>
      <c r="S169" s="261">
        <f t="shared" si="15"/>
        <v>169227.80000000063</v>
      </c>
      <c r="T169" s="259">
        <f t="shared" si="20"/>
        <v>-157</v>
      </c>
      <c r="U169" s="260">
        <f t="shared" si="16"/>
        <v>-647022</v>
      </c>
      <c r="V169" s="260">
        <f t="shared" si="17"/>
        <v>-67778</v>
      </c>
      <c r="W169" s="261">
        <f t="shared" si="18"/>
        <v>86402.650000000023</v>
      </c>
      <c r="X169" s="296">
        <f t="shared" si="21"/>
        <v>7480547.1499999994</v>
      </c>
    </row>
    <row r="170" spans="1:24" x14ac:dyDescent="0.2">
      <c r="A170" s="263" t="s">
        <v>135</v>
      </c>
      <c r="B170" s="257" t="s">
        <v>558</v>
      </c>
      <c r="C170" s="258" t="s">
        <v>559</v>
      </c>
      <c r="D170" s="259">
        <v>1698</v>
      </c>
      <c r="E170" s="260">
        <v>1510872</v>
      </c>
      <c r="F170" s="260">
        <v>67608</v>
      </c>
      <c r="G170" s="261">
        <v>0</v>
      </c>
      <c r="H170" s="259">
        <v>1674</v>
      </c>
      <c r="I170" s="260">
        <v>1502020</v>
      </c>
      <c r="J170" s="260">
        <v>124227.6</v>
      </c>
      <c r="K170" s="261">
        <v>0</v>
      </c>
      <c r="L170" s="259">
        <v>1431</v>
      </c>
      <c r="M170" s="260">
        <v>1359001</v>
      </c>
      <c r="N170" s="260">
        <v>57810</v>
      </c>
      <c r="O170" s="261">
        <v>0</v>
      </c>
      <c r="P170" s="259">
        <f t="shared" si="19"/>
        <v>-267</v>
      </c>
      <c r="Q170" s="260">
        <f t="shared" si="19"/>
        <v>-151871</v>
      </c>
      <c r="R170" s="260">
        <f t="shared" si="19"/>
        <v>-9798</v>
      </c>
      <c r="S170" s="261">
        <f t="shared" si="15"/>
        <v>0</v>
      </c>
      <c r="T170" s="259">
        <f t="shared" si="20"/>
        <v>-243</v>
      </c>
      <c r="U170" s="260">
        <f t="shared" si="16"/>
        <v>-143019</v>
      </c>
      <c r="V170" s="260">
        <f t="shared" si="17"/>
        <v>-66417.600000000006</v>
      </c>
      <c r="W170" s="261">
        <f t="shared" si="18"/>
        <v>0</v>
      </c>
      <c r="X170" s="296">
        <f t="shared" si="21"/>
        <v>4253028</v>
      </c>
    </row>
    <row r="171" spans="1:24" ht="12.75" customHeight="1" x14ac:dyDescent="0.2">
      <c r="A171" s="263" t="s">
        <v>135</v>
      </c>
      <c r="B171" s="257" t="s">
        <v>560</v>
      </c>
      <c r="C171" s="258" t="s">
        <v>561</v>
      </c>
      <c r="D171" s="259">
        <v>105</v>
      </c>
      <c r="E171" s="260">
        <v>41842</v>
      </c>
      <c r="F171" s="260">
        <v>0</v>
      </c>
      <c r="G171" s="261">
        <v>0</v>
      </c>
      <c r="H171" s="259">
        <v>69</v>
      </c>
      <c r="I171" s="260">
        <v>32194</v>
      </c>
      <c r="J171" s="260">
        <v>0</v>
      </c>
      <c r="K171" s="261">
        <v>0</v>
      </c>
      <c r="L171" s="259">
        <v>86</v>
      </c>
      <c r="M171" s="260">
        <v>43600</v>
      </c>
      <c r="N171" s="260">
        <v>0</v>
      </c>
      <c r="O171" s="261">
        <v>0</v>
      </c>
      <c r="P171" s="259">
        <f t="shared" si="19"/>
        <v>-19</v>
      </c>
      <c r="Q171" s="260">
        <f t="shared" si="19"/>
        <v>1758</v>
      </c>
      <c r="R171" s="260">
        <f t="shared" si="19"/>
        <v>0</v>
      </c>
      <c r="S171" s="261">
        <f t="shared" si="15"/>
        <v>0</v>
      </c>
      <c r="T171" s="259">
        <f t="shared" si="20"/>
        <v>17</v>
      </c>
      <c r="U171" s="260">
        <f t="shared" si="16"/>
        <v>11406</v>
      </c>
      <c r="V171" s="260">
        <f t="shared" si="17"/>
        <v>0</v>
      </c>
      <c r="W171" s="261">
        <f t="shared" si="18"/>
        <v>0</v>
      </c>
      <c r="X171" s="296">
        <f t="shared" si="21"/>
        <v>130953</v>
      </c>
    </row>
    <row r="172" spans="1:24" ht="12.75" customHeight="1" x14ac:dyDescent="0.2">
      <c r="A172" s="263" t="s">
        <v>135</v>
      </c>
      <c r="B172" s="257" t="s">
        <v>562</v>
      </c>
      <c r="C172" s="258" t="s">
        <v>563</v>
      </c>
      <c r="D172" s="259">
        <v>1555</v>
      </c>
      <c r="E172" s="260">
        <v>1766235.6</v>
      </c>
      <c r="F172" s="260">
        <v>3160.08</v>
      </c>
      <c r="G172" s="261">
        <v>0</v>
      </c>
      <c r="H172" s="259">
        <v>1712</v>
      </c>
      <c r="I172" s="260">
        <v>2044306.4000000001</v>
      </c>
      <c r="J172" s="260">
        <v>2075</v>
      </c>
      <c r="K172" s="261">
        <v>0</v>
      </c>
      <c r="L172" s="259">
        <v>1762</v>
      </c>
      <c r="M172" s="260">
        <v>2097578.4</v>
      </c>
      <c r="N172" s="260">
        <v>1245</v>
      </c>
      <c r="O172" s="261">
        <v>0</v>
      </c>
      <c r="P172" s="259">
        <f t="shared" si="19"/>
        <v>207</v>
      </c>
      <c r="Q172" s="260">
        <f t="shared" si="19"/>
        <v>331342.79999999981</v>
      </c>
      <c r="R172" s="260">
        <f t="shared" si="19"/>
        <v>-1915.08</v>
      </c>
      <c r="S172" s="261">
        <f t="shared" si="15"/>
        <v>0</v>
      </c>
      <c r="T172" s="259">
        <f t="shared" si="20"/>
        <v>50</v>
      </c>
      <c r="U172" s="260">
        <f t="shared" si="16"/>
        <v>53271.999999999767</v>
      </c>
      <c r="V172" s="260">
        <f t="shared" si="17"/>
        <v>-830</v>
      </c>
      <c r="W172" s="261">
        <f t="shared" si="18"/>
        <v>0</v>
      </c>
      <c r="X172" s="296">
        <f t="shared" si="21"/>
        <v>6300201.2000000002</v>
      </c>
    </row>
    <row r="173" spans="1:24" ht="12.75" customHeight="1" x14ac:dyDescent="0.2">
      <c r="A173" s="263" t="s">
        <v>135</v>
      </c>
      <c r="B173" s="257" t="s">
        <v>564</v>
      </c>
      <c r="C173" s="258" t="s">
        <v>565</v>
      </c>
      <c r="D173" s="259">
        <v>1072</v>
      </c>
      <c r="E173" s="260">
        <v>4333922</v>
      </c>
      <c r="F173" s="260">
        <v>587112.79000000097</v>
      </c>
      <c r="G173" s="261">
        <v>0</v>
      </c>
      <c r="H173" s="259">
        <v>1343</v>
      </c>
      <c r="I173" s="260">
        <v>5198442.2</v>
      </c>
      <c r="J173" s="260">
        <v>119537.67</v>
      </c>
      <c r="K173" s="261">
        <v>0</v>
      </c>
      <c r="L173" s="259">
        <v>1372</v>
      </c>
      <c r="M173" s="260">
        <v>4051153.5999999996</v>
      </c>
      <c r="N173" s="260">
        <v>80066.600000000006</v>
      </c>
      <c r="O173" s="261">
        <v>0</v>
      </c>
      <c r="P173" s="259">
        <f t="shared" si="19"/>
        <v>300</v>
      </c>
      <c r="Q173" s="260">
        <f t="shared" si="19"/>
        <v>-282768.40000000037</v>
      </c>
      <c r="R173" s="260">
        <f t="shared" si="19"/>
        <v>-507046.19000000099</v>
      </c>
      <c r="S173" s="261">
        <f t="shared" si="15"/>
        <v>0</v>
      </c>
      <c r="T173" s="259">
        <f t="shared" si="20"/>
        <v>29</v>
      </c>
      <c r="U173" s="260">
        <f t="shared" si="16"/>
        <v>-1147288.6000000006</v>
      </c>
      <c r="V173" s="260">
        <f t="shared" si="17"/>
        <v>-39471.069999999992</v>
      </c>
      <c r="W173" s="261">
        <f t="shared" si="18"/>
        <v>0</v>
      </c>
      <c r="X173" s="296">
        <f t="shared" si="21"/>
        <v>12396704.599999998</v>
      </c>
    </row>
    <row r="174" spans="1:24" ht="12.75" customHeight="1" x14ac:dyDescent="0.2">
      <c r="A174" s="263" t="s">
        <v>135</v>
      </c>
      <c r="B174" s="257" t="s">
        <v>566</v>
      </c>
      <c r="C174" s="258" t="s">
        <v>567</v>
      </c>
      <c r="D174" s="259">
        <v>742</v>
      </c>
      <c r="E174" s="260">
        <v>1451939</v>
      </c>
      <c r="F174" s="260">
        <v>373699.00999999931</v>
      </c>
      <c r="G174" s="261">
        <v>0</v>
      </c>
      <c r="H174" s="259">
        <v>712</v>
      </c>
      <c r="I174" s="260">
        <v>1650579</v>
      </c>
      <c r="J174" s="260">
        <v>480</v>
      </c>
      <c r="K174" s="261">
        <v>0</v>
      </c>
      <c r="L174" s="259">
        <v>750</v>
      </c>
      <c r="M174" s="260">
        <v>1248410</v>
      </c>
      <c r="N174" s="260">
        <v>120</v>
      </c>
      <c r="O174" s="261">
        <v>0</v>
      </c>
      <c r="P174" s="259">
        <f t="shared" si="19"/>
        <v>8</v>
      </c>
      <c r="Q174" s="260">
        <f t="shared" si="19"/>
        <v>-203529</v>
      </c>
      <c r="R174" s="260">
        <f t="shared" si="19"/>
        <v>-373579.00999999931</v>
      </c>
      <c r="S174" s="261">
        <f t="shared" si="15"/>
        <v>0</v>
      </c>
      <c r="T174" s="259">
        <f t="shared" si="20"/>
        <v>38</v>
      </c>
      <c r="U174" s="260">
        <f t="shared" si="16"/>
        <v>-402169</v>
      </c>
      <c r="V174" s="260">
        <f t="shared" si="17"/>
        <v>-360</v>
      </c>
      <c r="W174" s="261">
        <f t="shared" si="18"/>
        <v>0</v>
      </c>
      <c r="X174" s="296">
        <f t="shared" si="21"/>
        <v>3747098.0000000005</v>
      </c>
    </row>
    <row r="175" spans="1:24" ht="12.75" customHeight="1" x14ac:dyDescent="0.2">
      <c r="A175" s="263" t="s">
        <v>135</v>
      </c>
      <c r="B175" s="257" t="s">
        <v>568</v>
      </c>
      <c r="C175" s="258" t="s">
        <v>569</v>
      </c>
      <c r="D175" s="259">
        <v>848</v>
      </c>
      <c r="E175" s="260">
        <v>614714</v>
      </c>
      <c r="F175" s="260">
        <v>0</v>
      </c>
      <c r="G175" s="261">
        <v>0</v>
      </c>
      <c r="H175" s="259">
        <v>892</v>
      </c>
      <c r="I175" s="260">
        <v>691097</v>
      </c>
      <c r="J175" s="260">
        <v>0</v>
      </c>
      <c r="K175" s="261">
        <v>0</v>
      </c>
      <c r="L175" s="259">
        <v>882</v>
      </c>
      <c r="M175" s="260">
        <v>687499</v>
      </c>
      <c r="N175" s="260">
        <v>0</v>
      </c>
      <c r="O175" s="261">
        <v>0</v>
      </c>
      <c r="P175" s="259">
        <f t="shared" si="19"/>
        <v>34</v>
      </c>
      <c r="Q175" s="260">
        <f t="shared" si="19"/>
        <v>72785</v>
      </c>
      <c r="R175" s="260">
        <f t="shared" si="19"/>
        <v>0</v>
      </c>
      <c r="S175" s="261">
        <f t="shared" si="15"/>
        <v>0</v>
      </c>
      <c r="T175" s="259">
        <f t="shared" si="20"/>
        <v>-10</v>
      </c>
      <c r="U175" s="260">
        <f t="shared" si="16"/>
        <v>-3598</v>
      </c>
      <c r="V175" s="260">
        <f t="shared" si="17"/>
        <v>0</v>
      </c>
      <c r="W175" s="261">
        <f t="shared" si="18"/>
        <v>0</v>
      </c>
      <c r="X175" s="296">
        <f t="shared" si="21"/>
        <v>2064295</v>
      </c>
    </row>
    <row r="176" spans="1:24" ht="12.75" customHeight="1" x14ac:dyDescent="0.2">
      <c r="A176" s="263" t="s">
        <v>135</v>
      </c>
      <c r="B176" s="257" t="s">
        <v>570</v>
      </c>
      <c r="C176" s="258" t="s">
        <v>571</v>
      </c>
      <c r="D176" s="259">
        <v>832</v>
      </c>
      <c r="E176" s="260">
        <v>642916</v>
      </c>
      <c r="F176" s="260">
        <v>0</v>
      </c>
      <c r="G176" s="261">
        <v>0</v>
      </c>
      <c r="H176" s="259">
        <v>820</v>
      </c>
      <c r="I176" s="260">
        <v>768962.4</v>
      </c>
      <c r="J176" s="260">
        <v>0</v>
      </c>
      <c r="K176" s="261">
        <v>0</v>
      </c>
      <c r="L176" s="259">
        <v>808</v>
      </c>
      <c r="M176" s="260">
        <v>588808.19999999995</v>
      </c>
      <c r="N176" s="260">
        <v>0</v>
      </c>
      <c r="O176" s="261">
        <v>0</v>
      </c>
      <c r="P176" s="259">
        <f t="shared" si="19"/>
        <v>-24</v>
      </c>
      <c r="Q176" s="260">
        <f t="shared" si="19"/>
        <v>-54107.800000000047</v>
      </c>
      <c r="R176" s="260">
        <f t="shared" si="19"/>
        <v>0</v>
      </c>
      <c r="S176" s="261">
        <f t="shared" si="15"/>
        <v>0</v>
      </c>
      <c r="T176" s="259">
        <f t="shared" si="20"/>
        <v>-12</v>
      </c>
      <c r="U176" s="260">
        <f t="shared" si="16"/>
        <v>-180154.20000000007</v>
      </c>
      <c r="V176" s="260">
        <f t="shared" si="17"/>
        <v>0</v>
      </c>
      <c r="W176" s="261">
        <f t="shared" si="18"/>
        <v>0</v>
      </c>
      <c r="X176" s="296">
        <f t="shared" si="21"/>
        <v>1768016.5999999996</v>
      </c>
    </row>
    <row r="177" spans="1:24" x14ac:dyDescent="0.2">
      <c r="A177" s="263" t="s">
        <v>135</v>
      </c>
      <c r="B177" s="257" t="s">
        <v>572</v>
      </c>
      <c r="C177" s="258" t="s">
        <v>573</v>
      </c>
      <c r="D177" s="259">
        <v>803</v>
      </c>
      <c r="E177" s="260">
        <v>409450</v>
      </c>
      <c r="F177" s="260">
        <v>0</v>
      </c>
      <c r="G177" s="261">
        <v>0</v>
      </c>
      <c r="H177" s="259">
        <v>840</v>
      </c>
      <c r="I177" s="260">
        <v>464635</v>
      </c>
      <c r="J177" s="260">
        <v>0</v>
      </c>
      <c r="K177" s="261">
        <v>0</v>
      </c>
      <c r="L177" s="259">
        <v>775</v>
      </c>
      <c r="M177" s="260">
        <v>459067</v>
      </c>
      <c r="N177" s="260">
        <v>0</v>
      </c>
      <c r="O177" s="261">
        <v>0</v>
      </c>
      <c r="P177" s="259">
        <f t="shared" si="19"/>
        <v>-28</v>
      </c>
      <c r="Q177" s="260">
        <f t="shared" si="19"/>
        <v>49617</v>
      </c>
      <c r="R177" s="260">
        <f t="shared" si="19"/>
        <v>0</v>
      </c>
      <c r="S177" s="261">
        <f t="shared" si="15"/>
        <v>0</v>
      </c>
      <c r="T177" s="259">
        <f t="shared" si="20"/>
        <v>-65</v>
      </c>
      <c r="U177" s="260">
        <f t="shared" si="16"/>
        <v>-5568</v>
      </c>
      <c r="V177" s="260">
        <f t="shared" si="17"/>
        <v>0</v>
      </c>
      <c r="W177" s="261">
        <f t="shared" si="18"/>
        <v>0</v>
      </c>
      <c r="X177" s="296">
        <f t="shared" si="21"/>
        <v>1378723</v>
      </c>
    </row>
    <row r="178" spans="1:24" x14ac:dyDescent="0.2">
      <c r="A178" s="263" t="s">
        <v>142</v>
      </c>
      <c r="B178" s="257" t="s">
        <v>574</v>
      </c>
      <c r="C178" s="258" t="s">
        <v>575</v>
      </c>
      <c r="D178" s="259">
        <v>2409</v>
      </c>
      <c r="E178" s="260">
        <v>1657912</v>
      </c>
      <c r="F178" s="260">
        <v>0</v>
      </c>
      <c r="G178" s="261">
        <v>0</v>
      </c>
      <c r="H178" s="259">
        <v>2435</v>
      </c>
      <c r="I178" s="260">
        <v>1767313</v>
      </c>
      <c r="J178" s="260">
        <v>0</v>
      </c>
      <c r="K178" s="261">
        <v>0</v>
      </c>
      <c r="L178" s="259">
        <v>2434</v>
      </c>
      <c r="M178" s="260">
        <v>1827114</v>
      </c>
      <c r="N178" s="260">
        <v>0</v>
      </c>
      <c r="O178" s="261">
        <v>0</v>
      </c>
      <c r="P178" s="259">
        <f t="shared" si="19"/>
        <v>25</v>
      </c>
      <c r="Q178" s="260">
        <f t="shared" si="19"/>
        <v>169202</v>
      </c>
      <c r="R178" s="260">
        <f t="shared" si="19"/>
        <v>0</v>
      </c>
      <c r="S178" s="261">
        <f t="shared" si="15"/>
        <v>0</v>
      </c>
      <c r="T178" s="259">
        <f t="shared" si="20"/>
        <v>-1</v>
      </c>
      <c r="U178" s="260">
        <f t="shared" si="16"/>
        <v>59801</v>
      </c>
      <c r="V178" s="260">
        <f t="shared" si="17"/>
        <v>0</v>
      </c>
      <c r="W178" s="261">
        <f t="shared" si="18"/>
        <v>0</v>
      </c>
      <c r="X178" s="296">
        <f t="shared" si="21"/>
        <v>5486235</v>
      </c>
    </row>
    <row r="179" spans="1:24" x14ac:dyDescent="0.2">
      <c r="A179" s="263" t="s">
        <v>142</v>
      </c>
      <c r="B179" s="257" t="s">
        <v>576</v>
      </c>
      <c r="C179" s="258" t="s">
        <v>577</v>
      </c>
      <c r="D179" s="259">
        <v>870</v>
      </c>
      <c r="E179" s="260">
        <v>290748</v>
      </c>
      <c r="F179" s="260">
        <v>0</v>
      </c>
      <c r="G179" s="261">
        <v>0</v>
      </c>
      <c r="H179" s="259">
        <v>971</v>
      </c>
      <c r="I179" s="260">
        <v>323680</v>
      </c>
      <c r="J179" s="260">
        <v>0</v>
      </c>
      <c r="K179" s="261">
        <v>0</v>
      </c>
      <c r="L179" s="259">
        <v>852</v>
      </c>
      <c r="M179" s="260">
        <v>287501</v>
      </c>
      <c r="N179" s="260">
        <v>0</v>
      </c>
      <c r="O179" s="261">
        <v>0</v>
      </c>
      <c r="P179" s="259">
        <f t="shared" si="19"/>
        <v>-18</v>
      </c>
      <c r="Q179" s="260">
        <f t="shared" si="19"/>
        <v>-3247</v>
      </c>
      <c r="R179" s="260">
        <f t="shared" si="19"/>
        <v>0</v>
      </c>
      <c r="S179" s="261">
        <f t="shared" si="15"/>
        <v>0</v>
      </c>
      <c r="T179" s="259">
        <f t="shared" si="20"/>
        <v>-119</v>
      </c>
      <c r="U179" s="260">
        <f t="shared" si="16"/>
        <v>-36179</v>
      </c>
      <c r="V179" s="260">
        <f t="shared" si="17"/>
        <v>0</v>
      </c>
      <c r="W179" s="261">
        <f t="shared" si="18"/>
        <v>0</v>
      </c>
      <c r="X179" s="296">
        <f t="shared" si="21"/>
        <v>864189</v>
      </c>
    </row>
    <row r="180" spans="1:24" x14ac:dyDescent="0.2">
      <c r="A180" s="263" t="s">
        <v>142</v>
      </c>
      <c r="B180" s="257" t="s">
        <v>578</v>
      </c>
      <c r="C180" s="258" t="s">
        <v>579</v>
      </c>
      <c r="D180" s="259">
        <v>937</v>
      </c>
      <c r="E180" s="260">
        <v>310578</v>
      </c>
      <c r="F180" s="260">
        <v>0</v>
      </c>
      <c r="G180" s="261">
        <v>0</v>
      </c>
      <c r="H180" s="259">
        <v>1038</v>
      </c>
      <c r="I180" s="260">
        <v>345428</v>
      </c>
      <c r="J180" s="260">
        <v>0</v>
      </c>
      <c r="K180" s="261">
        <v>0</v>
      </c>
      <c r="L180" s="259">
        <v>922</v>
      </c>
      <c r="M180" s="260">
        <v>308858</v>
      </c>
      <c r="N180" s="260">
        <v>0</v>
      </c>
      <c r="O180" s="261">
        <v>0</v>
      </c>
      <c r="P180" s="259">
        <f t="shared" si="19"/>
        <v>-15</v>
      </c>
      <c r="Q180" s="260">
        <f t="shared" si="19"/>
        <v>-1720</v>
      </c>
      <c r="R180" s="260">
        <f t="shared" si="19"/>
        <v>0</v>
      </c>
      <c r="S180" s="261">
        <f t="shared" si="15"/>
        <v>0</v>
      </c>
      <c r="T180" s="259">
        <f t="shared" si="20"/>
        <v>-116</v>
      </c>
      <c r="U180" s="260">
        <f t="shared" si="16"/>
        <v>-36570</v>
      </c>
      <c r="V180" s="260">
        <f t="shared" si="17"/>
        <v>0</v>
      </c>
      <c r="W180" s="261">
        <f t="shared" si="18"/>
        <v>0</v>
      </c>
      <c r="X180" s="296">
        <f t="shared" si="21"/>
        <v>928403</v>
      </c>
    </row>
    <row r="181" spans="1:24" x14ac:dyDescent="0.2">
      <c r="A181" s="263" t="s">
        <v>142</v>
      </c>
      <c r="B181" s="257" t="s">
        <v>580</v>
      </c>
      <c r="C181" s="258" t="s">
        <v>581</v>
      </c>
      <c r="D181" s="259"/>
      <c r="E181" s="260">
        <v>22420</v>
      </c>
      <c r="F181" s="260">
        <v>0</v>
      </c>
      <c r="G181" s="261">
        <v>0</v>
      </c>
      <c r="H181" s="259">
        <v>0</v>
      </c>
      <c r="I181" s="260">
        <v>23180</v>
      </c>
      <c r="J181" s="260">
        <v>0</v>
      </c>
      <c r="K181" s="261">
        <v>0</v>
      </c>
      <c r="L181" s="259">
        <v>0</v>
      </c>
      <c r="M181" s="260">
        <v>21660</v>
      </c>
      <c r="N181" s="260">
        <v>0</v>
      </c>
      <c r="O181" s="261">
        <v>0</v>
      </c>
      <c r="P181" s="259">
        <f t="shared" si="19"/>
        <v>0</v>
      </c>
      <c r="Q181" s="260">
        <f t="shared" si="19"/>
        <v>-760</v>
      </c>
      <c r="R181" s="260">
        <f t="shared" si="19"/>
        <v>0</v>
      </c>
      <c r="S181" s="261">
        <f t="shared" si="15"/>
        <v>0</v>
      </c>
      <c r="T181" s="259">
        <f t="shared" si="20"/>
        <v>0</v>
      </c>
      <c r="U181" s="260">
        <f t="shared" si="16"/>
        <v>-1520</v>
      </c>
      <c r="V181" s="260">
        <f t="shared" si="17"/>
        <v>0</v>
      </c>
      <c r="W181" s="261">
        <f t="shared" si="18"/>
        <v>0</v>
      </c>
      <c r="X181" s="296">
        <f t="shared" si="21"/>
        <v>64980</v>
      </c>
    </row>
    <row r="182" spans="1:24" x14ac:dyDescent="0.2">
      <c r="A182" s="263" t="s">
        <v>142</v>
      </c>
      <c r="B182" s="257" t="s">
        <v>582</v>
      </c>
      <c r="C182" s="258" t="s">
        <v>583</v>
      </c>
      <c r="D182" s="259">
        <v>1375</v>
      </c>
      <c r="E182" s="260">
        <v>863212</v>
      </c>
      <c r="F182" s="260">
        <v>0</v>
      </c>
      <c r="G182" s="261">
        <v>0</v>
      </c>
      <c r="H182" s="259">
        <v>1349</v>
      </c>
      <c r="I182" s="260">
        <v>1023273</v>
      </c>
      <c r="J182" s="260">
        <v>0</v>
      </c>
      <c r="K182" s="261">
        <v>0</v>
      </c>
      <c r="L182" s="259">
        <v>1337</v>
      </c>
      <c r="M182" s="260">
        <v>840622</v>
      </c>
      <c r="N182" s="260">
        <v>0</v>
      </c>
      <c r="O182" s="261">
        <v>0</v>
      </c>
      <c r="P182" s="259">
        <f t="shared" si="19"/>
        <v>-38</v>
      </c>
      <c r="Q182" s="260">
        <f t="shared" si="19"/>
        <v>-22590</v>
      </c>
      <c r="R182" s="260">
        <f t="shared" si="19"/>
        <v>0</v>
      </c>
      <c r="S182" s="261">
        <f t="shared" si="15"/>
        <v>0</v>
      </c>
      <c r="T182" s="259">
        <f t="shared" si="20"/>
        <v>-12</v>
      </c>
      <c r="U182" s="260">
        <f t="shared" si="16"/>
        <v>-182651</v>
      </c>
      <c r="V182" s="260">
        <f t="shared" si="17"/>
        <v>0</v>
      </c>
      <c r="W182" s="261">
        <f t="shared" si="18"/>
        <v>0</v>
      </c>
      <c r="X182" s="296">
        <f t="shared" si="21"/>
        <v>2524502</v>
      </c>
    </row>
    <row r="183" spans="1:24" x14ac:dyDescent="0.2">
      <c r="A183" s="263" t="s">
        <v>142</v>
      </c>
      <c r="B183" s="257" t="s">
        <v>584</v>
      </c>
      <c r="C183" s="258" t="s">
        <v>585</v>
      </c>
      <c r="D183" s="259">
        <v>915</v>
      </c>
      <c r="E183" s="260">
        <v>300820</v>
      </c>
      <c r="F183" s="260">
        <v>0</v>
      </c>
      <c r="G183" s="261">
        <v>0</v>
      </c>
      <c r="H183" s="259">
        <v>1012</v>
      </c>
      <c r="I183" s="260">
        <v>381173</v>
      </c>
      <c r="J183" s="260">
        <v>0</v>
      </c>
      <c r="K183" s="261">
        <v>0</v>
      </c>
      <c r="L183" s="259">
        <v>945</v>
      </c>
      <c r="M183" s="260">
        <v>267877</v>
      </c>
      <c r="N183" s="260">
        <v>0</v>
      </c>
      <c r="O183" s="261">
        <v>0</v>
      </c>
      <c r="P183" s="259">
        <f t="shared" si="19"/>
        <v>30</v>
      </c>
      <c r="Q183" s="260">
        <f t="shared" si="19"/>
        <v>-32943</v>
      </c>
      <c r="R183" s="260">
        <f t="shared" si="19"/>
        <v>0</v>
      </c>
      <c r="S183" s="261">
        <f t="shared" si="15"/>
        <v>0</v>
      </c>
      <c r="T183" s="259">
        <f t="shared" si="20"/>
        <v>-67</v>
      </c>
      <c r="U183" s="260">
        <f t="shared" si="16"/>
        <v>-113296</v>
      </c>
      <c r="V183" s="260">
        <f t="shared" si="17"/>
        <v>0</v>
      </c>
      <c r="W183" s="261">
        <f t="shared" si="18"/>
        <v>0</v>
      </c>
      <c r="X183" s="296">
        <f t="shared" si="21"/>
        <v>805551</v>
      </c>
    </row>
    <row r="184" spans="1:24" ht="12.75" customHeight="1" x14ac:dyDescent="0.2">
      <c r="A184" s="263" t="s">
        <v>142</v>
      </c>
      <c r="B184" s="257" t="s">
        <v>586</v>
      </c>
      <c r="C184" s="258" t="s">
        <v>587</v>
      </c>
      <c r="D184" s="259"/>
      <c r="E184" s="260"/>
      <c r="F184" s="260"/>
      <c r="G184" s="261"/>
      <c r="H184" s="259"/>
      <c r="I184" s="260"/>
      <c r="J184" s="260"/>
      <c r="K184" s="261"/>
      <c r="L184" s="259">
        <v>0</v>
      </c>
      <c r="M184" s="260">
        <v>7696</v>
      </c>
      <c r="N184" s="260">
        <v>0</v>
      </c>
      <c r="O184" s="261">
        <v>0</v>
      </c>
      <c r="P184" s="259">
        <f t="shared" si="19"/>
        <v>0</v>
      </c>
      <c r="Q184" s="260">
        <f t="shared" si="19"/>
        <v>7696</v>
      </c>
      <c r="R184" s="260">
        <f t="shared" si="19"/>
        <v>0</v>
      </c>
      <c r="S184" s="261">
        <f t="shared" si="15"/>
        <v>0</v>
      </c>
      <c r="T184" s="259">
        <f t="shared" si="20"/>
        <v>0</v>
      </c>
      <c r="U184" s="260">
        <f t="shared" si="16"/>
        <v>7696</v>
      </c>
      <c r="V184" s="260">
        <f t="shared" si="17"/>
        <v>0</v>
      </c>
      <c r="W184" s="261">
        <f t="shared" si="18"/>
        <v>0</v>
      </c>
      <c r="X184" s="296">
        <f t="shared" si="21"/>
        <v>23088</v>
      </c>
    </row>
    <row r="185" spans="1:24" x14ac:dyDescent="0.2">
      <c r="A185" s="263" t="s">
        <v>142</v>
      </c>
      <c r="B185" s="257" t="s">
        <v>588</v>
      </c>
      <c r="C185" s="258" t="s">
        <v>589</v>
      </c>
      <c r="D185" s="259"/>
      <c r="E185" s="260">
        <v>23120</v>
      </c>
      <c r="F185" s="260">
        <v>0</v>
      </c>
      <c r="G185" s="261">
        <v>0</v>
      </c>
      <c r="H185" s="259">
        <v>0</v>
      </c>
      <c r="I185" s="260">
        <v>29790</v>
      </c>
      <c r="J185" s="260">
        <v>0</v>
      </c>
      <c r="K185" s="261">
        <v>0</v>
      </c>
      <c r="L185" s="259">
        <v>0</v>
      </c>
      <c r="M185" s="260">
        <v>25873</v>
      </c>
      <c r="N185" s="260">
        <v>0</v>
      </c>
      <c r="O185" s="261">
        <v>0</v>
      </c>
      <c r="P185" s="259">
        <f t="shared" si="19"/>
        <v>0</v>
      </c>
      <c r="Q185" s="260">
        <f t="shared" si="19"/>
        <v>2753</v>
      </c>
      <c r="R185" s="260">
        <f t="shared" si="19"/>
        <v>0</v>
      </c>
      <c r="S185" s="261">
        <f t="shared" si="15"/>
        <v>0</v>
      </c>
      <c r="T185" s="259">
        <f t="shared" si="20"/>
        <v>0</v>
      </c>
      <c r="U185" s="260">
        <f t="shared" si="16"/>
        <v>-3917</v>
      </c>
      <c r="V185" s="260">
        <f t="shared" si="17"/>
        <v>0</v>
      </c>
      <c r="W185" s="261">
        <f t="shared" si="18"/>
        <v>0</v>
      </c>
      <c r="X185" s="296">
        <f t="shared" si="21"/>
        <v>77619</v>
      </c>
    </row>
    <row r="186" spans="1:24" x14ac:dyDescent="0.2">
      <c r="A186" s="263" t="s">
        <v>142</v>
      </c>
      <c r="B186" s="257" t="s">
        <v>590</v>
      </c>
      <c r="C186" s="258" t="s">
        <v>591</v>
      </c>
      <c r="D186" s="259">
        <v>19839</v>
      </c>
      <c r="E186" s="260">
        <v>23495840</v>
      </c>
      <c r="F186" s="260">
        <v>1675292.4399999988</v>
      </c>
      <c r="G186" s="261">
        <v>4863368.26</v>
      </c>
      <c r="H186" s="259">
        <v>20935</v>
      </c>
      <c r="I186" s="260">
        <v>27859860.600000001</v>
      </c>
      <c r="J186" s="260">
        <v>704032.94999999984</v>
      </c>
      <c r="K186" s="261">
        <v>5636156.9800000004</v>
      </c>
      <c r="L186" s="259">
        <v>20134</v>
      </c>
      <c r="M186" s="260">
        <v>22140422.800000001</v>
      </c>
      <c r="N186" s="260">
        <v>364229.33</v>
      </c>
      <c r="O186" s="261">
        <v>5881569.1100000013</v>
      </c>
      <c r="P186" s="259">
        <f t="shared" si="19"/>
        <v>295</v>
      </c>
      <c r="Q186" s="260">
        <f t="shared" si="19"/>
        <v>-1355417.1999999993</v>
      </c>
      <c r="R186" s="260">
        <f t="shared" si="19"/>
        <v>-1311063.1099999987</v>
      </c>
      <c r="S186" s="261">
        <f t="shared" si="15"/>
        <v>1018200.8500000015</v>
      </c>
      <c r="T186" s="259">
        <f t="shared" si="20"/>
        <v>-801</v>
      </c>
      <c r="U186" s="260">
        <f t="shared" si="16"/>
        <v>-5719437.8000000007</v>
      </c>
      <c r="V186" s="260">
        <f t="shared" si="17"/>
        <v>-339803.61999999982</v>
      </c>
      <c r="W186" s="261">
        <f t="shared" si="18"/>
        <v>245412.13000000082</v>
      </c>
      <c r="X186" s="296">
        <f t="shared" si="21"/>
        <v>85199226.719999984</v>
      </c>
    </row>
    <row r="187" spans="1:24" ht="12.75" customHeight="1" x14ac:dyDescent="0.2">
      <c r="A187" s="263" t="s">
        <v>142</v>
      </c>
      <c r="B187" s="257" t="s">
        <v>592</v>
      </c>
      <c r="C187" s="258" t="s">
        <v>593</v>
      </c>
      <c r="D187" s="259">
        <v>7093</v>
      </c>
      <c r="E187" s="260">
        <v>6813045</v>
      </c>
      <c r="F187" s="260">
        <v>255442.20999999979</v>
      </c>
      <c r="G187" s="261">
        <v>0</v>
      </c>
      <c r="H187" s="259">
        <v>7263</v>
      </c>
      <c r="I187" s="260">
        <v>8079488</v>
      </c>
      <c r="J187" s="260">
        <v>18494.8</v>
      </c>
      <c r="K187" s="261">
        <v>0</v>
      </c>
      <c r="L187" s="259">
        <v>7130</v>
      </c>
      <c r="M187" s="260">
        <v>6282974.4000000004</v>
      </c>
      <c r="N187" s="260">
        <v>12791.2</v>
      </c>
      <c r="O187" s="261">
        <v>0</v>
      </c>
      <c r="P187" s="259">
        <f t="shared" si="19"/>
        <v>37</v>
      </c>
      <c r="Q187" s="260">
        <f t="shared" si="19"/>
        <v>-530070.59999999963</v>
      </c>
      <c r="R187" s="260">
        <f t="shared" si="19"/>
        <v>-242651.00999999978</v>
      </c>
      <c r="S187" s="261">
        <f t="shared" si="15"/>
        <v>0</v>
      </c>
      <c r="T187" s="259">
        <f t="shared" si="20"/>
        <v>-133</v>
      </c>
      <c r="U187" s="260">
        <f t="shared" si="16"/>
        <v>-1796513.5999999996</v>
      </c>
      <c r="V187" s="260">
        <f t="shared" si="17"/>
        <v>-5703.5999999999985</v>
      </c>
      <c r="W187" s="261">
        <f t="shared" si="18"/>
        <v>0</v>
      </c>
      <c r="X187" s="296">
        <f t="shared" si="21"/>
        <v>18901593.800000004</v>
      </c>
    </row>
    <row r="188" spans="1:24" x14ac:dyDescent="0.2">
      <c r="A188" s="263" t="s">
        <v>142</v>
      </c>
      <c r="B188" s="257" t="s">
        <v>594</v>
      </c>
      <c r="C188" s="258" t="s">
        <v>595</v>
      </c>
      <c r="D188" s="259">
        <v>1376</v>
      </c>
      <c r="E188" s="260">
        <v>815522</v>
      </c>
      <c r="F188" s="260">
        <v>0</v>
      </c>
      <c r="G188" s="261">
        <v>0</v>
      </c>
      <c r="H188" s="259">
        <v>1617</v>
      </c>
      <c r="I188" s="260">
        <v>1203449.2</v>
      </c>
      <c r="J188" s="260">
        <v>0</v>
      </c>
      <c r="K188" s="261">
        <v>0</v>
      </c>
      <c r="L188" s="259">
        <v>1516</v>
      </c>
      <c r="M188" s="260">
        <v>814753.6</v>
      </c>
      <c r="N188" s="260">
        <v>0</v>
      </c>
      <c r="O188" s="261">
        <v>0</v>
      </c>
      <c r="P188" s="259">
        <f t="shared" si="19"/>
        <v>140</v>
      </c>
      <c r="Q188" s="260">
        <f t="shared" si="19"/>
        <v>-768.40000000002328</v>
      </c>
      <c r="R188" s="260">
        <f t="shared" si="19"/>
        <v>0</v>
      </c>
      <c r="S188" s="261">
        <f t="shared" si="15"/>
        <v>0</v>
      </c>
      <c r="T188" s="259">
        <f t="shared" si="20"/>
        <v>-101</v>
      </c>
      <c r="U188" s="260">
        <f t="shared" si="16"/>
        <v>-388695.6</v>
      </c>
      <c r="V188" s="260">
        <f t="shared" si="17"/>
        <v>0</v>
      </c>
      <c r="W188" s="261">
        <f t="shared" si="18"/>
        <v>0</v>
      </c>
      <c r="X188" s="296">
        <f t="shared" si="21"/>
        <v>2447432.7999999998</v>
      </c>
    </row>
    <row r="189" spans="1:24" x14ac:dyDescent="0.2">
      <c r="A189" s="263" t="s">
        <v>142</v>
      </c>
      <c r="B189" s="257" t="s">
        <v>596</v>
      </c>
      <c r="C189" s="258" t="s">
        <v>597</v>
      </c>
      <c r="D189" s="259">
        <v>3260</v>
      </c>
      <c r="E189" s="260">
        <v>1872034</v>
      </c>
      <c r="F189" s="260">
        <v>0</v>
      </c>
      <c r="G189" s="261">
        <v>0</v>
      </c>
      <c r="H189" s="259">
        <v>3433</v>
      </c>
      <c r="I189" s="260">
        <v>2321105</v>
      </c>
      <c r="J189" s="260">
        <v>0</v>
      </c>
      <c r="K189" s="261">
        <v>0</v>
      </c>
      <c r="L189" s="259">
        <v>3271</v>
      </c>
      <c r="M189" s="260">
        <v>1801538</v>
      </c>
      <c r="N189" s="260">
        <v>0</v>
      </c>
      <c r="O189" s="261">
        <v>0</v>
      </c>
      <c r="P189" s="259">
        <f t="shared" si="19"/>
        <v>11</v>
      </c>
      <c r="Q189" s="260">
        <f t="shared" si="19"/>
        <v>-70496</v>
      </c>
      <c r="R189" s="260">
        <f t="shared" si="19"/>
        <v>0</v>
      </c>
      <c r="S189" s="261">
        <f t="shared" si="15"/>
        <v>0</v>
      </c>
      <c r="T189" s="259">
        <f t="shared" si="20"/>
        <v>-162</v>
      </c>
      <c r="U189" s="260">
        <f t="shared" si="16"/>
        <v>-519567</v>
      </c>
      <c r="V189" s="260">
        <f t="shared" si="17"/>
        <v>0</v>
      </c>
      <c r="W189" s="261">
        <f t="shared" si="18"/>
        <v>0</v>
      </c>
      <c r="X189" s="296">
        <f t="shared" si="21"/>
        <v>5411167</v>
      </c>
    </row>
    <row r="190" spans="1:24" x14ac:dyDescent="0.2">
      <c r="A190" s="263" t="s">
        <v>142</v>
      </c>
      <c r="B190" s="257" t="s">
        <v>598</v>
      </c>
      <c r="C190" s="258" t="s">
        <v>599</v>
      </c>
      <c r="D190" s="259">
        <v>5814</v>
      </c>
      <c r="E190" s="260">
        <v>6921649</v>
      </c>
      <c r="F190" s="260">
        <v>137262.96000000002</v>
      </c>
      <c r="G190" s="261">
        <v>0</v>
      </c>
      <c r="H190" s="259">
        <v>6208</v>
      </c>
      <c r="I190" s="260">
        <v>8290279</v>
      </c>
      <c r="J190" s="260">
        <v>222149.20000000004</v>
      </c>
      <c r="K190" s="261">
        <v>0</v>
      </c>
      <c r="L190" s="259">
        <v>6031</v>
      </c>
      <c r="M190" s="260">
        <v>6739105.2000000002</v>
      </c>
      <c r="N190" s="260">
        <v>107109.28</v>
      </c>
      <c r="O190" s="261">
        <v>0</v>
      </c>
      <c r="P190" s="259">
        <f t="shared" si="19"/>
        <v>217</v>
      </c>
      <c r="Q190" s="260">
        <f t="shared" si="19"/>
        <v>-182543.79999999981</v>
      </c>
      <c r="R190" s="260">
        <f t="shared" si="19"/>
        <v>-30153.680000000022</v>
      </c>
      <c r="S190" s="261">
        <f t="shared" si="15"/>
        <v>0</v>
      </c>
      <c r="T190" s="259">
        <f t="shared" si="20"/>
        <v>-177</v>
      </c>
      <c r="U190" s="260">
        <f t="shared" si="16"/>
        <v>-1551173.7999999998</v>
      </c>
      <c r="V190" s="260">
        <f t="shared" si="17"/>
        <v>-115039.92000000004</v>
      </c>
      <c r="W190" s="261">
        <f t="shared" si="18"/>
        <v>0</v>
      </c>
      <c r="X190" s="296">
        <f t="shared" si="21"/>
        <v>20550922.439999998</v>
      </c>
    </row>
    <row r="191" spans="1:24" x14ac:dyDescent="0.2">
      <c r="A191" s="263" t="s">
        <v>142</v>
      </c>
      <c r="B191" s="257" t="s">
        <v>600</v>
      </c>
      <c r="C191" s="258" t="s">
        <v>601</v>
      </c>
      <c r="D191" s="259">
        <v>2097</v>
      </c>
      <c r="E191" s="260">
        <v>1769861</v>
      </c>
      <c r="F191" s="260">
        <v>41421.279999999999</v>
      </c>
      <c r="G191" s="261">
        <v>0</v>
      </c>
      <c r="H191" s="259">
        <v>2030</v>
      </c>
      <c r="I191" s="260">
        <v>1792815</v>
      </c>
      <c r="J191" s="260">
        <v>47427.64</v>
      </c>
      <c r="K191" s="261">
        <v>0</v>
      </c>
      <c r="L191" s="259">
        <v>1883</v>
      </c>
      <c r="M191" s="260">
        <v>1827132</v>
      </c>
      <c r="N191" s="260">
        <v>20094.28</v>
      </c>
      <c r="O191" s="261">
        <v>0</v>
      </c>
      <c r="P191" s="259">
        <f t="shared" si="19"/>
        <v>-214</v>
      </c>
      <c r="Q191" s="260">
        <f t="shared" si="19"/>
        <v>57271</v>
      </c>
      <c r="R191" s="260">
        <f t="shared" si="19"/>
        <v>-21327</v>
      </c>
      <c r="S191" s="261">
        <f t="shared" si="15"/>
        <v>0</v>
      </c>
      <c r="T191" s="259">
        <f t="shared" si="20"/>
        <v>-147</v>
      </c>
      <c r="U191" s="260">
        <f t="shared" si="16"/>
        <v>34317</v>
      </c>
      <c r="V191" s="260">
        <f t="shared" si="17"/>
        <v>-27333.360000000001</v>
      </c>
      <c r="W191" s="261">
        <f t="shared" si="18"/>
        <v>0</v>
      </c>
      <c r="X191" s="296">
        <f t="shared" si="21"/>
        <v>5545230.8399999999</v>
      </c>
    </row>
    <row r="192" spans="1:24" ht="12.75" customHeight="1" x14ac:dyDescent="0.2">
      <c r="A192" s="263" t="s">
        <v>142</v>
      </c>
      <c r="B192" s="257" t="s">
        <v>602</v>
      </c>
      <c r="C192" s="258" t="s">
        <v>603</v>
      </c>
      <c r="D192" s="259">
        <v>655</v>
      </c>
      <c r="E192" s="260">
        <v>591328</v>
      </c>
      <c r="F192" s="260">
        <v>0</v>
      </c>
      <c r="G192" s="261">
        <v>0</v>
      </c>
      <c r="H192" s="259">
        <v>598</v>
      </c>
      <c r="I192" s="260">
        <v>670901</v>
      </c>
      <c r="J192" s="260">
        <v>0</v>
      </c>
      <c r="K192" s="261">
        <v>0</v>
      </c>
      <c r="L192" s="259">
        <v>586</v>
      </c>
      <c r="M192" s="260">
        <v>500488</v>
      </c>
      <c r="N192" s="260">
        <v>0</v>
      </c>
      <c r="O192" s="261">
        <v>0</v>
      </c>
      <c r="P192" s="259">
        <f t="shared" si="19"/>
        <v>-69</v>
      </c>
      <c r="Q192" s="260">
        <f t="shared" si="19"/>
        <v>-90840</v>
      </c>
      <c r="R192" s="260">
        <f t="shared" si="19"/>
        <v>0</v>
      </c>
      <c r="S192" s="261">
        <f t="shared" si="15"/>
        <v>0</v>
      </c>
      <c r="T192" s="259">
        <f t="shared" si="20"/>
        <v>-12</v>
      </c>
      <c r="U192" s="260">
        <f t="shared" si="16"/>
        <v>-170413</v>
      </c>
      <c r="V192" s="260">
        <f t="shared" si="17"/>
        <v>0</v>
      </c>
      <c r="W192" s="261">
        <f t="shared" si="18"/>
        <v>0</v>
      </c>
      <c r="X192" s="296">
        <f t="shared" si="21"/>
        <v>1502567</v>
      </c>
    </row>
    <row r="193" spans="1:24" ht="12.75" customHeight="1" x14ac:dyDescent="0.2">
      <c r="A193" s="263" t="s">
        <v>142</v>
      </c>
      <c r="B193" s="257" t="s">
        <v>604</v>
      </c>
      <c r="C193" s="258" t="s">
        <v>605</v>
      </c>
      <c r="D193" s="259">
        <v>7730</v>
      </c>
      <c r="E193" s="260">
        <v>9865221.5999999996</v>
      </c>
      <c r="F193" s="260">
        <v>485647.51999999973</v>
      </c>
      <c r="G193" s="261">
        <v>1995251.0099999998</v>
      </c>
      <c r="H193" s="259">
        <v>8252</v>
      </c>
      <c r="I193" s="260">
        <v>12208255.800000001</v>
      </c>
      <c r="J193" s="260">
        <v>157543</v>
      </c>
      <c r="K193" s="261">
        <v>2720937.6900000004</v>
      </c>
      <c r="L193" s="259">
        <v>8021</v>
      </c>
      <c r="M193" s="260">
        <v>9210226.1999999993</v>
      </c>
      <c r="N193" s="260">
        <v>91611</v>
      </c>
      <c r="O193" s="261">
        <v>2509657.0300000003</v>
      </c>
      <c r="P193" s="259">
        <f t="shared" si="19"/>
        <v>291</v>
      </c>
      <c r="Q193" s="260">
        <f t="shared" si="19"/>
        <v>-654995.40000000037</v>
      </c>
      <c r="R193" s="260">
        <f t="shared" si="19"/>
        <v>-394036.51999999973</v>
      </c>
      <c r="S193" s="261">
        <f t="shared" si="15"/>
        <v>514406.02000000048</v>
      </c>
      <c r="T193" s="259">
        <f t="shared" si="20"/>
        <v>-231</v>
      </c>
      <c r="U193" s="260">
        <f t="shared" si="16"/>
        <v>-2998029.6000000015</v>
      </c>
      <c r="V193" s="260">
        <f t="shared" si="17"/>
        <v>-65932</v>
      </c>
      <c r="W193" s="261">
        <f t="shared" si="18"/>
        <v>-211280.66000000015</v>
      </c>
      <c r="X193" s="296">
        <f t="shared" si="21"/>
        <v>35450815.689999998</v>
      </c>
    </row>
    <row r="194" spans="1:24" ht="12.75" customHeight="1" x14ac:dyDescent="0.2">
      <c r="A194" s="263" t="s">
        <v>142</v>
      </c>
      <c r="B194" s="257" t="s">
        <v>606</v>
      </c>
      <c r="C194" s="258" t="s">
        <v>607</v>
      </c>
      <c r="D194" s="259">
        <v>1464</v>
      </c>
      <c r="E194" s="260">
        <v>2912346</v>
      </c>
      <c r="F194" s="260">
        <v>338422.36999999965</v>
      </c>
      <c r="G194" s="261">
        <v>0</v>
      </c>
      <c r="H194" s="259">
        <v>1605</v>
      </c>
      <c r="I194" s="260">
        <v>3291997</v>
      </c>
      <c r="J194" s="260">
        <v>77865.199999999983</v>
      </c>
      <c r="K194" s="261">
        <v>0</v>
      </c>
      <c r="L194" s="259">
        <v>1516</v>
      </c>
      <c r="M194" s="260">
        <v>2266246.6</v>
      </c>
      <c r="N194" s="260">
        <v>39564.800000000003</v>
      </c>
      <c r="O194" s="261">
        <v>0</v>
      </c>
      <c r="P194" s="259">
        <f t="shared" si="19"/>
        <v>52</v>
      </c>
      <c r="Q194" s="260">
        <f t="shared" si="19"/>
        <v>-646099.39999999991</v>
      </c>
      <c r="R194" s="260">
        <f t="shared" si="19"/>
        <v>-298857.56999999966</v>
      </c>
      <c r="S194" s="261">
        <f t="shared" si="15"/>
        <v>0</v>
      </c>
      <c r="T194" s="259">
        <f t="shared" si="20"/>
        <v>-89</v>
      </c>
      <c r="U194" s="260">
        <f t="shared" si="16"/>
        <v>-1025750.3999999999</v>
      </c>
      <c r="V194" s="260">
        <f t="shared" si="17"/>
        <v>-38300.39999999998</v>
      </c>
      <c r="W194" s="261">
        <f t="shared" si="18"/>
        <v>0</v>
      </c>
      <c r="X194" s="296">
        <f t="shared" si="21"/>
        <v>6920518.2000000011</v>
      </c>
    </row>
    <row r="195" spans="1:24" ht="12.75" customHeight="1" x14ac:dyDescent="0.2">
      <c r="A195" s="263" t="s">
        <v>142</v>
      </c>
      <c r="B195" s="257" t="s">
        <v>608</v>
      </c>
      <c r="C195" s="258" t="s">
        <v>609</v>
      </c>
      <c r="D195" s="259">
        <v>3592</v>
      </c>
      <c r="E195" s="260">
        <v>2370969</v>
      </c>
      <c r="F195" s="260">
        <v>0</v>
      </c>
      <c r="G195" s="261">
        <v>2569367.8400000012</v>
      </c>
      <c r="H195" s="259">
        <v>3572</v>
      </c>
      <c r="I195" s="260">
        <v>4285036</v>
      </c>
      <c r="J195" s="260">
        <v>3314.5199999999995</v>
      </c>
      <c r="K195" s="261">
        <v>2704860.0200000009</v>
      </c>
      <c r="L195" s="259">
        <v>3587</v>
      </c>
      <c r="M195" s="260">
        <v>569944</v>
      </c>
      <c r="N195" s="260">
        <v>0</v>
      </c>
      <c r="O195" s="261">
        <v>2860548.68</v>
      </c>
      <c r="P195" s="259">
        <f t="shared" si="19"/>
        <v>-5</v>
      </c>
      <c r="Q195" s="260">
        <f t="shared" si="19"/>
        <v>-1801025</v>
      </c>
      <c r="R195" s="260">
        <f t="shared" si="19"/>
        <v>0</v>
      </c>
      <c r="S195" s="261">
        <f t="shared" si="15"/>
        <v>291180.83999999892</v>
      </c>
      <c r="T195" s="259">
        <f t="shared" si="20"/>
        <v>15</v>
      </c>
      <c r="U195" s="260">
        <f t="shared" si="16"/>
        <v>-3715092</v>
      </c>
      <c r="V195" s="260">
        <f t="shared" si="17"/>
        <v>-3314.5199999999995</v>
      </c>
      <c r="W195" s="261">
        <f t="shared" si="18"/>
        <v>155688.65999999922</v>
      </c>
      <c r="X195" s="296">
        <f t="shared" si="21"/>
        <v>10298647.040000003</v>
      </c>
    </row>
    <row r="196" spans="1:24" ht="12.75" customHeight="1" x14ac:dyDescent="0.2">
      <c r="A196" s="263" t="s">
        <v>142</v>
      </c>
      <c r="B196" s="257" t="s">
        <v>610</v>
      </c>
      <c r="C196" s="258" t="s">
        <v>611</v>
      </c>
      <c r="D196" s="259">
        <v>1843</v>
      </c>
      <c r="E196" s="260">
        <v>1624405.2</v>
      </c>
      <c r="F196" s="260">
        <v>98900.429999999935</v>
      </c>
      <c r="G196" s="261">
        <v>0</v>
      </c>
      <c r="H196" s="259">
        <v>1886</v>
      </c>
      <c r="I196" s="260">
        <v>1910047.2000000002</v>
      </c>
      <c r="J196" s="260">
        <v>0</v>
      </c>
      <c r="K196" s="261">
        <v>0</v>
      </c>
      <c r="L196" s="259">
        <v>1825</v>
      </c>
      <c r="M196" s="260">
        <v>1466793.8</v>
      </c>
      <c r="N196" s="260">
        <v>0</v>
      </c>
      <c r="O196" s="261">
        <v>0</v>
      </c>
      <c r="P196" s="259">
        <f t="shared" si="19"/>
        <v>-18</v>
      </c>
      <c r="Q196" s="260">
        <f t="shared" si="19"/>
        <v>-157611.39999999991</v>
      </c>
      <c r="R196" s="260">
        <f t="shared" si="19"/>
        <v>-98900.429999999935</v>
      </c>
      <c r="S196" s="261">
        <f t="shared" si="15"/>
        <v>0</v>
      </c>
      <c r="T196" s="259">
        <f t="shared" si="20"/>
        <v>-61</v>
      </c>
      <c r="U196" s="260">
        <f t="shared" si="16"/>
        <v>-443253.40000000014</v>
      </c>
      <c r="V196" s="260">
        <f t="shared" si="17"/>
        <v>0</v>
      </c>
      <c r="W196" s="261">
        <f t="shared" si="18"/>
        <v>0</v>
      </c>
      <c r="X196" s="296">
        <f t="shared" si="21"/>
        <v>4404013.4000000004</v>
      </c>
    </row>
    <row r="197" spans="1:24" ht="12.75" customHeight="1" x14ac:dyDescent="0.2">
      <c r="A197" s="263" t="s">
        <v>142</v>
      </c>
      <c r="B197" s="257" t="s">
        <v>612</v>
      </c>
      <c r="C197" s="258" t="s">
        <v>613</v>
      </c>
      <c r="D197" s="259">
        <v>2764</v>
      </c>
      <c r="E197" s="260">
        <v>3059268</v>
      </c>
      <c r="F197" s="260">
        <v>112834.32</v>
      </c>
      <c r="G197" s="261">
        <v>0</v>
      </c>
      <c r="H197" s="259">
        <v>2870</v>
      </c>
      <c r="I197" s="260">
        <v>3055080.8</v>
      </c>
      <c r="J197" s="260">
        <v>139471.39999999997</v>
      </c>
      <c r="K197" s="261">
        <v>0</v>
      </c>
      <c r="L197" s="259">
        <v>2905</v>
      </c>
      <c r="M197" s="260">
        <v>3106926.4</v>
      </c>
      <c r="N197" s="260">
        <v>56673.600000000006</v>
      </c>
      <c r="O197" s="261">
        <v>0</v>
      </c>
      <c r="P197" s="259">
        <f t="shared" si="19"/>
        <v>141</v>
      </c>
      <c r="Q197" s="260">
        <f t="shared" si="19"/>
        <v>47658.399999999907</v>
      </c>
      <c r="R197" s="260">
        <f t="shared" si="19"/>
        <v>-56160.72</v>
      </c>
      <c r="S197" s="261">
        <f t="shared" si="15"/>
        <v>0</v>
      </c>
      <c r="T197" s="259">
        <f t="shared" si="20"/>
        <v>35</v>
      </c>
      <c r="U197" s="260">
        <f t="shared" si="16"/>
        <v>51845.600000000093</v>
      </c>
      <c r="V197" s="260">
        <f t="shared" si="17"/>
        <v>-82797.799999999959</v>
      </c>
      <c r="W197" s="261">
        <f t="shared" si="18"/>
        <v>0</v>
      </c>
      <c r="X197" s="296">
        <f t="shared" si="21"/>
        <v>9496750.9999999981</v>
      </c>
    </row>
    <row r="198" spans="1:24" ht="12.75" customHeight="1" x14ac:dyDescent="0.2">
      <c r="A198" s="263" t="s">
        <v>142</v>
      </c>
      <c r="B198" s="257" t="s">
        <v>614</v>
      </c>
      <c r="C198" s="258" t="s">
        <v>615</v>
      </c>
      <c r="D198" s="259">
        <v>725</v>
      </c>
      <c r="E198" s="260">
        <v>731924</v>
      </c>
      <c r="F198" s="260">
        <v>0</v>
      </c>
      <c r="G198" s="261">
        <v>0</v>
      </c>
      <c r="H198" s="259">
        <v>734</v>
      </c>
      <c r="I198" s="260">
        <v>1198432</v>
      </c>
      <c r="J198" s="260">
        <v>0</v>
      </c>
      <c r="K198" s="261">
        <v>0</v>
      </c>
      <c r="L198" s="259">
        <v>677</v>
      </c>
      <c r="M198" s="260">
        <v>298854</v>
      </c>
      <c r="N198" s="260">
        <v>0</v>
      </c>
      <c r="O198" s="261">
        <v>0</v>
      </c>
      <c r="P198" s="259">
        <f t="shared" si="19"/>
        <v>-48</v>
      </c>
      <c r="Q198" s="260">
        <f t="shared" si="19"/>
        <v>-433070</v>
      </c>
      <c r="R198" s="260">
        <f t="shared" si="19"/>
        <v>0</v>
      </c>
      <c r="S198" s="261">
        <f t="shared" si="15"/>
        <v>0</v>
      </c>
      <c r="T198" s="259">
        <f t="shared" si="20"/>
        <v>-57</v>
      </c>
      <c r="U198" s="260">
        <f t="shared" si="16"/>
        <v>-899578</v>
      </c>
      <c r="V198" s="260">
        <f t="shared" si="17"/>
        <v>0</v>
      </c>
      <c r="W198" s="261">
        <f t="shared" si="18"/>
        <v>0</v>
      </c>
      <c r="X198" s="296">
        <f t="shared" si="21"/>
        <v>897868</v>
      </c>
    </row>
    <row r="199" spans="1:24" ht="12.75" customHeight="1" x14ac:dyDescent="0.2">
      <c r="A199" s="263" t="s">
        <v>142</v>
      </c>
      <c r="B199" s="257" t="s">
        <v>616</v>
      </c>
      <c r="C199" s="258" t="s">
        <v>617</v>
      </c>
      <c r="D199" s="259">
        <v>238</v>
      </c>
      <c r="E199" s="260">
        <v>371899</v>
      </c>
      <c r="F199" s="260">
        <v>0</v>
      </c>
      <c r="G199" s="261">
        <v>0</v>
      </c>
      <c r="H199" s="259">
        <v>285</v>
      </c>
      <c r="I199" s="260">
        <v>497989</v>
      </c>
      <c r="J199" s="260">
        <v>0</v>
      </c>
      <c r="K199" s="261">
        <v>0</v>
      </c>
      <c r="L199" s="259">
        <v>268</v>
      </c>
      <c r="M199" s="260">
        <v>367438</v>
      </c>
      <c r="N199" s="260">
        <v>0</v>
      </c>
      <c r="O199" s="261">
        <v>0</v>
      </c>
      <c r="P199" s="259">
        <f t="shared" si="19"/>
        <v>30</v>
      </c>
      <c r="Q199" s="260">
        <f t="shared" si="19"/>
        <v>-4461</v>
      </c>
      <c r="R199" s="260">
        <f t="shared" si="19"/>
        <v>0</v>
      </c>
      <c r="S199" s="261">
        <f t="shared" si="19"/>
        <v>0</v>
      </c>
      <c r="T199" s="259">
        <f t="shared" si="20"/>
        <v>-17</v>
      </c>
      <c r="U199" s="260">
        <f t="shared" ref="U199:U262" si="22">M199-I199</f>
        <v>-130551</v>
      </c>
      <c r="V199" s="260">
        <f t="shared" ref="V199:V262" si="23">N199-J199</f>
        <v>0</v>
      </c>
      <c r="W199" s="261">
        <f t="shared" ref="W199:W262" si="24">O199-K199</f>
        <v>0</v>
      </c>
      <c r="X199" s="296">
        <f t="shared" si="21"/>
        <v>1102880</v>
      </c>
    </row>
    <row r="200" spans="1:24" ht="12.75" customHeight="1" x14ac:dyDescent="0.2">
      <c r="A200" s="263" t="s">
        <v>142</v>
      </c>
      <c r="B200" s="257" t="s">
        <v>618</v>
      </c>
      <c r="C200" s="258" t="s">
        <v>619</v>
      </c>
      <c r="D200" s="259">
        <v>254</v>
      </c>
      <c r="E200" s="260">
        <v>282620</v>
      </c>
      <c r="F200" s="260">
        <v>0</v>
      </c>
      <c r="G200" s="261">
        <v>0</v>
      </c>
      <c r="H200" s="259">
        <v>292</v>
      </c>
      <c r="I200" s="260">
        <v>323661</v>
      </c>
      <c r="J200" s="260">
        <v>0</v>
      </c>
      <c r="K200" s="261">
        <v>0</v>
      </c>
      <c r="L200" s="259">
        <v>279</v>
      </c>
      <c r="M200" s="260">
        <v>302537</v>
      </c>
      <c r="N200" s="260">
        <v>0</v>
      </c>
      <c r="O200" s="261">
        <v>0</v>
      </c>
      <c r="P200" s="259">
        <f t="shared" ref="P200:S263" si="25">L200-D200</f>
        <v>25</v>
      </c>
      <c r="Q200" s="260">
        <f t="shared" si="25"/>
        <v>19917</v>
      </c>
      <c r="R200" s="260">
        <f t="shared" si="25"/>
        <v>0</v>
      </c>
      <c r="S200" s="261">
        <f t="shared" si="25"/>
        <v>0</v>
      </c>
      <c r="T200" s="259">
        <f t="shared" ref="T200:T263" si="26">L200-H200</f>
        <v>-13</v>
      </c>
      <c r="U200" s="260">
        <f t="shared" si="22"/>
        <v>-21124</v>
      </c>
      <c r="V200" s="260">
        <f t="shared" si="23"/>
        <v>0</v>
      </c>
      <c r="W200" s="261">
        <f t="shared" si="24"/>
        <v>0</v>
      </c>
      <c r="X200" s="296">
        <f t="shared" ref="X200:X263" si="27">SUM(E200:W200)</f>
        <v>908194</v>
      </c>
    </row>
    <row r="201" spans="1:24" ht="12.75" customHeight="1" x14ac:dyDescent="0.2">
      <c r="A201" s="263" t="s">
        <v>142</v>
      </c>
      <c r="B201" s="257" t="s">
        <v>620</v>
      </c>
      <c r="C201" s="258" t="s">
        <v>621</v>
      </c>
      <c r="D201" s="259">
        <v>1935</v>
      </c>
      <c r="E201" s="260">
        <v>1404544</v>
      </c>
      <c r="F201" s="260">
        <v>0</v>
      </c>
      <c r="G201" s="261">
        <v>0</v>
      </c>
      <c r="H201" s="259">
        <v>2137</v>
      </c>
      <c r="I201" s="260">
        <v>1904045</v>
      </c>
      <c r="J201" s="260">
        <v>0</v>
      </c>
      <c r="K201" s="261">
        <v>0</v>
      </c>
      <c r="L201" s="259">
        <v>1955</v>
      </c>
      <c r="M201" s="260">
        <v>1491007</v>
      </c>
      <c r="N201" s="260">
        <v>0</v>
      </c>
      <c r="O201" s="261">
        <v>0</v>
      </c>
      <c r="P201" s="259">
        <f t="shared" si="25"/>
        <v>20</v>
      </c>
      <c r="Q201" s="260">
        <f t="shared" si="25"/>
        <v>86463</v>
      </c>
      <c r="R201" s="260">
        <f t="shared" si="25"/>
        <v>0</v>
      </c>
      <c r="S201" s="261">
        <f t="shared" si="25"/>
        <v>0</v>
      </c>
      <c r="T201" s="259">
        <f t="shared" si="26"/>
        <v>-182</v>
      </c>
      <c r="U201" s="260">
        <f t="shared" si="22"/>
        <v>-413038</v>
      </c>
      <c r="V201" s="260">
        <f t="shared" si="23"/>
        <v>0</v>
      </c>
      <c r="W201" s="261">
        <f t="shared" si="24"/>
        <v>0</v>
      </c>
      <c r="X201" s="296">
        <f t="shared" si="27"/>
        <v>4476951</v>
      </c>
    </row>
    <row r="202" spans="1:24" ht="12.75" customHeight="1" x14ac:dyDescent="0.2">
      <c r="A202" s="263" t="s">
        <v>142</v>
      </c>
      <c r="B202" s="257" t="s">
        <v>622</v>
      </c>
      <c r="C202" s="258" t="s">
        <v>623</v>
      </c>
      <c r="D202" s="259">
        <v>632</v>
      </c>
      <c r="E202" s="260">
        <v>627137</v>
      </c>
      <c r="F202" s="260">
        <v>0</v>
      </c>
      <c r="G202" s="261">
        <v>0</v>
      </c>
      <c r="H202" s="259">
        <v>647</v>
      </c>
      <c r="I202" s="260">
        <v>630052</v>
      </c>
      <c r="J202" s="260">
        <v>0</v>
      </c>
      <c r="K202" s="261">
        <v>0</v>
      </c>
      <c r="L202" s="259">
        <v>676</v>
      </c>
      <c r="M202" s="260">
        <v>650284</v>
      </c>
      <c r="N202" s="260">
        <v>0</v>
      </c>
      <c r="O202" s="261">
        <v>0</v>
      </c>
      <c r="P202" s="259">
        <f t="shared" si="25"/>
        <v>44</v>
      </c>
      <c r="Q202" s="260">
        <f t="shared" si="25"/>
        <v>23147</v>
      </c>
      <c r="R202" s="260">
        <f t="shared" si="25"/>
        <v>0</v>
      </c>
      <c r="S202" s="261">
        <f t="shared" si="25"/>
        <v>0</v>
      </c>
      <c r="T202" s="259">
        <f t="shared" si="26"/>
        <v>29</v>
      </c>
      <c r="U202" s="260">
        <f t="shared" si="22"/>
        <v>20232</v>
      </c>
      <c r="V202" s="260">
        <f t="shared" si="23"/>
        <v>0</v>
      </c>
      <c r="W202" s="261">
        <f t="shared" si="24"/>
        <v>0</v>
      </c>
      <c r="X202" s="296">
        <f t="shared" si="27"/>
        <v>1952248</v>
      </c>
    </row>
    <row r="203" spans="1:24" ht="12.75" customHeight="1" x14ac:dyDescent="0.2">
      <c r="A203" s="263" t="s">
        <v>142</v>
      </c>
      <c r="B203" s="257" t="s">
        <v>624</v>
      </c>
      <c r="C203" s="258" t="s">
        <v>625</v>
      </c>
      <c r="D203" s="259">
        <v>556</v>
      </c>
      <c r="E203" s="260">
        <v>505460</v>
      </c>
      <c r="F203" s="260">
        <v>0</v>
      </c>
      <c r="G203" s="261">
        <v>0</v>
      </c>
      <c r="H203" s="259">
        <v>471</v>
      </c>
      <c r="I203" s="260">
        <v>552939</v>
      </c>
      <c r="J203" s="260">
        <v>0</v>
      </c>
      <c r="K203" s="261">
        <v>0</v>
      </c>
      <c r="L203" s="259">
        <v>538</v>
      </c>
      <c r="M203" s="260">
        <v>469884</v>
      </c>
      <c r="N203" s="260">
        <v>0</v>
      </c>
      <c r="O203" s="261">
        <v>0</v>
      </c>
      <c r="P203" s="259">
        <f t="shared" si="25"/>
        <v>-18</v>
      </c>
      <c r="Q203" s="260">
        <f t="shared" si="25"/>
        <v>-35576</v>
      </c>
      <c r="R203" s="260">
        <f t="shared" si="25"/>
        <v>0</v>
      </c>
      <c r="S203" s="261">
        <f t="shared" si="25"/>
        <v>0</v>
      </c>
      <c r="T203" s="259">
        <f t="shared" si="26"/>
        <v>67</v>
      </c>
      <c r="U203" s="260">
        <f t="shared" si="22"/>
        <v>-83055</v>
      </c>
      <c r="V203" s="260">
        <f t="shared" si="23"/>
        <v>0</v>
      </c>
      <c r="W203" s="261">
        <f t="shared" si="24"/>
        <v>0</v>
      </c>
      <c r="X203" s="296">
        <f t="shared" si="27"/>
        <v>1410710</v>
      </c>
    </row>
    <row r="204" spans="1:24" ht="12.75" customHeight="1" x14ac:dyDescent="0.2">
      <c r="A204" s="263" t="s">
        <v>142</v>
      </c>
      <c r="B204" s="257" t="s">
        <v>626</v>
      </c>
      <c r="C204" s="258" t="s">
        <v>627</v>
      </c>
      <c r="D204" s="259">
        <v>594</v>
      </c>
      <c r="E204" s="260">
        <v>373356</v>
      </c>
      <c r="F204" s="260">
        <v>0</v>
      </c>
      <c r="G204" s="261">
        <v>0</v>
      </c>
      <c r="H204" s="259">
        <v>594</v>
      </c>
      <c r="I204" s="260">
        <v>470333</v>
      </c>
      <c r="J204" s="260">
        <v>0</v>
      </c>
      <c r="K204" s="261">
        <v>0</v>
      </c>
      <c r="L204" s="259">
        <v>572</v>
      </c>
      <c r="M204" s="260">
        <v>360119</v>
      </c>
      <c r="N204" s="260">
        <v>0</v>
      </c>
      <c r="O204" s="261">
        <v>0</v>
      </c>
      <c r="P204" s="259">
        <f t="shared" si="25"/>
        <v>-22</v>
      </c>
      <c r="Q204" s="260">
        <f t="shared" si="25"/>
        <v>-13237</v>
      </c>
      <c r="R204" s="260">
        <f t="shared" si="25"/>
        <v>0</v>
      </c>
      <c r="S204" s="261">
        <f t="shared" si="25"/>
        <v>0</v>
      </c>
      <c r="T204" s="259">
        <f t="shared" si="26"/>
        <v>-22</v>
      </c>
      <c r="U204" s="260">
        <f t="shared" si="22"/>
        <v>-110214</v>
      </c>
      <c r="V204" s="260">
        <f t="shared" si="23"/>
        <v>0</v>
      </c>
      <c r="W204" s="261">
        <f t="shared" si="24"/>
        <v>0</v>
      </c>
      <c r="X204" s="296">
        <f t="shared" si="27"/>
        <v>1081479</v>
      </c>
    </row>
    <row r="205" spans="1:24" ht="12.75" customHeight="1" x14ac:dyDescent="0.2">
      <c r="A205" s="263" t="s">
        <v>142</v>
      </c>
      <c r="B205" s="257" t="s">
        <v>628</v>
      </c>
      <c r="C205" s="258" t="s">
        <v>629</v>
      </c>
      <c r="D205" s="259">
        <v>363</v>
      </c>
      <c r="E205" s="260">
        <v>214610</v>
      </c>
      <c r="F205" s="260">
        <v>0</v>
      </c>
      <c r="G205" s="261">
        <v>0</v>
      </c>
      <c r="H205" s="259">
        <v>357</v>
      </c>
      <c r="I205" s="260">
        <v>216728</v>
      </c>
      <c r="J205" s="260">
        <v>0</v>
      </c>
      <c r="K205" s="261">
        <v>0</v>
      </c>
      <c r="L205" s="259">
        <v>348</v>
      </c>
      <c r="M205" s="260">
        <v>222538.8</v>
      </c>
      <c r="N205" s="260">
        <v>0</v>
      </c>
      <c r="O205" s="261">
        <v>0</v>
      </c>
      <c r="P205" s="259">
        <f t="shared" si="25"/>
        <v>-15</v>
      </c>
      <c r="Q205" s="260">
        <f t="shared" si="25"/>
        <v>7928.7999999999884</v>
      </c>
      <c r="R205" s="260">
        <f t="shared" si="25"/>
        <v>0</v>
      </c>
      <c r="S205" s="261">
        <f t="shared" si="25"/>
        <v>0</v>
      </c>
      <c r="T205" s="259">
        <f t="shared" si="26"/>
        <v>-9</v>
      </c>
      <c r="U205" s="260">
        <f t="shared" si="22"/>
        <v>5810.7999999999884</v>
      </c>
      <c r="V205" s="260">
        <f t="shared" si="23"/>
        <v>0</v>
      </c>
      <c r="W205" s="261">
        <f t="shared" si="24"/>
        <v>0</v>
      </c>
      <c r="X205" s="296">
        <f t="shared" si="27"/>
        <v>668297.40000000014</v>
      </c>
    </row>
    <row r="206" spans="1:24" ht="12.75" customHeight="1" x14ac:dyDescent="0.2">
      <c r="A206" s="263" t="s">
        <v>142</v>
      </c>
      <c r="B206" s="257" t="s">
        <v>630</v>
      </c>
      <c r="C206" s="258" t="s">
        <v>229</v>
      </c>
      <c r="D206" s="259">
        <v>86</v>
      </c>
      <c r="E206" s="260">
        <v>43534</v>
      </c>
      <c r="F206" s="260">
        <v>0</v>
      </c>
      <c r="G206" s="261">
        <v>0</v>
      </c>
      <c r="H206" s="259">
        <v>89</v>
      </c>
      <c r="I206" s="260">
        <v>45300</v>
      </c>
      <c r="J206" s="260">
        <v>0</v>
      </c>
      <c r="K206" s="261">
        <v>0</v>
      </c>
      <c r="L206" s="259">
        <v>87</v>
      </c>
      <c r="M206" s="260">
        <v>44753</v>
      </c>
      <c r="N206" s="260">
        <v>0</v>
      </c>
      <c r="O206" s="261">
        <v>0</v>
      </c>
      <c r="P206" s="259">
        <f t="shared" si="25"/>
        <v>1</v>
      </c>
      <c r="Q206" s="260">
        <f t="shared" si="25"/>
        <v>1219</v>
      </c>
      <c r="R206" s="260">
        <f t="shared" si="25"/>
        <v>0</v>
      </c>
      <c r="S206" s="261">
        <f t="shared" si="25"/>
        <v>0</v>
      </c>
      <c r="T206" s="259">
        <f t="shared" si="26"/>
        <v>-2</v>
      </c>
      <c r="U206" s="260">
        <f t="shared" si="22"/>
        <v>-547</v>
      </c>
      <c r="V206" s="260">
        <f t="shared" si="23"/>
        <v>0</v>
      </c>
      <c r="W206" s="261">
        <f t="shared" si="24"/>
        <v>0</v>
      </c>
      <c r="X206" s="296">
        <f t="shared" si="27"/>
        <v>134434</v>
      </c>
    </row>
    <row r="207" spans="1:24" ht="12.75" customHeight="1" x14ac:dyDescent="0.2">
      <c r="A207" s="263" t="s">
        <v>142</v>
      </c>
      <c r="B207" s="257" t="s">
        <v>631</v>
      </c>
      <c r="C207" s="258" t="s">
        <v>632</v>
      </c>
      <c r="D207" s="259">
        <v>4331</v>
      </c>
      <c r="E207" s="260">
        <v>3725245</v>
      </c>
      <c r="F207" s="260">
        <v>948.42</v>
      </c>
      <c r="G207" s="261">
        <v>9930026.1500000004</v>
      </c>
      <c r="H207" s="259">
        <v>4515</v>
      </c>
      <c r="I207" s="260">
        <v>4395755</v>
      </c>
      <c r="J207" s="260">
        <v>0</v>
      </c>
      <c r="K207" s="261">
        <v>10988975.289999999</v>
      </c>
      <c r="L207" s="259">
        <v>4400</v>
      </c>
      <c r="M207" s="260">
        <v>3441192.6</v>
      </c>
      <c r="N207" s="260">
        <v>0</v>
      </c>
      <c r="O207" s="261">
        <v>11510734.110000001</v>
      </c>
      <c r="P207" s="259">
        <f t="shared" si="25"/>
        <v>69</v>
      </c>
      <c r="Q207" s="260">
        <f t="shared" si="25"/>
        <v>-284052.39999999991</v>
      </c>
      <c r="R207" s="260">
        <f t="shared" si="25"/>
        <v>-948.42</v>
      </c>
      <c r="S207" s="261">
        <f t="shared" si="25"/>
        <v>1580707.9600000009</v>
      </c>
      <c r="T207" s="259">
        <f t="shared" si="26"/>
        <v>-115</v>
      </c>
      <c r="U207" s="260">
        <f t="shared" si="22"/>
        <v>-954562.39999999991</v>
      </c>
      <c r="V207" s="260">
        <f t="shared" si="23"/>
        <v>0</v>
      </c>
      <c r="W207" s="261">
        <f t="shared" si="24"/>
        <v>521758.82000000216</v>
      </c>
      <c r="X207" s="296">
        <f t="shared" si="27"/>
        <v>44864649.130000003</v>
      </c>
    </row>
    <row r="208" spans="1:24" x14ac:dyDescent="0.2">
      <c r="A208" s="263" t="s">
        <v>142</v>
      </c>
      <c r="B208" s="257" t="s">
        <v>633</v>
      </c>
      <c r="C208" s="258" t="s">
        <v>634</v>
      </c>
      <c r="D208" s="259"/>
      <c r="E208" s="260">
        <v>639072</v>
      </c>
      <c r="F208" s="260">
        <v>0</v>
      </c>
      <c r="G208" s="261">
        <v>0</v>
      </c>
      <c r="H208" s="259">
        <v>0</v>
      </c>
      <c r="I208" s="260">
        <v>636825</v>
      </c>
      <c r="J208" s="260">
        <v>0</v>
      </c>
      <c r="K208" s="261">
        <v>0</v>
      </c>
      <c r="L208" s="259">
        <v>0</v>
      </c>
      <c r="M208" s="260">
        <v>751085</v>
      </c>
      <c r="N208" s="260">
        <v>0</v>
      </c>
      <c r="O208" s="261">
        <v>0</v>
      </c>
      <c r="P208" s="259">
        <f t="shared" si="25"/>
        <v>0</v>
      </c>
      <c r="Q208" s="260">
        <f t="shared" si="25"/>
        <v>112013</v>
      </c>
      <c r="R208" s="260">
        <f t="shared" si="25"/>
        <v>0</v>
      </c>
      <c r="S208" s="261">
        <f t="shared" si="25"/>
        <v>0</v>
      </c>
      <c r="T208" s="259">
        <f t="shared" si="26"/>
        <v>0</v>
      </c>
      <c r="U208" s="260">
        <f t="shared" si="22"/>
        <v>114260</v>
      </c>
      <c r="V208" s="260">
        <f t="shared" si="23"/>
        <v>0</v>
      </c>
      <c r="W208" s="261">
        <f t="shared" si="24"/>
        <v>0</v>
      </c>
      <c r="X208" s="296">
        <f t="shared" si="27"/>
        <v>2253255</v>
      </c>
    </row>
    <row r="209" spans="1:24" x14ac:dyDescent="0.2">
      <c r="A209" s="263" t="s">
        <v>142</v>
      </c>
      <c r="B209" s="257" t="s">
        <v>635</v>
      </c>
      <c r="C209" s="258" t="s">
        <v>636</v>
      </c>
      <c r="D209" s="259"/>
      <c r="E209" s="260">
        <v>156672</v>
      </c>
      <c r="F209" s="260">
        <v>0</v>
      </c>
      <c r="G209" s="261">
        <v>0</v>
      </c>
      <c r="H209" s="259">
        <v>0</v>
      </c>
      <c r="I209" s="260">
        <v>342428</v>
      </c>
      <c r="J209" s="260">
        <v>0</v>
      </c>
      <c r="K209" s="261">
        <v>0</v>
      </c>
      <c r="L209" s="259">
        <v>0</v>
      </c>
      <c r="M209" s="260">
        <v>309348</v>
      </c>
      <c r="N209" s="260">
        <v>0</v>
      </c>
      <c r="O209" s="261">
        <v>0</v>
      </c>
      <c r="P209" s="259">
        <f t="shared" si="25"/>
        <v>0</v>
      </c>
      <c r="Q209" s="260">
        <f t="shared" si="25"/>
        <v>152676</v>
      </c>
      <c r="R209" s="260">
        <f t="shared" si="25"/>
        <v>0</v>
      </c>
      <c r="S209" s="261">
        <f t="shared" si="25"/>
        <v>0</v>
      </c>
      <c r="T209" s="259">
        <f t="shared" si="26"/>
        <v>0</v>
      </c>
      <c r="U209" s="260">
        <f t="shared" si="22"/>
        <v>-33080</v>
      </c>
      <c r="V209" s="260">
        <f t="shared" si="23"/>
        <v>0</v>
      </c>
      <c r="W209" s="261">
        <f t="shared" si="24"/>
        <v>0</v>
      </c>
      <c r="X209" s="296">
        <f t="shared" si="27"/>
        <v>928044</v>
      </c>
    </row>
    <row r="210" spans="1:24" ht="12.75" customHeight="1" x14ac:dyDescent="0.2">
      <c r="A210" s="263" t="s">
        <v>142</v>
      </c>
      <c r="B210" s="257" t="s">
        <v>637</v>
      </c>
      <c r="C210" s="258" t="s">
        <v>638</v>
      </c>
      <c r="D210" s="259">
        <v>1065</v>
      </c>
      <c r="E210" s="260">
        <v>708026</v>
      </c>
      <c r="F210" s="260">
        <v>0</v>
      </c>
      <c r="G210" s="261">
        <v>0</v>
      </c>
      <c r="H210" s="259">
        <v>1132</v>
      </c>
      <c r="I210" s="260">
        <v>790136</v>
      </c>
      <c r="J210" s="260">
        <v>0</v>
      </c>
      <c r="K210" s="261">
        <v>0</v>
      </c>
      <c r="L210" s="259">
        <v>1048</v>
      </c>
      <c r="M210" s="260">
        <v>774835</v>
      </c>
      <c r="N210" s="260">
        <v>0</v>
      </c>
      <c r="O210" s="261">
        <v>0</v>
      </c>
      <c r="P210" s="259">
        <f t="shared" si="25"/>
        <v>-17</v>
      </c>
      <c r="Q210" s="260">
        <f t="shared" si="25"/>
        <v>66809</v>
      </c>
      <c r="R210" s="260">
        <f t="shared" si="25"/>
        <v>0</v>
      </c>
      <c r="S210" s="261">
        <f t="shared" si="25"/>
        <v>0</v>
      </c>
      <c r="T210" s="259">
        <f t="shared" si="26"/>
        <v>-84</v>
      </c>
      <c r="U210" s="260">
        <f t="shared" si="22"/>
        <v>-15301</v>
      </c>
      <c r="V210" s="260">
        <f t="shared" si="23"/>
        <v>0</v>
      </c>
      <c r="W210" s="261">
        <f t="shared" si="24"/>
        <v>0</v>
      </c>
      <c r="X210" s="296">
        <f t="shared" si="27"/>
        <v>2326584</v>
      </c>
    </row>
    <row r="211" spans="1:24" ht="12.75" customHeight="1" x14ac:dyDescent="0.2">
      <c r="A211" s="263" t="s">
        <v>142</v>
      </c>
      <c r="B211" s="257" t="s">
        <v>639</v>
      </c>
      <c r="C211" s="258" t="s">
        <v>640</v>
      </c>
      <c r="D211" s="259">
        <v>840</v>
      </c>
      <c r="E211" s="260">
        <v>544385</v>
      </c>
      <c r="F211" s="260">
        <v>0</v>
      </c>
      <c r="G211" s="261">
        <v>0</v>
      </c>
      <c r="H211" s="259">
        <v>919</v>
      </c>
      <c r="I211" s="260">
        <v>615521.19999999995</v>
      </c>
      <c r="J211" s="260">
        <v>0</v>
      </c>
      <c r="K211" s="261">
        <v>0</v>
      </c>
      <c r="L211" s="259">
        <v>925</v>
      </c>
      <c r="M211" s="260">
        <v>592785</v>
      </c>
      <c r="N211" s="260">
        <v>0</v>
      </c>
      <c r="O211" s="261">
        <v>0</v>
      </c>
      <c r="P211" s="259">
        <f t="shared" si="25"/>
        <v>85</v>
      </c>
      <c r="Q211" s="260">
        <f t="shared" si="25"/>
        <v>48400</v>
      </c>
      <c r="R211" s="260">
        <f t="shared" si="25"/>
        <v>0</v>
      </c>
      <c r="S211" s="261">
        <f t="shared" si="25"/>
        <v>0</v>
      </c>
      <c r="T211" s="259">
        <f t="shared" si="26"/>
        <v>6</v>
      </c>
      <c r="U211" s="260">
        <f t="shared" si="22"/>
        <v>-22736.199999999953</v>
      </c>
      <c r="V211" s="260">
        <f t="shared" si="23"/>
        <v>0</v>
      </c>
      <c r="W211" s="261">
        <f t="shared" si="24"/>
        <v>0</v>
      </c>
      <c r="X211" s="296">
        <f t="shared" si="27"/>
        <v>1780290</v>
      </c>
    </row>
    <row r="212" spans="1:24" x14ac:dyDescent="0.2">
      <c r="A212" s="263" t="s">
        <v>142</v>
      </c>
      <c r="B212" s="257" t="s">
        <v>641</v>
      </c>
      <c r="C212" s="258" t="s">
        <v>143</v>
      </c>
      <c r="D212" s="259">
        <v>1841</v>
      </c>
      <c r="E212" s="260">
        <v>984477</v>
      </c>
      <c r="F212" s="260">
        <v>0</v>
      </c>
      <c r="G212" s="261">
        <v>0</v>
      </c>
      <c r="H212" s="259">
        <v>1716</v>
      </c>
      <c r="I212" s="260">
        <v>1051927</v>
      </c>
      <c r="J212" s="260">
        <v>0</v>
      </c>
      <c r="K212" s="261">
        <v>0</v>
      </c>
      <c r="L212" s="259">
        <v>1652</v>
      </c>
      <c r="M212" s="260">
        <v>1065234</v>
      </c>
      <c r="N212" s="260">
        <v>0</v>
      </c>
      <c r="O212" s="261">
        <v>0</v>
      </c>
      <c r="P212" s="259">
        <f t="shared" si="25"/>
        <v>-189</v>
      </c>
      <c r="Q212" s="260">
        <f t="shared" si="25"/>
        <v>80757</v>
      </c>
      <c r="R212" s="260">
        <f t="shared" si="25"/>
        <v>0</v>
      </c>
      <c r="S212" s="261">
        <f t="shared" si="25"/>
        <v>0</v>
      </c>
      <c r="T212" s="259">
        <f t="shared" si="26"/>
        <v>-64</v>
      </c>
      <c r="U212" s="260">
        <f t="shared" si="22"/>
        <v>13307</v>
      </c>
      <c r="V212" s="260">
        <f t="shared" si="23"/>
        <v>0</v>
      </c>
      <c r="W212" s="261">
        <f t="shared" si="24"/>
        <v>0</v>
      </c>
      <c r="X212" s="296">
        <f t="shared" si="27"/>
        <v>3198817</v>
      </c>
    </row>
    <row r="213" spans="1:24" x14ac:dyDescent="0.2">
      <c r="A213" s="263" t="s">
        <v>142</v>
      </c>
      <c r="B213" s="257" t="s">
        <v>642</v>
      </c>
      <c r="C213" s="258" t="s">
        <v>643</v>
      </c>
      <c r="D213" s="259"/>
      <c r="E213" s="260">
        <v>3420</v>
      </c>
      <c r="F213" s="260">
        <v>0</v>
      </c>
      <c r="G213" s="261">
        <v>0</v>
      </c>
      <c r="H213" s="259">
        <v>0</v>
      </c>
      <c r="I213" s="260">
        <v>3330</v>
      </c>
      <c r="J213" s="260">
        <v>0</v>
      </c>
      <c r="K213" s="261">
        <v>0</v>
      </c>
      <c r="L213" s="259">
        <v>0</v>
      </c>
      <c r="M213" s="260">
        <v>3420</v>
      </c>
      <c r="N213" s="260">
        <v>0</v>
      </c>
      <c r="O213" s="261">
        <v>0</v>
      </c>
      <c r="P213" s="259">
        <f t="shared" si="25"/>
        <v>0</v>
      </c>
      <c r="Q213" s="260">
        <f t="shared" si="25"/>
        <v>0</v>
      </c>
      <c r="R213" s="260">
        <f t="shared" si="25"/>
        <v>0</v>
      </c>
      <c r="S213" s="261">
        <f t="shared" si="25"/>
        <v>0</v>
      </c>
      <c r="T213" s="259">
        <f t="shared" si="26"/>
        <v>0</v>
      </c>
      <c r="U213" s="260">
        <f t="shared" si="22"/>
        <v>90</v>
      </c>
      <c r="V213" s="260">
        <f t="shared" si="23"/>
        <v>0</v>
      </c>
      <c r="W213" s="261">
        <f t="shared" si="24"/>
        <v>0</v>
      </c>
      <c r="X213" s="296">
        <f t="shared" si="27"/>
        <v>10260</v>
      </c>
    </row>
    <row r="214" spans="1:24" x14ac:dyDescent="0.2">
      <c r="A214" s="263" t="s">
        <v>142</v>
      </c>
      <c r="B214" s="257" t="s">
        <v>644</v>
      </c>
      <c r="C214" s="258" t="s">
        <v>148</v>
      </c>
      <c r="D214" s="259">
        <v>721</v>
      </c>
      <c r="E214" s="260">
        <v>401670</v>
      </c>
      <c r="F214" s="260">
        <v>0</v>
      </c>
      <c r="G214" s="261">
        <v>0</v>
      </c>
      <c r="H214" s="259">
        <v>878</v>
      </c>
      <c r="I214" s="260">
        <v>508322</v>
      </c>
      <c r="J214" s="260">
        <v>0</v>
      </c>
      <c r="K214" s="261">
        <v>0</v>
      </c>
      <c r="L214" s="259">
        <v>858</v>
      </c>
      <c r="M214" s="260">
        <v>480692</v>
      </c>
      <c r="N214" s="260">
        <v>0</v>
      </c>
      <c r="O214" s="261">
        <v>0</v>
      </c>
      <c r="P214" s="259">
        <f t="shared" si="25"/>
        <v>137</v>
      </c>
      <c r="Q214" s="260">
        <f t="shared" si="25"/>
        <v>79022</v>
      </c>
      <c r="R214" s="260">
        <f t="shared" si="25"/>
        <v>0</v>
      </c>
      <c r="S214" s="261">
        <f t="shared" si="25"/>
        <v>0</v>
      </c>
      <c r="T214" s="259">
        <f t="shared" si="26"/>
        <v>-20</v>
      </c>
      <c r="U214" s="260">
        <f t="shared" si="22"/>
        <v>-27630</v>
      </c>
      <c r="V214" s="260">
        <f t="shared" si="23"/>
        <v>0</v>
      </c>
      <c r="W214" s="261">
        <f t="shared" si="24"/>
        <v>0</v>
      </c>
      <c r="X214" s="296">
        <f t="shared" si="27"/>
        <v>1443929</v>
      </c>
    </row>
    <row r="215" spans="1:24" ht="12.75" customHeight="1" x14ac:dyDescent="0.2">
      <c r="A215" s="263" t="s">
        <v>142</v>
      </c>
      <c r="B215" s="257" t="s">
        <v>645</v>
      </c>
      <c r="C215" s="258" t="s">
        <v>646</v>
      </c>
      <c r="D215" s="259"/>
      <c r="E215" s="260">
        <v>164395</v>
      </c>
      <c r="F215" s="260">
        <v>0</v>
      </c>
      <c r="G215" s="261">
        <v>0</v>
      </c>
      <c r="H215" s="259">
        <v>0</v>
      </c>
      <c r="I215" s="260">
        <v>125488</v>
      </c>
      <c r="J215" s="260">
        <v>0</v>
      </c>
      <c r="K215" s="261">
        <v>0</v>
      </c>
      <c r="L215" s="259">
        <v>0</v>
      </c>
      <c r="M215" s="260">
        <v>129950</v>
      </c>
      <c r="N215" s="260">
        <v>0</v>
      </c>
      <c r="O215" s="261">
        <v>0</v>
      </c>
      <c r="P215" s="259">
        <f t="shared" si="25"/>
        <v>0</v>
      </c>
      <c r="Q215" s="260">
        <f t="shared" si="25"/>
        <v>-34445</v>
      </c>
      <c r="R215" s="260">
        <f t="shared" si="25"/>
        <v>0</v>
      </c>
      <c r="S215" s="261">
        <f t="shared" si="25"/>
        <v>0</v>
      </c>
      <c r="T215" s="259">
        <f t="shared" si="26"/>
        <v>0</v>
      </c>
      <c r="U215" s="260">
        <f t="shared" si="22"/>
        <v>4462</v>
      </c>
      <c r="V215" s="260">
        <f t="shared" si="23"/>
        <v>0</v>
      </c>
      <c r="W215" s="261">
        <f t="shared" si="24"/>
        <v>0</v>
      </c>
      <c r="X215" s="296">
        <f t="shared" si="27"/>
        <v>389850</v>
      </c>
    </row>
    <row r="216" spans="1:24" x14ac:dyDescent="0.2">
      <c r="A216" s="263" t="s">
        <v>142</v>
      </c>
      <c r="B216" s="257" t="s">
        <v>647</v>
      </c>
      <c r="C216" s="258" t="s">
        <v>648</v>
      </c>
      <c r="D216" s="259">
        <v>798</v>
      </c>
      <c r="E216" s="260">
        <v>583451</v>
      </c>
      <c r="F216" s="260">
        <v>4267.8</v>
      </c>
      <c r="G216" s="261">
        <v>780941.08000000007</v>
      </c>
      <c r="H216" s="259">
        <v>1036</v>
      </c>
      <c r="I216" s="260">
        <v>868070</v>
      </c>
      <c r="J216" s="260">
        <v>2209.6799999999998</v>
      </c>
      <c r="K216" s="261">
        <v>1100517.8099999998</v>
      </c>
      <c r="L216" s="259">
        <v>641</v>
      </c>
      <c r="M216" s="260">
        <v>424475</v>
      </c>
      <c r="N216" s="260">
        <v>0</v>
      </c>
      <c r="O216" s="261">
        <v>509570.68999999994</v>
      </c>
      <c r="P216" s="259">
        <f t="shared" si="25"/>
        <v>-157</v>
      </c>
      <c r="Q216" s="260">
        <f t="shared" si="25"/>
        <v>-158976</v>
      </c>
      <c r="R216" s="260">
        <f t="shared" si="25"/>
        <v>-4267.8</v>
      </c>
      <c r="S216" s="261">
        <f t="shared" si="25"/>
        <v>-271370.39000000013</v>
      </c>
      <c r="T216" s="259">
        <f t="shared" si="26"/>
        <v>-395</v>
      </c>
      <c r="U216" s="260">
        <f t="shared" si="22"/>
        <v>-443595</v>
      </c>
      <c r="V216" s="260">
        <f t="shared" si="23"/>
        <v>-2209.6799999999998</v>
      </c>
      <c r="W216" s="261">
        <f t="shared" si="24"/>
        <v>-590947.11999999988</v>
      </c>
      <c r="X216" s="296">
        <f t="shared" si="27"/>
        <v>2803262.0700000003</v>
      </c>
    </row>
    <row r="217" spans="1:24" ht="12.75" customHeight="1" x14ac:dyDescent="0.2">
      <c r="A217" s="263" t="s">
        <v>142</v>
      </c>
      <c r="B217" s="257" t="s">
        <v>649</v>
      </c>
      <c r="C217" s="258" t="s">
        <v>650</v>
      </c>
      <c r="D217" s="259">
        <v>933</v>
      </c>
      <c r="E217" s="260">
        <v>309562</v>
      </c>
      <c r="F217" s="260">
        <v>0</v>
      </c>
      <c r="G217" s="261">
        <v>0</v>
      </c>
      <c r="H217" s="259">
        <v>1026</v>
      </c>
      <c r="I217" s="260">
        <v>339036</v>
      </c>
      <c r="J217" s="260">
        <v>0</v>
      </c>
      <c r="K217" s="261">
        <v>0</v>
      </c>
      <c r="L217" s="259">
        <v>974</v>
      </c>
      <c r="M217" s="260">
        <v>326280</v>
      </c>
      <c r="N217" s="260">
        <v>0</v>
      </c>
      <c r="O217" s="261">
        <v>0</v>
      </c>
      <c r="P217" s="259">
        <f t="shared" si="25"/>
        <v>41</v>
      </c>
      <c r="Q217" s="260">
        <f t="shared" si="25"/>
        <v>16718</v>
      </c>
      <c r="R217" s="260">
        <f t="shared" si="25"/>
        <v>0</v>
      </c>
      <c r="S217" s="261">
        <f t="shared" si="25"/>
        <v>0</v>
      </c>
      <c r="T217" s="259">
        <f t="shared" si="26"/>
        <v>-52</v>
      </c>
      <c r="U217" s="260">
        <f t="shared" si="22"/>
        <v>-12756</v>
      </c>
      <c r="V217" s="260">
        <f t="shared" si="23"/>
        <v>0</v>
      </c>
      <c r="W217" s="261">
        <f t="shared" si="24"/>
        <v>0</v>
      </c>
      <c r="X217" s="296">
        <f t="shared" si="27"/>
        <v>980829</v>
      </c>
    </row>
    <row r="218" spans="1:24" x14ac:dyDescent="0.2">
      <c r="A218" s="263" t="s">
        <v>142</v>
      </c>
      <c r="B218" s="257" t="s">
        <v>651</v>
      </c>
      <c r="C218" s="258" t="s">
        <v>652</v>
      </c>
      <c r="D218" s="259">
        <v>853</v>
      </c>
      <c r="E218" s="260">
        <v>282928</v>
      </c>
      <c r="F218" s="260">
        <v>0</v>
      </c>
      <c r="G218" s="261">
        <v>0</v>
      </c>
      <c r="H218" s="259">
        <v>955</v>
      </c>
      <c r="I218" s="260">
        <v>359783</v>
      </c>
      <c r="J218" s="260">
        <v>0</v>
      </c>
      <c r="K218" s="261">
        <v>0</v>
      </c>
      <c r="L218" s="259">
        <v>894</v>
      </c>
      <c r="M218" s="260">
        <v>255017</v>
      </c>
      <c r="N218" s="260">
        <v>0</v>
      </c>
      <c r="O218" s="261">
        <v>0</v>
      </c>
      <c r="P218" s="259">
        <f t="shared" si="25"/>
        <v>41</v>
      </c>
      <c r="Q218" s="260">
        <f t="shared" si="25"/>
        <v>-27911</v>
      </c>
      <c r="R218" s="260">
        <f t="shared" si="25"/>
        <v>0</v>
      </c>
      <c r="S218" s="261">
        <f t="shared" si="25"/>
        <v>0</v>
      </c>
      <c r="T218" s="259">
        <f t="shared" si="26"/>
        <v>-61</v>
      </c>
      <c r="U218" s="260">
        <f t="shared" si="22"/>
        <v>-104766</v>
      </c>
      <c r="V218" s="260">
        <f t="shared" si="23"/>
        <v>0</v>
      </c>
      <c r="W218" s="261">
        <f t="shared" si="24"/>
        <v>0</v>
      </c>
      <c r="X218" s="296">
        <f t="shared" si="27"/>
        <v>766880</v>
      </c>
    </row>
    <row r="219" spans="1:24" x14ac:dyDescent="0.2">
      <c r="A219" s="263" t="s">
        <v>142</v>
      </c>
      <c r="B219" s="257" t="s">
        <v>653</v>
      </c>
      <c r="C219" s="258" t="s">
        <v>654</v>
      </c>
      <c r="D219" s="259">
        <v>386</v>
      </c>
      <c r="E219" s="260">
        <v>127380</v>
      </c>
      <c r="F219" s="260">
        <v>0</v>
      </c>
      <c r="G219" s="261">
        <v>0</v>
      </c>
      <c r="H219" s="259">
        <v>418</v>
      </c>
      <c r="I219" s="260">
        <v>146350</v>
      </c>
      <c r="J219" s="260">
        <v>0</v>
      </c>
      <c r="K219" s="261">
        <v>0</v>
      </c>
      <c r="L219" s="259">
        <v>393</v>
      </c>
      <c r="M219" s="260">
        <v>111006</v>
      </c>
      <c r="N219" s="260">
        <v>0</v>
      </c>
      <c r="O219" s="261">
        <v>0</v>
      </c>
      <c r="P219" s="259">
        <f t="shared" si="25"/>
        <v>7</v>
      </c>
      <c r="Q219" s="260">
        <f t="shared" si="25"/>
        <v>-16374</v>
      </c>
      <c r="R219" s="260">
        <f t="shared" si="25"/>
        <v>0</v>
      </c>
      <c r="S219" s="261">
        <f t="shared" si="25"/>
        <v>0</v>
      </c>
      <c r="T219" s="259">
        <f t="shared" si="26"/>
        <v>-25</v>
      </c>
      <c r="U219" s="260">
        <f t="shared" si="22"/>
        <v>-35344</v>
      </c>
      <c r="V219" s="260">
        <f t="shared" si="23"/>
        <v>0</v>
      </c>
      <c r="W219" s="261">
        <f t="shared" si="24"/>
        <v>0</v>
      </c>
      <c r="X219" s="296">
        <f t="shared" si="27"/>
        <v>333811</v>
      </c>
    </row>
    <row r="220" spans="1:24" x14ac:dyDescent="0.2">
      <c r="A220" s="263" t="s">
        <v>142</v>
      </c>
      <c r="B220" s="257" t="s">
        <v>655</v>
      </c>
      <c r="C220" s="258" t="s">
        <v>656</v>
      </c>
      <c r="D220" s="259">
        <v>852</v>
      </c>
      <c r="E220" s="260">
        <v>281616</v>
      </c>
      <c r="F220" s="260">
        <v>0</v>
      </c>
      <c r="G220" s="261">
        <v>0</v>
      </c>
      <c r="H220" s="259">
        <v>854</v>
      </c>
      <c r="I220" s="260">
        <v>281972</v>
      </c>
      <c r="J220" s="260">
        <v>0</v>
      </c>
      <c r="K220" s="261">
        <v>0</v>
      </c>
      <c r="L220" s="259">
        <v>851</v>
      </c>
      <c r="M220" s="260">
        <v>284612</v>
      </c>
      <c r="N220" s="260">
        <v>0</v>
      </c>
      <c r="O220" s="261">
        <v>0</v>
      </c>
      <c r="P220" s="259">
        <f t="shared" si="25"/>
        <v>-1</v>
      </c>
      <c r="Q220" s="260">
        <f t="shared" si="25"/>
        <v>2996</v>
      </c>
      <c r="R220" s="260">
        <f t="shared" si="25"/>
        <v>0</v>
      </c>
      <c r="S220" s="261">
        <f t="shared" si="25"/>
        <v>0</v>
      </c>
      <c r="T220" s="259">
        <f t="shared" si="26"/>
        <v>-3</v>
      </c>
      <c r="U220" s="260">
        <f t="shared" si="22"/>
        <v>2640</v>
      </c>
      <c r="V220" s="260">
        <f t="shared" si="23"/>
        <v>0</v>
      </c>
      <c r="W220" s="261">
        <f t="shared" si="24"/>
        <v>0</v>
      </c>
      <c r="X220" s="296">
        <f t="shared" si="27"/>
        <v>855537</v>
      </c>
    </row>
    <row r="221" spans="1:24" x14ac:dyDescent="0.2">
      <c r="A221" s="263" t="s">
        <v>142</v>
      </c>
      <c r="B221" s="257" t="s">
        <v>657</v>
      </c>
      <c r="C221" s="258" t="s">
        <v>658</v>
      </c>
      <c r="D221" s="259">
        <v>502</v>
      </c>
      <c r="E221" s="260">
        <v>92398</v>
      </c>
      <c r="F221" s="260">
        <v>0</v>
      </c>
      <c r="G221" s="261">
        <v>0</v>
      </c>
      <c r="H221" s="259">
        <v>510</v>
      </c>
      <c r="I221" s="260">
        <v>90612</v>
      </c>
      <c r="J221" s="260">
        <v>0</v>
      </c>
      <c r="K221" s="261">
        <v>0</v>
      </c>
      <c r="L221" s="259">
        <v>498</v>
      </c>
      <c r="M221" s="260">
        <v>92193</v>
      </c>
      <c r="N221" s="260">
        <v>0</v>
      </c>
      <c r="O221" s="261">
        <v>0</v>
      </c>
      <c r="P221" s="259">
        <f t="shared" si="25"/>
        <v>-4</v>
      </c>
      <c r="Q221" s="260">
        <f t="shared" si="25"/>
        <v>-205</v>
      </c>
      <c r="R221" s="260">
        <f t="shared" si="25"/>
        <v>0</v>
      </c>
      <c r="S221" s="261">
        <f t="shared" si="25"/>
        <v>0</v>
      </c>
      <c r="T221" s="259">
        <f t="shared" si="26"/>
        <v>-12</v>
      </c>
      <c r="U221" s="260">
        <f t="shared" si="22"/>
        <v>1581</v>
      </c>
      <c r="V221" s="260">
        <f t="shared" si="23"/>
        <v>0</v>
      </c>
      <c r="W221" s="261">
        <f t="shared" si="24"/>
        <v>0</v>
      </c>
      <c r="X221" s="296">
        <f t="shared" si="27"/>
        <v>277571</v>
      </c>
    </row>
    <row r="222" spans="1:24" x14ac:dyDescent="0.2">
      <c r="A222" s="263" t="s">
        <v>142</v>
      </c>
      <c r="B222" s="257" t="s">
        <v>659</v>
      </c>
      <c r="C222" s="258" t="s">
        <v>211</v>
      </c>
      <c r="D222" s="259">
        <v>441</v>
      </c>
      <c r="E222" s="260">
        <v>147658</v>
      </c>
      <c r="F222" s="260">
        <v>0</v>
      </c>
      <c r="G222" s="261">
        <v>0</v>
      </c>
      <c r="H222" s="259">
        <v>450</v>
      </c>
      <c r="I222" s="260">
        <v>149716</v>
      </c>
      <c r="J222" s="260">
        <v>0</v>
      </c>
      <c r="K222" s="261">
        <v>0</v>
      </c>
      <c r="L222" s="259">
        <v>441</v>
      </c>
      <c r="M222" s="260">
        <v>148550</v>
      </c>
      <c r="N222" s="260">
        <v>0</v>
      </c>
      <c r="O222" s="261">
        <v>0</v>
      </c>
      <c r="P222" s="259">
        <f t="shared" si="25"/>
        <v>0</v>
      </c>
      <c r="Q222" s="260">
        <f t="shared" si="25"/>
        <v>892</v>
      </c>
      <c r="R222" s="260">
        <f t="shared" si="25"/>
        <v>0</v>
      </c>
      <c r="S222" s="261">
        <f t="shared" si="25"/>
        <v>0</v>
      </c>
      <c r="T222" s="259">
        <f t="shared" si="26"/>
        <v>-9</v>
      </c>
      <c r="U222" s="260">
        <f t="shared" si="22"/>
        <v>-1166</v>
      </c>
      <c r="V222" s="260">
        <f t="shared" si="23"/>
        <v>0</v>
      </c>
      <c r="W222" s="261">
        <f t="shared" si="24"/>
        <v>0</v>
      </c>
      <c r="X222" s="296">
        <f t="shared" si="27"/>
        <v>446532</v>
      </c>
    </row>
    <row r="223" spans="1:24" x14ac:dyDescent="0.2">
      <c r="A223" s="263" t="s">
        <v>149</v>
      </c>
      <c r="B223" s="257" t="s">
        <v>660</v>
      </c>
      <c r="C223" s="258" t="s">
        <v>661</v>
      </c>
      <c r="D223" s="259">
        <v>1156</v>
      </c>
      <c r="E223" s="260">
        <v>766012</v>
      </c>
      <c r="F223" s="260">
        <v>0</v>
      </c>
      <c r="G223" s="261">
        <v>0</v>
      </c>
      <c r="H223" s="259">
        <v>1048</v>
      </c>
      <c r="I223" s="260">
        <v>864281</v>
      </c>
      <c r="J223" s="260">
        <v>0</v>
      </c>
      <c r="K223" s="261">
        <v>0</v>
      </c>
      <c r="L223" s="259">
        <v>1074</v>
      </c>
      <c r="M223" s="260">
        <v>675889</v>
      </c>
      <c r="N223" s="260">
        <v>0</v>
      </c>
      <c r="O223" s="261">
        <v>0</v>
      </c>
      <c r="P223" s="259">
        <f t="shared" si="25"/>
        <v>-82</v>
      </c>
      <c r="Q223" s="260">
        <f t="shared" si="25"/>
        <v>-90123</v>
      </c>
      <c r="R223" s="260">
        <f t="shared" si="25"/>
        <v>0</v>
      </c>
      <c r="S223" s="261">
        <f t="shared" si="25"/>
        <v>0</v>
      </c>
      <c r="T223" s="259">
        <f t="shared" si="26"/>
        <v>26</v>
      </c>
      <c r="U223" s="260">
        <f t="shared" si="22"/>
        <v>-188392</v>
      </c>
      <c r="V223" s="260">
        <f t="shared" si="23"/>
        <v>0</v>
      </c>
      <c r="W223" s="261">
        <f t="shared" si="24"/>
        <v>0</v>
      </c>
      <c r="X223" s="296">
        <f t="shared" si="27"/>
        <v>2029733</v>
      </c>
    </row>
    <row r="224" spans="1:24" x14ac:dyDescent="0.2">
      <c r="A224" s="263" t="s">
        <v>149</v>
      </c>
      <c r="B224" s="257" t="s">
        <v>662</v>
      </c>
      <c r="C224" s="258" t="s">
        <v>663</v>
      </c>
      <c r="D224" s="259">
        <v>1170</v>
      </c>
      <c r="E224" s="260">
        <v>671189</v>
      </c>
      <c r="F224" s="260">
        <v>0</v>
      </c>
      <c r="G224" s="261">
        <v>0</v>
      </c>
      <c r="H224" s="259">
        <v>1103</v>
      </c>
      <c r="I224" s="260">
        <v>742225</v>
      </c>
      <c r="J224" s="260">
        <v>0</v>
      </c>
      <c r="K224" s="261">
        <v>0</v>
      </c>
      <c r="L224" s="259">
        <v>1030</v>
      </c>
      <c r="M224" s="260">
        <v>593273</v>
      </c>
      <c r="N224" s="260">
        <v>0</v>
      </c>
      <c r="O224" s="261">
        <v>0</v>
      </c>
      <c r="P224" s="259">
        <f t="shared" si="25"/>
        <v>-140</v>
      </c>
      <c r="Q224" s="260">
        <f t="shared" si="25"/>
        <v>-77916</v>
      </c>
      <c r="R224" s="260">
        <f t="shared" si="25"/>
        <v>0</v>
      </c>
      <c r="S224" s="261">
        <f t="shared" si="25"/>
        <v>0</v>
      </c>
      <c r="T224" s="259">
        <f t="shared" si="26"/>
        <v>-73</v>
      </c>
      <c r="U224" s="260">
        <f t="shared" si="22"/>
        <v>-148952</v>
      </c>
      <c r="V224" s="260">
        <f t="shared" si="23"/>
        <v>0</v>
      </c>
      <c r="W224" s="261">
        <f t="shared" si="24"/>
        <v>0</v>
      </c>
      <c r="X224" s="296">
        <f t="shared" si="27"/>
        <v>1781739</v>
      </c>
    </row>
    <row r="225" spans="1:24" ht="12.75" customHeight="1" x14ac:dyDescent="0.2">
      <c r="A225" s="263" t="s">
        <v>149</v>
      </c>
      <c r="B225" s="257" t="s">
        <v>664</v>
      </c>
      <c r="C225" s="258" t="s">
        <v>665</v>
      </c>
      <c r="D225" s="259"/>
      <c r="E225" s="260">
        <v>39403</v>
      </c>
      <c r="F225" s="260">
        <v>0</v>
      </c>
      <c r="G225" s="261">
        <v>0</v>
      </c>
      <c r="H225" s="259">
        <v>0</v>
      </c>
      <c r="I225" s="260">
        <v>47431</v>
      </c>
      <c r="J225" s="260">
        <v>0</v>
      </c>
      <c r="K225" s="261">
        <v>0</v>
      </c>
      <c r="L225" s="259">
        <v>0</v>
      </c>
      <c r="M225" s="260">
        <v>36252</v>
      </c>
      <c r="N225" s="260">
        <v>0</v>
      </c>
      <c r="O225" s="261">
        <v>0</v>
      </c>
      <c r="P225" s="259">
        <f t="shared" si="25"/>
        <v>0</v>
      </c>
      <c r="Q225" s="260">
        <f t="shared" si="25"/>
        <v>-3151</v>
      </c>
      <c r="R225" s="260">
        <f t="shared" si="25"/>
        <v>0</v>
      </c>
      <c r="S225" s="261">
        <f t="shared" si="25"/>
        <v>0</v>
      </c>
      <c r="T225" s="259">
        <f t="shared" si="26"/>
        <v>0</v>
      </c>
      <c r="U225" s="260">
        <f t="shared" si="22"/>
        <v>-11179</v>
      </c>
      <c r="V225" s="260">
        <f t="shared" si="23"/>
        <v>0</v>
      </c>
      <c r="W225" s="261">
        <f t="shared" si="24"/>
        <v>0</v>
      </c>
      <c r="X225" s="296">
        <f t="shared" si="27"/>
        <v>108756</v>
      </c>
    </row>
    <row r="226" spans="1:24" x14ac:dyDescent="0.2">
      <c r="A226" s="263" t="s">
        <v>149</v>
      </c>
      <c r="B226" s="257" t="s">
        <v>666</v>
      </c>
      <c r="C226" s="258" t="s">
        <v>667</v>
      </c>
      <c r="D226" s="259">
        <v>4440</v>
      </c>
      <c r="E226" s="260">
        <v>2507308</v>
      </c>
      <c r="F226" s="260">
        <v>7980</v>
      </c>
      <c r="G226" s="261">
        <v>0</v>
      </c>
      <c r="H226" s="259">
        <v>4021</v>
      </c>
      <c r="I226" s="260">
        <v>2964818.2</v>
      </c>
      <c r="J226" s="260">
        <v>10747.6</v>
      </c>
      <c r="K226" s="261">
        <v>0</v>
      </c>
      <c r="L226" s="259">
        <v>3912</v>
      </c>
      <c r="M226" s="260">
        <v>2400986.2000000002</v>
      </c>
      <c r="N226" s="260">
        <v>8303.2000000000007</v>
      </c>
      <c r="O226" s="261">
        <v>0</v>
      </c>
      <c r="P226" s="259">
        <f t="shared" si="25"/>
        <v>-528</v>
      </c>
      <c r="Q226" s="260">
        <f t="shared" si="25"/>
        <v>-106321.79999999981</v>
      </c>
      <c r="R226" s="260">
        <f t="shared" si="25"/>
        <v>323.20000000000073</v>
      </c>
      <c r="S226" s="261">
        <f t="shared" si="25"/>
        <v>0</v>
      </c>
      <c r="T226" s="259">
        <f t="shared" si="26"/>
        <v>-109</v>
      </c>
      <c r="U226" s="260">
        <f t="shared" si="22"/>
        <v>-563832</v>
      </c>
      <c r="V226" s="260">
        <f t="shared" si="23"/>
        <v>-2444.3999999999996</v>
      </c>
      <c r="W226" s="261">
        <f t="shared" si="24"/>
        <v>0</v>
      </c>
      <c r="X226" s="296">
        <f t="shared" si="27"/>
        <v>7235164.2000000002</v>
      </c>
    </row>
    <row r="227" spans="1:24" x14ac:dyDescent="0.2">
      <c r="A227" s="263" t="s">
        <v>152</v>
      </c>
      <c r="B227" s="257" t="s">
        <v>668</v>
      </c>
      <c r="C227" s="258" t="s">
        <v>669</v>
      </c>
      <c r="D227" s="259">
        <v>1832</v>
      </c>
      <c r="E227" s="260">
        <v>1087187.6000000001</v>
      </c>
      <c r="F227" s="260">
        <v>0</v>
      </c>
      <c r="G227" s="261">
        <v>0</v>
      </c>
      <c r="H227" s="259">
        <v>1948</v>
      </c>
      <c r="I227" s="260">
        <v>1351625.5699999998</v>
      </c>
      <c r="J227" s="260">
        <v>0</v>
      </c>
      <c r="K227" s="261">
        <v>0</v>
      </c>
      <c r="L227" s="259">
        <v>1799</v>
      </c>
      <c r="M227" s="260">
        <v>1125237.6300000001</v>
      </c>
      <c r="N227" s="260">
        <v>0</v>
      </c>
      <c r="O227" s="261">
        <v>0</v>
      </c>
      <c r="P227" s="259">
        <f t="shared" si="25"/>
        <v>-33</v>
      </c>
      <c r="Q227" s="260">
        <f t="shared" si="25"/>
        <v>38050.030000000028</v>
      </c>
      <c r="R227" s="260">
        <f t="shared" si="25"/>
        <v>0</v>
      </c>
      <c r="S227" s="261">
        <f t="shared" si="25"/>
        <v>0</v>
      </c>
      <c r="T227" s="259">
        <f t="shared" si="26"/>
        <v>-149</v>
      </c>
      <c r="U227" s="260">
        <f t="shared" si="22"/>
        <v>-226387.93999999971</v>
      </c>
      <c r="V227" s="260">
        <f t="shared" si="23"/>
        <v>0</v>
      </c>
      <c r="W227" s="261">
        <f t="shared" si="24"/>
        <v>0</v>
      </c>
      <c r="X227" s="296">
        <f t="shared" si="27"/>
        <v>3379277.8900000006</v>
      </c>
    </row>
    <row r="228" spans="1:24" x14ac:dyDescent="0.2">
      <c r="A228" s="263" t="s">
        <v>152</v>
      </c>
      <c r="B228" s="257" t="s">
        <v>670</v>
      </c>
      <c r="C228" s="258" t="s">
        <v>671</v>
      </c>
      <c r="D228" s="259">
        <v>6051</v>
      </c>
      <c r="E228" s="260">
        <v>5584879.2000000002</v>
      </c>
      <c r="F228" s="260">
        <v>109456.73999999999</v>
      </c>
      <c r="G228" s="261">
        <v>0</v>
      </c>
      <c r="H228" s="259">
        <v>6626</v>
      </c>
      <c r="I228" s="260">
        <v>7297513.9000000004</v>
      </c>
      <c r="J228" s="260">
        <v>58405.479999999996</v>
      </c>
      <c r="K228" s="261">
        <v>0</v>
      </c>
      <c r="L228" s="259">
        <v>6406</v>
      </c>
      <c r="M228" s="260">
        <v>5814072.5500000007</v>
      </c>
      <c r="N228" s="260">
        <v>15041.880000000001</v>
      </c>
      <c r="O228" s="261">
        <v>0</v>
      </c>
      <c r="P228" s="259">
        <f t="shared" si="25"/>
        <v>355</v>
      </c>
      <c r="Q228" s="260">
        <f t="shared" si="25"/>
        <v>229193.35000000056</v>
      </c>
      <c r="R228" s="260">
        <f t="shared" si="25"/>
        <v>-94414.859999999986</v>
      </c>
      <c r="S228" s="261">
        <f t="shared" si="25"/>
        <v>0</v>
      </c>
      <c r="T228" s="259">
        <f t="shared" si="26"/>
        <v>-220</v>
      </c>
      <c r="U228" s="260">
        <f t="shared" si="22"/>
        <v>-1483441.3499999996</v>
      </c>
      <c r="V228" s="260">
        <f t="shared" si="23"/>
        <v>-43363.599999999991</v>
      </c>
      <c r="W228" s="261">
        <f t="shared" si="24"/>
        <v>0</v>
      </c>
      <c r="X228" s="296">
        <f t="shared" si="27"/>
        <v>17500510.289999999</v>
      </c>
    </row>
    <row r="229" spans="1:24" x14ac:dyDescent="0.2">
      <c r="A229" s="263" t="s">
        <v>152</v>
      </c>
      <c r="B229" s="257" t="s">
        <v>672</v>
      </c>
      <c r="C229" s="258" t="s">
        <v>673</v>
      </c>
      <c r="D229" s="259">
        <v>4741</v>
      </c>
      <c r="E229" s="260">
        <v>5085813</v>
      </c>
      <c r="F229" s="260">
        <v>188324.45999999993</v>
      </c>
      <c r="G229" s="261">
        <v>0</v>
      </c>
      <c r="H229" s="259">
        <v>3736</v>
      </c>
      <c r="I229" s="260">
        <v>4994707.8</v>
      </c>
      <c r="J229" s="260">
        <v>63872.010000000009</v>
      </c>
      <c r="K229" s="261">
        <v>0</v>
      </c>
      <c r="L229" s="259">
        <v>5050</v>
      </c>
      <c r="M229" s="260">
        <v>5105920</v>
      </c>
      <c r="N229" s="260">
        <v>37306.54</v>
      </c>
      <c r="O229" s="261">
        <v>0</v>
      </c>
      <c r="P229" s="259">
        <f t="shared" si="25"/>
        <v>309</v>
      </c>
      <c r="Q229" s="260">
        <f t="shared" si="25"/>
        <v>20107</v>
      </c>
      <c r="R229" s="260">
        <f t="shared" si="25"/>
        <v>-151017.91999999993</v>
      </c>
      <c r="S229" s="261">
        <f t="shared" si="25"/>
        <v>0</v>
      </c>
      <c r="T229" s="259">
        <f t="shared" si="26"/>
        <v>1314</v>
      </c>
      <c r="U229" s="260">
        <f t="shared" si="22"/>
        <v>111212.20000000019</v>
      </c>
      <c r="V229" s="260">
        <f t="shared" si="23"/>
        <v>-26565.470000000008</v>
      </c>
      <c r="W229" s="261">
        <f t="shared" si="24"/>
        <v>0</v>
      </c>
      <c r="X229" s="296">
        <f t="shared" si="27"/>
        <v>15440088.619999999</v>
      </c>
    </row>
    <row r="230" spans="1:24" ht="12.75" customHeight="1" x14ac:dyDescent="0.2">
      <c r="A230" s="263" t="s">
        <v>152</v>
      </c>
      <c r="B230" s="257" t="s">
        <v>674</v>
      </c>
      <c r="C230" s="258" t="s">
        <v>675</v>
      </c>
      <c r="D230" s="259">
        <v>1336</v>
      </c>
      <c r="E230" s="260">
        <v>303736</v>
      </c>
      <c r="F230" s="260">
        <v>0</v>
      </c>
      <c r="G230" s="261">
        <v>0</v>
      </c>
      <c r="H230" s="259">
        <v>1235</v>
      </c>
      <c r="I230" s="260">
        <v>320871.21999999997</v>
      </c>
      <c r="J230" s="260">
        <v>0</v>
      </c>
      <c r="K230" s="261">
        <v>0</v>
      </c>
      <c r="L230" s="259">
        <v>1233</v>
      </c>
      <c r="M230" s="260">
        <v>273371.78000000003</v>
      </c>
      <c r="N230" s="260">
        <v>0</v>
      </c>
      <c r="O230" s="261">
        <v>0</v>
      </c>
      <c r="P230" s="259">
        <f t="shared" si="25"/>
        <v>-103</v>
      </c>
      <c r="Q230" s="260">
        <f t="shared" si="25"/>
        <v>-30364.219999999972</v>
      </c>
      <c r="R230" s="260">
        <f t="shared" si="25"/>
        <v>0</v>
      </c>
      <c r="S230" s="261">
        <f t="shared" si="25"/>
        <v>0</v>
      </c>
      <c r="T230" s="259">
        <f t="shared" si="26"/>
        <v>-2</v>
      </c>
      <c r="U230" s="260">
        <f t="shared" si="22"/>
        <v>-47499.439999999944</v>
      </c>
      <c r="V230" s="260">
        <f t="shared" si="23"/>
        <v>0</v>
      </c>
      <c r="W230" s="261">
        <f t="shared" si="24"/>
        <v>0</v>
      </c>
      <c r="X230" s="296">
        <f t="shared" si="27"/>
        <v>822478.34000000008</v>
      </c>
    </row>
    <row r="231" spans="1:24" x14ac:dyDescent="0.2">
      <c r="A231" s="263" t="s">
        <v>152</v>
      </c>
      <c r="B231" s="257" t="s">
        <v>676</v>
      </c>
      <c r="C231" s="258" t="s">
        <v>677</v>
      </c>
      <c r="D231" s="259">
        <v>1016</v>
      </c>
      <c r="E231" s="260">
        <v>2284775</v>
      </c>
      <c r="F231" s="260">
        <v>599434.41000000143</v>
      </c>
      <c r="G231" s="261">
        <v>0</v>
      </c>
      <c r="H231" s="259">
        <v>1038</v>
      </c>
      <c r="I231" s="260">
        <v>2790801.9699999997</v>
      </c>
      <c r="J231" s="260">
        <v>30102</v>
      </c>
      <c r="K231" s="261">
        <v>0</v>
      </c>
      <c r="L231" s="259">
        <v>1065</v>
      </c>
      <c r="M231" s="260">
        <v>2220018.63</v>
      </c>
      <c r="N231" s="260">
        <v>0</v>
      </c>
      <c r="O231" s="261">
        <v>0</v>
      </c>
      <c r="P231" s="259">
        <f t="shared" si="25"/>
        <v>49</v>
      </c>
      <c r="Q231" s="260">
        <f t="shared" si="25"/>
        <v>-64756.370000000112</v>
      </c>
      <c r="R231" s="260">
        <f t="shared" si="25"/>
        <v>-599434.41000000143</v>
      </c>
      <c r="S231" s="261">
        <f t="shared" si="25"/>
        <v>0</v>
      </c>
      <c r="T231" s="259">
        <f t="shared" si="26"/>
        <v>27</v>
      </c>
      <c r="U231" s="260">
        <f t="shared" si="22"/>
        <v>-570783.33999999985</v>
      </c>
      <c r="V231" s="260">
        <f t="shared" si="23"/>
        <v>-30102</v>
      </c>
      <c r="W231" s="261">
        <f t="shared" si="24"/>
        <v>0</v>
      </c>
      <c r="X231" s="296">
        <f t="shared" si="27"/>
        <v>6662234.8899999997</v>
      </c>
    </row>
    <row r="232" spans="1:24" ht="12.75" customHeight="1" x14ac:dyDescent="0.2">
      <c r="A232" s="263" t="s">
        <v>152</v>
      </c>
      <c r="B232" s="257" t="s">
        <v>678</v>
      </c>
      <c r="C232" s="258" t="s">
        <v>679</v>
      </c>
      <c r="D232" s="259">
        <v>832</v>
      </c>
      <c r="E232" s="260">
        <v>480806</v>
      </c>
      <c r="F232" s="260">
        <v>0</v>
      </c>
      <c r="G232" s="261">
        <v>0</v>
      </c>
      <c r="H232" s="259">
        <v>637</v>
      </c>
      <c r="I232" s="260">
        <v>467783.14</v>
      </c>
      <c r="J232" s="260">
        <v>0</v>
      </c>
      <c r="K232" s="261">
        <v>0</v>
      </c>
      <c r="L232" s="259">
        <v>734</v>
      </c>
      <c r="M232" s="260">
        <v>424499.01</v>
      </c>
      <c r="N232" s="260">
        <v>0</v>
      </c>
      <c r="O232" s="261">
        <v>0</v>
      </c>
      <c r="P232" s="259">
        <f t="shared" si="25"/>
        <v>-98</v>
      </c>
      <c r="Q232" s="260">
        <f t="shared" si="25"/>
        <v>-56306.989999999991</v>
      </c>
      <c r="R232" s="260">
        <f t="shared" si="25"/>
        <v>0</v>
      </c>
      <c r="S232" s="261">
        <f t="shared" si="25"/>
        <v>0</v>
      </c>
      <c r="T232" s="259">
        <f t="shared" si="26"/>
        <v>97</v>
      </c>
      <c r="U232" s="260">
        <f t="shared" si="22"/>
        <v>-43284.130000000005</v>
      </c>
      <c r="V232" s="260">
        <f t="shared" si="23"/>
        <v>0</v>
      </c>
      <c r="W232" s="261">
        <f t="shared" si="24"/>
        <v>0</v>
      </c>
      <c r="X232" s="296">
        <f t="shared" si="27"/>
        <v>1274867.0299999998</v>
      </c>
    </row>
    <row r="233" spans="1:24" ht="12.75" customHeight="1" x14ac:dyDescent="0.2">
      <c r="A233" s="263" t="s">
        <v>152</v>
      </c>
      <c r="B233" s="257" t="s">
        <v>680</v>
      </c>
      <c r="C233" s="258" t="s">
        <v>681</v>
      </c>
      <c r="D233" s="259">
        <v>2531</v>
      </c>
      <c r="E233" s="260">
        <v>1805253</v>
      </c>
      <c r="F233" s="260">
        <v>0</v>
      </c>
      <c r="G233" s="261">
        <v>3675781.67</v>
      </c>
      <c r="H233" s="259">
        <v>2655</v>
      </c>
      <c r="I233" s="260">
        <v>2398658.59</v>
      </c>
      <c r="J233" s="260">
        <v>0</v>
      </c>
      <c r="K233" s="261">
        <v>4758836.6300000008</v>
      </c>
      <c r="L233" s="259">
        <v>2613</v>
      </c>
      <c r="M233" s="260">
        <v>1806483.01</v>
      </c>
      <c r="N233" s="260">
        <v>0</v>
      </c>
      <c r="O233" s="261">
        <v>5292877.5000000028</v>
      </c>
      <c r="P233" s="259">
        <f t="shared" si="25"/>
        <v>82</v>
      </c>
      <c r="Q233" s="260">
        <f t="shared" si="25"/>
        <v>1230.0100000000093</v>
      </c>
      <c r="R233" s="260">
        <f t="shared" si="25"/>
        <v>0</v>
      </c>
      <c r="S233" s="261">
        <f t="shared" si="25"/>
        <v>1617095.8300000029</v>
      </c>
      <c r="T233" s="259">
        <f t="shared" si="26"/>
        <v>-42</v>
      </c>
      <c r="U233" s="260">
        <f t="shared" si="22"/>
        <v>-592175.57999999984</v>
      </c>
      <c r="V233" s="260">
        <f t="shared" si="23"/>
        <v>0</v>
      </c>
      <c r="W233" s="261">
        <f t="shared" si="24"/>
        <v>534040.87000000197</v>
      </c>
      <c r="X233" s="296">
        <f t="shared" si="27"/>
        <v>21303389.530000009</v>
      </c>
    </row>
    <row r="234" spans="1:24" x14ac:dyDescent="0.2">
      <c r="A234" s="263" t="s">
        <v>152</v>
      </c>
      <c r="B234" s="257" t="s">
        <v>682</v>
      </c>
      <c r="C234" s="258" t="s">
        <v>683</v>
      </c>
      <c r="D234" s="259"/>
      <c r="E234" s="260">
        <v>16704</v>
      </c>
      <c r="F234" s="260">
        <v>0</v>
      </c>
      <c r="G234" s="261">
        <v>0</v>
      </c>
      <c r="H234" s="259">
        <v>0</v>
      </c>
      <c r="I234" s="260">
        <v>9792</v>
      </c>
      <c r="J234" s="260">
        <v>0</v>
      </c>
      <c r="K234" s="261">
        <v>0</v>
      </c>
      <c r="L234" s="259">
        <v>0</v>
      </c>
      <c r="M234" s="260">
        <v>13068</v>
      </c>
      <c r="N234" s="260">
        <v>0</v>
      </c>
      <c r="O234" s="261">
        <v>0</v>
      </c>
      <c r="P234" s="259">
        <f t="shared" si="25"/>
        <v>0</v>
      </c>
      <c r="Q234" s="260">
        <f t="shared" si="25"/>
        <v>-3636</v>
      </c>
      <c r="R234" s="260">
        <f t="shared" si="25"/>
        <v>0</v>
      </c>
      <c r="S234" s="261">
        <f t="shared" si="25"/>
        <v>0</v>
      </c>
      <c r="T234" s="259">
        <f t="shared" si="26"/>
        <v>0</v>
      </c>
      <c r="U234" s="260">
        <f t="shared" si="22"/>
        <v>3276</v>
      </c>
      <c r="V234" s="260">
        <f t="shared" si="23"/>
        <v>0</v>
      </c>
      <c r="W234" s="261">
        <f t="shared" si="24"/>
        <v>0</v>
      </c>
      <c r="X234" s="296">
        <f t="shared" si="27"/>
        <v>39204</v>
      </c>
    </row>
    <row r="235" spans="1:24" x14ac:dyDescent="0.2">
      <c r="A235" s="263" t="s">
        <v>154</v>
      </c>
      <c r="B235" s="257" t="s">
        <v>684</v>
      </c>
      <c r="C235" s="258" t="s">
        <v>155</v>
      </c>
      <c r="D235" s="259">
        <v>1155</v>
      </c>
      <c r="E235" s="260">
        <v>633614</v>
      </c>
      <c r="F235" s="260">
        <v>0</v>
      </c>
      <c r="G235" s="261">
        <v>0</v>
      </c>
      <c r="H235" s="259">
        <v>1100</v>
      </c>
      <c r="I235" s="260">
        <v>627708.80000000005</v>
      </c>
      <c r="J235" s="260">
        <v>0</v>
      </c>
      <c r="K235" s="261">
        <v>0</v>
      </c>
      <c r="L235" s="259">
        <v>1116</v>
      </c>
      <c r="M235" s="260">
        <v>674818</v>
      </c>
      <c r="N235" s="260">
        <v>0</v>
      </c>
      <c r="O235" s="261">
        <v>0</v>
      </c>
      <c r="P235" s="259">
        <f t="shared" si="25"/>
        <v>-39</v>
      </c>
      <c r="Q235" s="260">
        <f t="shared" si="25"/>
        <v>41204</v>
      </c>
      <c r="R235" s="260">
        <f t="shared" si="25"/>
        <v>0</v>
      </c>
      <c r="S235" s="261">
        <f t="shared" si="25"/>
        <v>0</v>
      </c>
      <c r="T235" s="259">
        <f t="shared" si="26"/>
        <v>16</v>
      </c>
      <c r="U235" s="260">
        <f t="shared" si="22"/>
        <v>47109.199999999953</v>
      </c>
      <c r="V235" s="260">
        <f t="shared" si="23"/>
        <v>0</v>
      </c>
      <c r="W235" s="261">
        <f t="shared" si="24"/>
        <v>0</v>
      </c>
      <c r="X235" s="296">
        <f t="shared" si="27"/>
        <v>2026647</v>
      </c>
    </row>
    <row r="236" spans="1:24" x14ac:dyDescent="0.2">
      <c r="A236" s="263" t="s">
        <v>154</v>
      </c>
      <c r="B236" s="257" t="s">
        <v>685</v>
      </c>
      <c r="C236" s="258" t="s">
        <v>686</v>
      </c>
      <c r="D236" s="259">
        <v>3052</v>
      </c>
      <c r="E236" s="260">
        <v>2446469</v>
      </c>
      <c r="F236" s="260">
        <v>1080</v>
      </c>
      <c r="G236" s="261">
        <v>0</v>
      </c>
      <c r="H236" s="259">
        <v>3105</v>
      </c>
      <c r="I236" s="260">
        <v>2960927.8</v>
      </c>
      <c r="J236" s="260">
        <v>13641.6</v>
      </c>
      <c r="K236" s="261">
        <v>0</v>
      </c>
      <c r="L236" s="259">
        <v>2999.5</v>
      </c>
      <c r="M236" s="260">
        <v>2365261.6</v>
      </c>
      <c r="N236" s="260">
        <v>5432</v>
      </c>
      <c r="O236" s="261">
        <v>0</v>
      </c>
      <c r="P236" s="259">
        <f t="shared" si="25"/>
        <v>-52.5</v>
      </c>
      <c r="Q236" s="260">
        <f t="shared" si="25"/>
        <v>-81207.399999999907</v>
      </c>
      <c r="R236" s="260">
        <f t="shared" si="25"/>
        <v>4352</v>
      </c>
      <c r="S236" s="261">
        <f t="shared" si="25"/>
        <v>0</v>
      </c>
      <c r="T236" s="259">
        <f t="shared" si="26"/>
        <v>-105.5</v>
      </c>
      <c r="U236" s="260">
        <f t="shared" si="22"/>
        <v>-595666.19999999972</v>
      </c>
      <c r="V236" s="260">
        <f t="shared" si="23"/>
        <v>-8209.6</v>
      </c>
      <c r="W236" s="261">
        <f t="shared" si="24"/>
        <v>0</v>
      </c>
      <c r="X236" s="296">
        <f t="shared" si="27"/>
        <v>7118027.3000000007</v>
      </c>
    </row>
    <row r="237" spans="1:24" x14ac:dyDescent="0.2">
      <c r="A237" s="263" t="s">
        <v>154</v>
      </c>
      <c r="B237" s="257" t="s">
        <v>687</v>
      </c>
      <c r="C237" s="258" t="s">
        <v>156</v>
      </c>
      <c r="D237" s="259">
        <v>1233</v>
      </c>
      <c r="E237" s="260">
        <v>740372</v>
      </c>
      <c r="F237" s="260">
        <v>0</v>
      </c>
      <c r="G237" s="261">
        <v>0</v>
      </c>
      <c r="H237" s="259">
        <v>1273</v>
      </c>
      <c r="I237" s="260">
        <v>915100</v>
      </c>
      <c r="J237" s="260">
        <v>0</v>
      </c>
      <c r="K237" s="261">
        <v>0</v>
      </c>
      <c r="L237" s="259">
        <v>1313</v>
      </c>
      <c r="M237" s="260">
        <v>692877.6</v>
      </c>
      <c r="N237" s="260">
        <v>0</v>
      </c>
      <c r="O237" s="261">
        <v>0</v>
      </c>
      <c r="P237" s="259">
        <f t="shared" si="25"/>
        <v>80</v>
      </c>
      <c r="Q237" s="260">
        <f t="shared" si="25"/>
        <v>-47494.400000000023</v>
      </c>
      <c r="R237" s="260">
        <f t="shared" si="25"/>
        <v>0</v>
      </c>
      <c r="S237" s="261">
        <f t="shared" si="25"/>
        <v>0</v>
      </c>
      <c r="T237" s="259">
        <f t="shared" si="26"/>
        <v>40</v>
      </c>
      <c r="U237" s="260">
        <f t="shared" si="22"/>
        <v>-222222.40000000002</v>
      </c>
      <c r="V237" s="260">
        <f t="shared" si="23"/>
        <v>0</v>
      </c>
      <c r="W237" s="261">
        <f t="shared" si="24"/>
        <v>0</v>
      </c>
      <c r="X237" s="296">
        <f t="shared" si="27"/>
        <v>2081338.8000000003</v>
      </c>
    </row>
    <row r="238" spans="1:24" ht="12.75" customHeight="1" x14ac:dyDescent="0.2">
      <c r="A238" s="263" t="s">
        <v>157</v>
      </c>
      <c r="B238" s="257" t="s">
        <v>688</v>
      </c>
      <c r="C238" s="258" t="s">
        <v>689</v>
      </c>
      <c r="D238" s="259">
        <v>746</v>
      </c>
      <c r="E238" s="260">
        <v>124870</v>
      </c>
      <c r="F238" s="260">
        <v>0</v>
      </c>
      <c r="G238" s="261">
        <v>0</v>
      </c>
      <c r="H238" s="259">
        <v>960</v>
      </c>
      <c r="I238" s="260">
        <v>215620</v>
      </c>
      <c r="J238" s="260">
        <v>0</v>
      </c>
      <c r="K238" s="261">
        <v>0</v>
      </c>
      <c r="L238" s="259">
        <v>662</v>
      </c>
      <c r="M238" s="260">
        <v>95091</v>
      </c>
      <c r="N238" s="260">
        <v>0</v>
      </c>
      <c r="O238" s="261">
        <v>0</v>
      </c>
      <c r="P238" s="259">
        <f t="shared" si="25"/>
        <v>-84</v>
      </c>
      <c r="Q238" s="260">
        <f t="shared" si="25"/>
        <v>-29779</v>
      </c>
      <c r="R238" s="260">
        <f t="shared" si="25"/>
        <v>0</v>
      </c>
      <c r="S238" s="261">
        <f t="shared" si="25"/>
        <v>0</v>
      </c>
      <c r="T238" s="259">
        <f t="shared" si="26"/>
        <v>-298</v>
      </c>
      <c r="U238" s="260">
        <f t="shared" si="22"/>
        <v>-120529</v>
      </c>
      <c r="V238" s="260">
        <f t="shared" si="23"/>
        <v>0</v>
      </c>
      <c r="W238" s="261">
        <f t="shared" si="24"/>
        <v>0</v>
      </c>
      <c r="X238" s="296">
        <f t="shared" si="27"/>
        <v>286513</v>
      </c>
    </row>
    <row r="239" spans="1:24" ht="12.75" customHeight="1" x14ac:dyDescent="0.2">
      <c r="A239" s="263" t="s">
        <v>157</v>
      </c>
      <c r="B239" s="257" t="s">
        <v>690</v>
      </c>
      <c r="C239" s="258" t="s">
        <v>691</v>
      </c>
      <c r="D239" s="259">
        <v>783</v>
      </c>
      <c r="E239" s="260">
        <v>476039</v>
      </c>
      <c r="F239" s="260">
        <v>0</v>
      </c>
      <c r="G239" s="261">
        <v>0</v>
      </c>
      <c r="H239" s="259">
        <v>711</v>
      </c>
      <c r="I239" s="260">
        <v>476507.19999999995</v>
      </c>
      <c r="J239" s="260">
        <v>0</v>
      </c>
      <c r="K239" s="261">
        <v>0</v>
      </c>
      <c r="L239" s="259">
        <v>686</v>
      </c>
      <c r="M239" s="260">
        <v>497946</v>
      </c>
      <c r="N239" s="260">
        <v>0</v>
      </c>
      <c r="O239" s="261">
        <v>0</v>
      </c>
      <c r="P239" s="259">
        <f t="shared" si="25"/>
        <v>-97</v>
      </c>
      <c r="Q239" s="260">
        <f t="shared" si="25"/>
        <v>21907</v>
      </c>
      <c r="R239" s="260">
        <f t="shared" si="25"/>
        <v>0</v>
      </c>
      <c r="S239" s="261">
        <f t="shared" si="25"/>
        <v>0</v>
      </c>
      <c r="T239" s="259">
        <f t="shared" si="26"/>
        <v>-25</v>
      </c>
      <c r="U239" s="260">
        <f t="shared" si="22"/>
        <v>21438.800000000047</v>
      </c>
      <c r="V239" s="260">
        <f t="shared" si="23"/>
        <v>0</v>
      </c>
      <c r="W239" s="261">
        <f t="shared" si="24"/>
        <v>0</v>
      </c>
      <c r="X239" s="296">
        <f t="shared" si="27"/>
        <v>1495113</v>
      </c>
    </row>
    <row r="240" spans="1:24" x14ac:dyDescent="0.2">
      <c r="A240" s="263" t="s">
        <v>157</v>
      </c>
      <c r="B240" s="257" t="s">
        <v>692</v>
      </c>
      <c r="C240" s="258" t="s">
        <v>693</v>
      </c>
      <c r="D240" s="259">
        <v>5998</v>
      </c>
      <c r="E240" s="260">
        <v>4655367</v>
      </c>
      <c r="F240" s="260">
        <v>19500</v>
      </c>
      <c r="G240" s="261">
        <v>0</v>
      </c>
      <c r="H240" s="259">
        <v>5952</v>
      </c>
      <c r="I240" s="260">
        <v>5781965.5999999996</v>
      </c>
      <c r="J240" s="260">
        <v>39175.199999999997</v>
      </c>
      <c r="K240" s="261">
        <v>0</v>
      </c>
      <c r="L240" s="259">
        <v>5888</v>
      </c>
      <c r="M240" s="260">
        <v>4274644.2</v>
      </c>
      <c r="N240" s="260">
        <v>13192</v>
      </c>
      <c r="O240" s="261">
        <v>0</v>
      </c>
      <c r="P240" s="259">
        <f t="shared" si="25"/>
        <v>-110</v>
      </c>
      <c r="Q240" s="260">
        <f t="shared" si="25"/>
        <v>-380722.79999999981</v>
      </c>
      <c r="R240" s="260">
        <f t="shared" si="25"/>
        <v>-6308</v>
      </c>
      <c r="S240" s="261">
        <f t="shared" si="25"/>
        <v>0</v>
      </c>
      <c r="T240" s="259">
        <f t="shared" si="26"/>
        <v>-64</v>
      </c>
      <c r="U240" s="260">
        <f t="shared" si="22"/>
        <v>-1507321.3999999994</v>
      </c>
      <c r="V240" s="260">
        <f t="shared" si="23"/>
        <v>-25983.199999999997</v>
      </c>
      <c r="W240" s="261">
        <f t="shared" si="24"/>
        <v>0</v>
      </c>
      <c r="X240" s="296">
        <f t="shared" si="27"/>
        <v>12875174.600000001</v>
      </c>
    </row>
    <row r="241" spans="1:24" x14ac:dyDescent="0.2">
      <c r="A241" s="263" t="s">
        <v>157</v>
      </c>
      <c r="B241" s="257" t="s">
        <v>694</v>
      </c>
      <c r="C241" s="258" t="s">
        <v>695</v>
      </c>
      <c r="D241" s="259">
        <v>583</v>
      </c>
      <c r="E241" s="260">
        <v>466625</v>
      </c>
      <c r="F241" s="260">
        <v>0</v>
      </c>
      <c r="G241" s="261">
        <v>0</v>
      </c>
      <c r="H241" s="259">
        <v>632</v>
      </c>
      <c r="I241" s="260">
        <v>610013</v>
      </c>
      <c r="J241" s="260">
        <v>0</v>
      </c>
      <c r="K241" s="261">
        <v>0</v>
      </c>
      <c r="L241" s="259">
        <v>596</v>
      </c>
      <c r="M241" s="260">
        <v>423201</v>
      </c>
      <c r="N241" s="260">
        <v>0</v>
      </c>
      <c r="O241" s="261">
        <v>0</v>
      </c>
      <c r="P241" s="259">
        <f t="shared" si="25"/>
        <v>13</v>
      </c>
      <c r="Q241" s="260">
        <f t="shared" si="25"/>
        <v>-43424</v>
      </c>
      <c r="R241" s="260">
        <f t="shared" si="25"/>
        <v>0</v>
      </c>
      <c r="S241" s="261">
        <f t="shared" si="25"/>
        <v>0</v>
      </c>
      <c r="T241" s="259">
        <f t="shared" si="26"/>
        <v>-36</v>
      </c>
      <c r="U241" s="260">
        <f t="shared" si="22"/>
        <v>-186812</v>
      </c>
      <c r="V241" s="260">
        <f t="shared" si="23"/>
        <v>0</v>
      </c>
      <c r="W241" s="261">
        <f t="shared" si="24"/>
        <v>0</v>
      </c>
      <c r="X241" s="296">
        <f t="shared" si="27"/>
        <v>1270808</v>
      </c>
    </row>
    <row r="242" spans="1:24" x14ac:dyDescent="0.2">
      <c r="A242" s="263" t="s">
        <v>157</v>
      </c>
      <c r="B242" s="257" t="s">
        <v>696</v>
      </c>
      <c r="C242" s="258" t="s">
        <v>697</v>
      </c>
      <c r="D242" s="259">
        <v>3135</v>
      </c>
      <c r="E242" s="260">
        <v>2718756.2</v>
      </c>
      <c r="F242" s="260">
        <v>176278.92999999976</v>
      </c>
      <c r="G242" s="261">
        <v>0</v>
      </c>
      <c r="H242" s="259">
        <v>3079</v>
      </c>
      <c r="I242" s="260">
        <v>3141253.4</v>
      </c>
      <c r="J242" s="260">
        <v>600</v>
      </c>
      <c r="K242" s="261">
        <v>0</v>
      </c>
      <c r="L242" s="259">
        <v>2991</v>
      </c>
      <c r="M242" s="260">
        <v>2398506.4</v>
      </c>
      <c r="N242" s="260">
        <v>120</v>
      </c>
      <c r="O242" s="261">
        <v>0</v>
      </c>
      <c r="P242" s="259">
        <f t="shared" si="25"/>
        <v>-144</v>
      </c>
      <c r="Q242" s="260">
        <f t="shared" si="25"/>
        <v>-320249.80000000028</v>
      </c>
      <c r="R242" s="260">
        <f t="shared" si="25"/>
        <v>-176158.92999999976</v>
      </c>
      <c r="S242" s="261">
        <f t="shared" si="25"/>
        <v>0</v>
      </c>
      <c r="T242" s="259">
        <f t="shared" si="26"/>
        <v>-88</v>
      </c>
      <c r="U242" s="260">
        <f t="shared" si="22"/>
        <v>-742747</v>
      </c>
      <c r="V242" s="260">
        <f t="shared" si="23"/>
        <v>-480</v>
      </c>
      <c r="W242" s="261">
        <f t="shared" si="24"/>
        <v>0</v>
      </c>
      <c r="X242" s="296">
        <f t="shared" si="27"/>
        <v>7201717.1999999993</v>
      </c>
    </row>
    <row r="243" spans="1:24" x14ac:dyDescent="0.2">
      <c r="A243" s="263" t="s">
        <v>157</v>
      </c>
      <c r="B243" s="257" t="s">
        <v>698</v>
      </c>
      <c r="C243" s="258" t="s">
        <v>699</v>
      </c>
      <c r="D243" s="259">
        <v>271</v>
      </c>
      <c r="E243" s="260">
        <v>225450</v>
      </c>
      <c r="F243" s="260">
        <v>0</v>
      </c>
      <c r="G243" s="261">
        <v>0</v>
      </c>
      <c r="H243" s="259">
        <v>311</v>
      </c>
      <c r="I243" s="260">
        <v>233900</v>
      </c>
      <c r="J243" s="260">
        <v>0</v>
      </c>
      <c r="K243" s="261">
        <v>0</v>
      </c>
      <c r="L243" s="259">
        <v>289</v>
      </c>
      <c r="M243" s="260">
        <v>235059</v>
      </c>
      <c r="N243" s="260">
        <v>0</v>
      </c>
      <c r="O243" s="261">
        <v>0</v>
      </c>
      <c r="P243" s="259">
        <f t="shared" si="25"/>
        <v>18</v>
      </c>
      <c r="Q243" s="260">
        <f t="shared" si="25"/>
        <v>9609</v>
      </c>
      <c r="R243" s="260">
        <f t="shared" si="25"/>
        <v>0</v>
      </c>
      <c r="S243" s="261">
        <f t="shared" si="25"/>
        <v>0</v>
      </c>
      <c r="T243" s="259">
        <f t="shared" si="26"/>
        <v>-22</v>
      </c>
      <c r="U243" s="260">
        <f t="shared" si="22"/>
        <v>1159</v>
      </c>
      <c r="V243" s="260">
        <f t="shared" si="23"/>
        <v>0</v>
      </c>
      <c r="W243" s="261">
        <f t="shared" si="24"/>
        <v>0</v>
      </c>
      <c r="X243" s="296">
        <f t="shared" si="27"/>
        <v>705773</v>
      </c>
    </row>
    <row r="244" spans="1:24" x14ac:dyDescent="0.2">
      <c r="A244" s="263" t="s">
        <v>157</v>
      </c>
      <c r="B244" s="257" t="s">
        <v>700</v>
      </c>
      <c r="C244" s="258" t="s">
        <v>701</v>
      </c>
      <c r="D244" s="259">
        <v>1066</v>
      </c>
      <c r="E244" s="260">
        <v>566510</v>
      </c>
      <c r="F244" s="260">
        <v>0</v>
      </c>
      <c r="G244" s="261">
        <v>0</v>
      </c>
      <c r="H244" s="259">
        <v>1031</v>
      </c>
      <c r="I244" s="260">
        <v>650556</v>
      </c>
      <c r="J244" s="260">
        <v>0</v>
      </c>
      <c r="K244" s="261">
        <v>0</v>
      </c>
      <c r="L244" s="259">
        <v>993</v>
      </c>
      <c r="M244" s="260">
        <v>503674</v>
      </c>
      <c r="N244" s="260">
        <v>0</v>
      </c>
      <c r="O244" s="261">
        <v>0</v>
      </c>
      <c r="P244" s="259">
        <f t="shared" si="25"/>
        <v>-73</v>
      </c>
      <c r="Q244" s="260">
        <f t="shared" si="25"/>
        <v>-62836</v>
      </c>
      <c r="R244" s="260">
        <f t="shared" si="25"/>
        <v>0</v>
      </c>
      <c r="S244" s="261">
        <f t="shared" si="25"/>
        <v>0</v>
      </c>
      <c r="T244" s="259">
        <f t="shared" si="26"/>
        <v>-38</v>
      </c>
      <c r="U244" s="260">
        <f t="shared" si="22"/>
        <v>-146882</v>
      </c>
      <c r="V244" s="260">
        <f t="shared" si="23"/>
        <v>0</v>
      </c>
      <c r="W244" s="261">
        <f t="shared" si="24"/>
        <v>0</v>
      </c>
      <c r="X244" s="296">
        <f t="shared" si="27"/>
        <v>1512935</v>
      </c>
    </row>
    <row r="245" spans="1:24" x14ac:dyDescent="0.2">
      <c r="A245" s="263" t="s">
        <v>157</v>
      </c>
      <c r="B245" s="257" t="s">
        <v>987</v>
      </c>
      <c r="C245" s="258" t="s">
        <v>999</v>
      </c>
      <c r="D245" s="259">
        <v>87</v>
      </c>
      <c r="E245" s="260">
        <v>44340</v>
      </c>
      <c r="F245" s="260">
        <v>0</v>
      </c>
      <c r="G245" s="261">
        <v>0</v>
      </c>
      <c r="H245" s="259">
        <v>0</v>
      </c>
      <c r="I245" s="260">
        <v>0</v>
      </c>
      <c r="J245" s="260">
        <v>0</v>
      </c>
      <c r="K245" s="261">
        <v>0</v>
      </c>
      <c r="L245" s="259"/>
      <c r="M245" s="260"/>
      <c r="N245" s="260"/>
      <c r="O245" s="261"/>
      <c r="P245" s="259">
        <f t="shared" si="25"/>
        <v>-87</v>
      </c>
      <c r="Q245" s="260">
        <f t="shared" si="25"/>
        <v>-44340</v>
      </c>
      <c r="R245" s="260">
        <f t="shared" si="25"/>
        <v>0</v>
      </c>
      <c r="S245" s="261">
        <f t="shared" si="25"/>
        <v>0</v>
      </c>
      <c r="T245" s="259">
        <f t="shared" si="26"/>
        <v>0</v>
      </c>
      <c r="U245" s="260">
        <f t="shared" si="22"/>
        <v>0</v>
      </c>
      <c r="V245" s="260">
        <f t="shared" si="23"/>
        <v>0</v>
      </c>
      <c r="W245" s="261">
        <f t="shared" si="24"/>
        <v>0</v>
      </c>
      <c r="X245" s="296">
        <f t="shared" si="27"/>
        <v>-87</v>
      </c>
    </row>
    <row r="246" spans="1:24" x14ac:dyDescent="0.2">
      <c r="A246" s="263" t="s">
        <v>157</v>
      </c>
      <c r="B246" s="257" t="s">
        <v>702</v>
      </c>
      <c r="C246" s="258" t="s">
        <v>703</v>
      </c>
      <c r="D246" s="259">
        <v>789</v>
      </c>
      <c r="E246" s="260">
        <v>495672</v>
      </c>
      <c r="F246" s="260">
        <v>0</v>
      </c>
      <c r="G246" s="261">
        <v>0</v>
      </c>
      <c r="H246" s="259">
        <v>813</v>
      </c>
      <c r="I246" s="260">
        <v>536766</v>
      </c>
      <c r="J246" s="260">
        <v>0</v>
      </c>
      <c r="K246" s="261">
        <v>0</v>
      </c>
      <c r="L246" s="259">
        <v>802</v>
      </c>
      <c r="M246" s="260">
        <v>561439.85</v>
      </c>
      <c r="N246" s="260">
        <v>0</v>
      </c>
      <c r="O246" s="261">
        <v>0</v>
      </c>
      <c r="P246" s="259">
        <f t="shared" si="25"/>
        <v>13</v>
      </c>
      <c r="Q246" s="260">
        <f t="shared" si="25"/>
        <v>65767.849999999977</v>
      </c>
      <c r="R246" s="260">
        <f t="shared" si="25"/>
        <v>0</v>
      </c>
      <c r="S246" s="261">
        <f t="shared" si="25"/>
        <v>0</v>
      </c>
      <c r="T246" s="259">
        <f t="shared" si="26"/>
        <v>-11</v>
      </c>
      <c r="U246" s="260">
        <f t="shared" si="22"/>
        <v>24673.849999999977</v>
      </c>
      <c r="V246" s="260">
        <f t="shared" si="23"/>
        <v>0</v>
      </c>
      <c r="W246" s="261">
        <f t="shared" si="24"/>
        <v>0</v>
      </c>
      <c r="X246" s="296">
        <f t="shared" si="27"/>
        <v>1685936.5500000003</v>
      </c>
    </row>
    <row r="247" spans="1:24" x14ac:dyDescent="0.2">
      <c r="A247" s="263" t="s">
        <v>159</v>
      </c>
      <c r="B247" s="257" t="s">
        <v>704</v>
      </c>
      <c r="C247" s="258" t="s">
        <v>705</v>
      </c>
      <c r="D247" s="259">
        <v>988</v>
      </c>
      <c r="E247" s="260">
        <v>327256</v>
      </c>
      <c r="F247" s="260">
        <v>0</v>
      </c>
      <c r="G247" s="261">
        <v>0</v>
      </c>
      <c r="H247" s="259">
        <v>1191</v>
      </c>
      <c r="I247" s="260">
        <v>450606</v>
      </c>
      <c r="J247" s="260">
        <v>0</v>
      </c>
      <c r="K247" s="261">
        <v>0</v>
      </c>
      <c r="L247" s="259">
        <v>1093</v>
      </c>
      <c r="M247" s="260">
        <v>309612</v>
      </c>
      <c r="N247" s="260">
        <v>0</v>
      </c>
      <c r="O247" s="261">
        <v>0</v>
      </c>
      <c r="P247" s="259">
        <f t="shared" si="25"/>
        <v>105</v>
      </c>
      <c r="Q247" s="260">
        <f t="shared" si="25"/>
        <v>-17644</v>
      </c>
      <c r="R247" s="260">
        <f t="shared" si="25"/>
        <v>0</v>
      </c>
      <c r="S247" s="261">
        <f t="shared" si="25"/>
        <v>0</v>
      </c>
      <c r="T247" s="259">
        <f t="shared" si="26"/>
        <v>-98</v>
      </c>
      <c r="U247" s="260">
        <f t="shared" si="22"/>
        <v>-140994</v>
      </c>
      <c r="V247" s="260">
        <f t="shared" si="23"/>
        <v>0</v>
      </c>
      <c r="W247" s="261">
        <f t="shared" si="24"/>
        <v>0</v>
      </c>
      <c r="X247" s="296">
        <f t="shared" si="27"/>
        <v>931127</v>
      </c>
    </row>
    <row r="248" spans="1:24" ht="12.75" customHeight="1" x14ac:dyDescent="0.2">
      <c r="A248" s="263" t="s">
        <v>159</v>
      </c>
      <c r="B248" s="257" t="s">
        <v>706</v>
      </c>
      <c r="C248" s="258" t="s">
        <v>707</v>
      </c>
      <c r="D248" s="259">
        <v>438</v>
      </c>
      <c r="E248" s="260">
        <v>271914</v>
      </c>
      <c r="F248" s="260">
        <v>0</v>
      </c>
      <c r="G248" s="261">
        <v>0</v>
      </c>
      <c r="H248" s="259">
        <v>417</v>
      </c>
      <c r="I248" s="260">
        <v>291216</v>
      </c>
      <c r="J248" s="260">
        <v>0</v>
      </c>
      <c r="K248" s="261">
        <v>0</v>
      </c>
      <c r="L248" s="259">
        <v>414</v>
      </c>
      <c r="M248" s="260">
        <v>244369</v>
      </c>
      <c r="N248" s="260">
        <v>0</v>
      </c>
      <c r="O248" s="261">
        <v>0</v>
      </c>
      <c r="P248" s="259">
        <f t="shared" si="25"/>
        <v>-24</v>
      </c>
      <c r="Q248" s="260">
        <f t="shared" si="25"/>
        <v>-27545</v>
      </c>
      <c r="R248" s="260">
        <f t="shared" si="25"/>
        <v>0</v>
      </c>
      <c r="S248" s="261">
        <f t="shared" si="25"/>
        <v>0</v>
      </c>
      <c r="T248" s="259">
        <f t="shared" si="26"/>
        <v>-3</v>
      </c>
      <c r="U248" s="260">
        <f t="shared" si="22"/>
        <v>-46847</v>
      </c>
      <c r="V248" s="260">
        <f t="shared" si="23"/>
        <v>0</v>
      </c>
      <c r="W248" s="261">
        <f t="shared" si="24"/>
        <v>0</v>
      </c>
      <c r="X248" s="296">
        <f t="shared" si="27"/>
        <v>733911</v>
      </c>
    </row>
    <row r="249" spans="1:24" ht="12.75" customHeight="1" x14ac:dyDescent="0.2">
      <c r="A249" s="263" t="s">
        <v>159</v>
      </c>
      <c r="B249" s="257" t="s">
        <v>708</v>
      </c>
      <c r="C249" s="258" t="s">
        <v>709</v>
      </c>
      <c r="D249" s="259">
        <v>405</v>
      </c>
      <c r="E249" s="260">
        <v>133650</v>
      </c>
      <c r="F249" s="260">
        <v>0</v>
      </c>
      <c r="G249" s="261">
        <v>0</v>
      </c>
      <c r="H249" s="259">
        <v>697</v>
      </c>
      <c r="I249" s="260">
        <v>271180</v>
      </c>
      <c r="J249" s="260">
        <v>0</v>
      </c>
      <c r="K249" s="261">
        <v>0</v>
      </c>
      <c r="L249" s="259">
        <v>519</v>
      </c>
      <c r="M249" s="260">
        <v>132213</v>
      </c>
      <c r="N249" s="260">
        <v>0</v>
      </c>
      <c r="O249" s="261">
        <v>0</v>
      </c>
      <c r="P249" s="259">
        <f t="shared" si="25"/>
        <v>114</v>
      </c>
      <c r="Q249" s="260">
        <f t="shared" si="25"/>
        <v>-1437</v>
      </c>
      <c r="R249" s="260">
        <f t="shared" si="25"/>
        <v>0</v>
      </c>
      <c r="S249" s="261">
        <f t="shared" si="25"/>
        <v>0</v>
      </c>
      <c r="T249" s="259">
        <f t="shared" si="26"/>
        <v>-178</v>
      </c>
      <c r="U249" s="260">
        <f t="shared" si="22"/>
        <v>-138967</v>
      </c>
      <c r="V249" s="260">
        <f t="shared" si="23"/>
        <v>0</v>
      </c>
      <c r="W249" s="261">
        <f t="shared" si="24"/>
        <v>0</v>
      </c>
      <c r="X249" s="296">
        <f t="shared" si="27"/>
        <v>397791</v>
      </c>
    </row>
    <row r="250" spans="1:24" x14ac:dyDescent="0.2">
      <c r="A250" s="263" t="s">
        <v>159</v>
      </c>
      <c r="B250" s="257" t="s">
        <v>710</v>
      </c>
      <c r="C250" s="258" t="s">
        <v>711</v>
      </c>
      <c r="D250" s="259">
        <v>779</v>
      </c>
      <c r="E250" s="260">
        <v>402950</v>
      </c>
      <c r="F250" s="260">
        <v>0</v>
      </c>
      <c r="G250" s="261">
        <v>0</v>
      </c>
      <c r="H250" s="259">
        <v>657</v>
      </c>
      <c r="I250" s="260">
        <v>391294</v>
      </c>
      <c r="J250" s="260">
        <v>0</v>
      </c>
      <c r="K250" s="261">
        <v>0</v>
      </c>
      <c r="L250" s="259">
        <v>593</v>
      </c>
      <c r="M250" s="260">
        <v>312904.2</v>
      </c>
      <c r="N250" s="260">
        <v>0</v>
      </c>
      <c r="O250" s="261">
        <v>0</v>
      </c>
      <c r="P250" s="259">
        <f t="shared" si="25"/>
        <v>-186</v>
      </c>
      <c r="Q250" s="260">
        <f t="shared" si="25"/>
        <v>-90045.799999999988</v>
      </c>
      <c r="R250" s="260">
        <f t="shared" si="25"/>
        <v>0</v>
      </c>
      <c r="S250" s="261">
        <f t="shared" si="25"/>
        <v>0</v>
      </c>
      <c r="T250" s="259">
        <f t="shared" si="26"/>
        <v>-64</v>
      </c>
      <c r="U250" s="260">
        <f t="shared" si="22"/>
        <v>-78389.799999999988</v>
      </c>
      <c r="V250" s="260">
        <f t="shared" si="23"/>
        <v>0</v>
      </c>
      <c r="W250" s="261">
        <f t="shared" si="24"/>
        <v>0</v>
      </c>
      <c r="X250" s="296">
        <f t="shared" si="27"/>
        <v>939712.59999999986</v>
      </c>
    </row>
    <row r="251" spans="1:24" ht="12.75" customHeight="1" x14ac:dyDescent="0.2">
      <c r="A251" s="263" t="s">
        <v>159</v>
      </c>
      <c r="B251" s="257" t="s">
        <v>712</v>
      </c>
      <c r="C251" s="258" t="s">
        <v>713</v>
      </c>
      <c r="D251" s="259">
        <v>1038</v>
      </c>
      <c r="E251" s="260">
        <v>586424</v>
      </c>
      <c r="F251" s="260">
        <v>0</v>
      </c>
      <c r="G251" s="261">
        <v>0</v>
      </c>
      <c r="H251" s="259">
        <v>1096</v>
      </c>
      <c r="I251" s="260">
        <v>712235</v>
      </c>
      <c r="J251" s="260">
        <v>0</v>
      </c>
      <c r="K251" s="261">
        <v>0</v>
      </c>
      <c r="L251" s="259">
        <v>1008</v>
      </c>
      <c r="M251" s="260">
        <v>532334</v>
      </c>
      <c r="N251" s="260">
        <v>0</v>
      </c>
      <c r="O251" s="261">
        <v>0</v>
      </c>
      <c r="P251" s="259">
        <f t="shared" si="25"/>
        <v>-30</v>
      </c>
      <c r="Q251" s="260">
        <f t="shared" si="25"/>
        <v>-54090</v>
      </c>
      <c r="R251" s="260">
        <f t="shared" si="25"/>
        <v>0</v>
      </c>
      <c r="S251" s="261">
        <f t="shared" si="25"/>
        <v>0</v>
      </c>
      <c r="T251" s="259">
        <f t="shared" si="26"/>
        <v>-88</v>
      </c>
      <c r="U251" s="260">
        <f t="shared" si="22"/>
        <v>-179901</v>
      </c>
      <c r="V251" s="260">
        <f t="shared" si="23"/>
        <v>0</v>
      </c>
      <c r="W251" s="261">
        <f t="shared" si="24"/>
        <v>0</v>
      </c>
      <c r="X251" s="296">
        <f t="shared" si="27"/>
        <v>1598988</v>
      </c>
    </row>
    <row r="252" spans="1:24" x14ac:dyDescent="0.2">
      <c r="A252" s="263" t="s">
        <v>159</v>
      </c>
      <c r="B252" s="257" t="s">
        <v>714</v>
      </c>
      <c r="C252" s="258" t="s">
        <v>715</v>
      </c>
      <c r="D252" s="259">
        <v>979</v>
      </c>
      <c r="E252" s="260">
        <v>323936</v>
      </c>
      <c r="F252" s="260">
        <v>0</v>
      </c>
      <c r="G252" s="261">
        <v>0</v>
      </c>
      <c r="H252" s="259">
        <v>1173</v>
      </c>
      <c r="I252" s="260">
        <v>433434</v>
      </c>
      <c r="J252" s="260">
        <v>0</v>
      </c>
      <c r="K252" s="261">
        <v>0</v>
      </c>
      <c r="L252" s="259">
        <v>988</v>
      </c>
      <c r="M252" s="260">
        <v>289236</v>
      </c>
      <c r="N252" s="260">
        <v>0</v>
      </c>
      <c r="O252" s="261">
        <v>0</v>
      </c>
      <c r="P252" s="259">
        <f t="shared" si="25"/>
        <v>9</v>
      </c>
      <c r="Q252" s="260">
        <f t="shared" si="25"/>
        <v>-34700</v>
      </c>
      <c r="R252" s="260">
        <f t="shared" si="25"/>
        <v>0</v>
      </c>
      <c r="S252" s="261">
        <f t="shared" si="25"/>
        <v>0</v>
      </c>
      <c r="T252" s="259">
        <f t="shared" si="26"/>
        <v>-185</v>
      </c>
      <c r="U252" s="260">
        <f t="shared" si="22"/>
        <v>-144198</v>
      </c>
      <c r="V252" s="260">
        <f t="shared" si="23"/>
        <v>0</v>
      </c>
      <c r="W252" s="261">
        <f t="shared" si="24"/>
        <v>0</v>
      </c>
      <c r="X252" s="296">
        <f t="shared" si="27"/>
        <v>869693</v>
      </c>
    </row>
    <row r="253" spans="1:24" x14ac:dyDescent="0.2">
      <c r="A253" s="263" t="s">
        <v>159</v>
      </c>
      <c r="B253" s="257" t="s">
        <v>716</v>
      </c>
      <c r="C253" s="258" t="s">
        <v>717</v>
      </c>
      <c r="D253" s="259">
        <v>3416</v>
      </c>
      <c r="E253" s="260">
        <v>3060743.4</v>
      </c>
      <c r="F253" s="260">
        <v>203070</v>
      </c>
      <c r="G253" s="261">
        <v>0</v>
      </c>
      <c r="H253" s="259">
        <v>3336</v>
      </c>
      <c r="I253" s="260">
        <v>3479953.2</v>
      </c>
      <c r="J253" s="260">
        <v>23161.200000000001</v>
      </c>
      <c r="K253" s="261">
        <v>0</v>
      </c>
      <c r="L253" s="259">
        <v>3410</v>
      </c>
      <c r="M253" s="260">
        <v>2946595.4</v>
      </c>
      <c r="N253" s="260">
        <v>8505.2000000000007</v>
      </c>
      <c r="O253" s="261">
        <v>0</v>
      </c>
      <c r="P253" s="259">
        <f t="shared" si="25"/>
        <v>-6</v>
      </c>
      <c r="Q253" s="260">
        <f t="shared" si="25"/>
        <v>-114148</v>
      </c>
      <c r="R253" s="260">
        <f t="shared" si="25"/>
        <v>-194564.8</v>
      </c>
      <c r="S253" s="261">
        <f t="shared" si="25"/>
        <v>0</v>
      </c>
      <c r="T253" s="259">
        <f t="shared" si="26"/>
        <v>74</v>
      </c>
      <c r="U253" s="260">
        <f t="shared" si="22"/>
        <v>-533357.80000000028</v>
      </c>
      <c r="V253" s="260">
        <f t="shared" si="23"/>
        <v>-14656</v>
      </c>
      <c r="W253" s="261">
        <f t="shared" si="24"/>
        <v>0</v>
      </c>
      <c r="X253" s="296">
        <f t="shared" si="27"/>
        <v>8872115.799999997</v>
      </c>
    </row>
    <row r="254" spans="1:24" x14ac:dyDescent="0.2">
      <c r="A254" s="263" t="s">
        <v>988</v>
      </c>
      <c r="B254" s="257" t="s">
        <v>718</v>
      </c>
      <c r="C254" s="258" t="s">
        <v>719</v>
      </c>
      <c r="D254" s="259">
        <v>6899</v>
      </c>
      <c r="E254" s="260">
        <v>9714448.5999999996</v>
      </c>
      <c r="F254" s="260">
        <v>1138889.4300000002</v>
      </c>
      <c r="G254" s="261">
        <v>0</v>
      </c>
      <c r="H254" s="259">
        <v>7107</v>
      </c>
      <c r="I254" s="260">
        <v>11156401.539999999</v>
      </c>
      <c r="J254" s="260">
        <v>908469.17999999993</v>
      </c>
      <c r="K254" s="261">
        <v>0</v>
      </c>
      <c r="L254" s="259">
        <v>7231</v>
      </c>
      <c r="M254" s="260">
        <v>9086376.6600000001</v>
      </c>
      <c r="N254" s="260">
        <v>667971.27000000025</v>
      </c>
      <c r="O254" s="261">
        <v>0</v>
      </c>
      <c r="P254" s="259">
        <f t="shared" si="25"/>
        <v>332</v>
      </c>
      <c r="Q254" s="260">
        <f t="shared" si="25"/>
        <v>-628071.93999999948</v>
      </c>
      <c r="R254" s="260">
        <f t="shared" si="25"/>
        <v>-470918.15999999992</v>
      </c>
      <c r="S254" s="261">
        <f t="shared" si="25"/>
        <v>0</v>
      </c>
      <c r="T254" s="259">
        <f t="shared" si="26"/>
        <v>124</v>
      </c>
      <c r="U254" s="260">
        <f t="shared" si="22"/>
        <v>-2070024.879999999</v>
      </c>
      <c r="V254" s="260">
        <f t="shared" si="23"/>
        <v>-240497.90999999968</v>
      </c>
      <c r="W254" s="261">
        <f t="shared" si="24"/>
        <v>0</v>
      </c>
      <c r="X254" s="296">
        <f t="shared" si="27"/>
        <v>29277837.790000003</v>
      </c>
    </row>
    <row r="255" spans="1:24" x14ac:dyDescent="0.2">
      <c r="A255" s="263" t="s">
        <v>988</v>
      </c>
      <c r="B255" s="257" t="s">
        <v>720</v>
      </c>
      <c r="C255" s="258" t="s">
        <v>721</v>
      </c>
      <c r="D255" s="259">
        <v>5116</v>
      </c>
      <c r="E255" s="260">
        <v>6233209</v>
      </c>
      <c r="F255" s="260">
        <v>362468.28</v>
      </c>
      <c r="G255" s="261">
        <v>2269237.0900000003</v>
      </c>
      <c r="H255" s="259">
        <v>5434</v>
      </c>
      <c r="I255" s="260">
        <v>7533100.0500000007</v>
      </c>
      <c r="J255" s="260">
        <v>348583.80000000005</v>
      </c>
      <c r="K255" s="261">
        <v>3456647.66</v>
      </c>
      <c r="L255" s="259">
        <v>5187</v>
      </c>
      <c r="M255" s="260">
        <v>5837978.75</v>
      </c>
      <c r="N255" s="260">
        <v>142022.47</v>
      </c>
      <c r="O255" s="261">
        <v>3428276.53</v>
      </c>
      <c r="P255" s="259">
        <f t="shared" si="25"/>
        <v>71</v>
      </c>
      <c r="Q255" s="260">
        <f t="shared" si="25"/>
        <v>-395230.25</v>
      </c>
      <c r="R255" s="260">
        <f t="shared" si="25"/>
        <v>-220445.81000000003</v>
      </c>
      <c r="S255" s="261">
        <f t="shared" si="25"/>
        <v>1159039.4399999995</v>
      </c>
      <c r="T255" s="259">
        <f t="shared" si="26"/>
        <v>-247</v>
      </c>
      <c r="U255" s="260">
        <f t="shared" si="22"/>
        <v>-1695121.3000000007</v>
      </c>
      <c r="V255" s="260">
        <f t="shared" si="23"/>
        <v>-206561.33000000005</v>
      </c>
      <c r="W255" s="261">
        <f t="shared" si="24"/>
        <v>-28371.130000000354</v>
      </c>
      <c r="X255" s="296">
        <f t="shared" si="27"/>
        <v>28235278.250000007</v>
      </c>
    </row>
    <row r="256" spans="1:24" x14ac:dyDescent="0.2">
      <c r="A256" s="263" t="s">
        <v>988</v>
      </c>
      <c r="B256" s="257" t="s">
        <v>722</v>
      </c>
      <c r="C256" s="258" t="s">
        <v>723</v>
      </c>
      <c r="D256" s="259">
        <v>10518</v>
      </c>
      <c r="E256" s="260">
        <v>15050159</v>
      </c>
      <c r="F256" s="260">
        <v>554229.19999999984</v>
      </c>
      <c r="G256" s="261">
        <v>0</v>
      </c>
      <c r="H256" s="259">
        <v>11715</v>
      </c>
      <c r="I256" s="260">
        <v>19507052.850000001</v>
      </c>
      <c r="J256" s="260">
        <v>474366.24000000011</v>
      </c>
      <c r="K256" s="261">
        <v>0</v>
      </c>
      <c r="L256" s="259">
        <v>11457.5</v>
      </c>
      <c r="M256" s="260">
        <v>14536422.149999999</v>
      </c>
      <c r="N256" s="260">
        <v>270111.17</v>
      </c>
      <c r="O256" s="261">
        <v>0</v>
      </c>
      <c r="P256" s="259">
        <f t="shared" si="25"/>
        <v>939.5</v>
      </c>
      <c r="Q256" s="260">
        <f t="shared" si="25"/>
        <v>-513736.85000000149</v>
      </c>
      <c r="R256" s="260">
        <f t="shared" si="25"/>
        <v>-284118.02999999985</v>
      </c>
      <c r="S256" s="261">
        <f t="shared" si="25"/>
        <v>0</v>
      </c>
      <c r="T256" s="259">
        <f t="shared" si="26"/>
        <v>-257.5</v>
      </c>
      <c r="U256" s="260">
        <f t="shared" si="22"/>
        <v>-4970630.700000003</v>
      </c>
      <c r="V256" s="260">
        <f t="shared" si="23"/>
        <v>-204255.07000000012</v>
      </c>
      <c r="W256" s="261">
        <f t="shared" si="24"/>
        <v>0</v>
      </c>
      <c r="X256" s="296">
        <f t="shared" si="27"/>
        <v>44443454.459999993</v>
      </c>
    </row>
    <row r="257" spans="1:24" x14ac:dyDescent="0.2">
      <c r="A257" s="263" t="s">
        <v>988</v>
      </c>
      <c r="B257" s="257" t="s">
        <v>724</v>
      </c>
      <c r="C257" s="258" t="s">
        <v>725</v>
      </c>
      <c r="D257" s="259">
        <v>7285</v>
      </c>
      <c r="E257" s="260">
        <v>7768249</v>
      </c>
      <c r="F257" s="260">
        <v>339400.08999999997</v>
      </c>
      <c r="G257" s="261">
        <v>4997215.5999999922</v>
      </c>
      <c r="H257" s="259">
        <v>7229</v>
      </c>
      <c r="I257" s="260">
        <v>9296741.8900000006</v>
      </c>
      <c r="J257" s="260">
        <v>1774300.7999999998</v>
      </c>
      <c r="K257" s="261">
        <v>6195822.8200000003</v>
      </c>
      <c r="L257" s="259">
        <v>7043</v>
      </c>
      <c r="M257" s="260">
        <v>7468831.1099999994</v>
      </c>
      <c r="N257" s="260">
        <v>565228.38000000012</v>
      </c>
      <c r="O257" s="261">
        <v>7307287.1600000039</v>
      </c>
      <c r="P257" s="259">
        <f t="shared" si="25"/>
        <v>-242</v>
      </c>
      <c r="Q257" s="260">
        <f t="shared" si="25"/>
        <v>-299417.8900000006</v>
      </c>
      <c r="R257" s="260">
        <f t="shared" si="25"/>
        <v>225828.29000000015</v>
      </c>
      <c r="S257" s="261">
        <f t="shared" si="25"/>
        <v>2310071.5600000117</v>
      </c>
      <c r="T257" s="259">
        <f t="shared" si="26"/>
        <v>-186</v>
      </c>
      <c r="U257" s="260">
        <f t="shared" si="22"/>
        <v>-1827910.7800000012</v>
      </c>
      <c r="V257" s="260">
        <f t="shared" si="23"/>
        <v>-1209072.4199999997</v>
      </c>
      <c r="W257" s="261">
        <f t="shared" si="24"/>
        <v>1111464.3400000036</v>
      </c>
      <c r="X257" s="296">
        <f t="shared" si="27"/>
        <v>46037883.950000003</v>
      </c>
    </row>
    <row r="258" spans="1:24" x14ac:dyDescent="0.2">
      <c r="A258" s="263" t="s">
        <v>988</v>
      </c>
      <c r="B258" s="257" t="s">
        <v>726</v>
      </c>
      <c r="C258" s="258" t="s">
        <v>727</v>
      </c>
      <c r="D258" s="259">
        <v>1894</v>
      </c>
      <c r="E258" s="260">
        <v>5918948</v>
      </c>
      <c r="F258" s="260">
        <v>1924197.6900000013</v>
      </c>
      <c r="G258" s="261">
        <v>0</v>
      </c>
      <c r="H258" s="259">
        <v>1713</v>
      </c>
      <c r="I258" s="260">
        <v>5734115.4000000004</v>
      </c>
      <c r="J258" s="260">
        <v>295910</v>
      </c>
      <c r="K258" s="261">
        <v>0</v>
      </c>
      <c r="L258" s="259">
        <v>1520</v>
      </c>
      <c r="M258" s="260">
        <v>4881112.8</v>
      </c>
      <c r="N258" s="260">
        <v>251088</v>
      </c>
      <c r="O258" s="261">
        <v>0</v>
      </c>
      <c r="P258" s="259">
        <f t="shared" si="25"/>
        <v>-374</v>
      </c>
      <c r="Q258" s="260">
        <f t="shared" si="25"/>
        <v>-1037835.2000000002</v>
      </c>
      <c r="R258" s="260">
        <f t="shared" si="25"/>
        <v>-1673109.6900000013</v>
      </c>
      <c r="S258" s="261">
        <f t="shared" si="25"/>
        <v>0</v>
      </c>
      <c r="T258" s="259">
        <f t="shared" si="26"/>
        <v>-193</v>
      </c>
      <c r="U258" s="260">
        <f t="shared" si="22"/>
        <v>-853002.60000000056</v>
      </c>
      <c r="V258" s="260">
        <f t="shared" si="23"/>
        <v>-44822</v>
      </c>
      <c r="W258" s="261">
        <f t="shared" si="24"/>
        <v>0</v>
      </c>
      <c r="X258" s="296">
        <f t="shared" si="27"/>
        <v>15399268.399999999</v>
      </c>
    </row>
    <row r="259" spans="1:24" ht="12.75" customHeight="1" x14ac:dyDescent="0.2">
      <c r="A259" s="263" t="s">
        <v>988</v>
      </c>
      <c r="B259" s="257" t="s">
        <v>728</v>
      </c>
      <c r="C259" s="258" t="s">
        <v>729</v>
      </c>
      <c r="D259" s="259">
        <v>3250</v>
      </c>
      <c r="E259" s="260">
        <v>2237324</v>
      </c>
      <c r="F259" s="260">
        <v>0</v>
      </c>
      <c r="G259" s="261">
        <v>0</v>
      </c>
      <c r="H259" s="259">
        <v>3293</v>
      </c>
      <c r="I259" s="260">
        <v>2523966.67</v>
      </c>
      <c r="J259" s="260">
        <v>0</v>
      </c>
      <c r="K259" s="261">
        <v>0</v>
      </c>
      <c r="L259" s="259">
        <v>3146</v>
      </c>
      <c r="M259" s="260">
        <v>1916438.73</v>
      </c>
      <c r="N259" s="260">
        <v>0</v>
      </c>
      <c r="O259" s="261">
        <v>0</v>
      </c>
      <c r="P259" s="259">
        <f t="shared" si="25"/>
        <v>-104</v>
      </c>
      <c r="Q259" s="260">
        <f t="shared" si="25"/>
        <v>-320885.27</v>
      </c>
      <c r="R259" s="260">
        <f t="shared" si="25"/>
        <v>0</v>
      </c>
      <c r="S259" s="261">
        <f t="shared" si="25"/>
        <v>0</v>
      </c>
      <c r="T259" s="259">
        <f t="shared" si="26"/>
        <v>-147</v>
      </c>
      <c r="U259" s="260">
        <f t="shared" si="22"/>
        <v>-607527.93999999994</v>
      </c>
      <c r="V259" s="260">
        <f t="shared" si="23"/>
        <v>0</v>
      </c>
      <c r="W259" s="261">
        <f t="shared" si="24"/>
        <v>0</v>
      </c>
      <c r="X259" s="296">
        <f t="shared" si="27"/>
        <v>5755504.1900000013</v>
      </c>
    </row>
    <row r="260" spans="1:24" ht="12.75" customHeight="1" x14ac:dyDescent="0.2">
      <c r="A260" s="263" t="s">
        <v>988</v>
      </c>
      <c r="B260" s="257" t="s">
        <v>730</v>
      </c>
      <c r="C260" s="258" t="s">
        <v>731</v>
      </c>
      <c r="D260" s="259">
        <v>2092</v>
      </c>
      <c r="E260" s="260">
        <v>1593185</v>
      </c>
      <c r="F260" s="260">
        <v>57503.57999999998</v>
      </c>
      <c r="G260" s="261">
        <v>0</v>
      </c>
      <c r="H260" s="259">
        <v>2258</v>
      </c>
      <c r="I260" s="260">
        <v>1983889.08</v>
      </c>
      <c r="J260" s="260">
        <v>0</v>
      </c>
      <c r="K260" s="261">
        <v>0</v>
      </c>
      <c r="L260" s="259">
        <v>1994</v>
      </c>
      <c r="M260" s="260">
        <v>1470082.72</v>
      </c>
      <c r="N260" s="260">
        <v>0</v>
      </c>
      <c r="O260" s="261">
        <v>0</v>
      </c>
      <c r="P260" s="259">
        <f t="shared" si="25"/>
        <v>-98</v>
      </c>
      <c r="Q260" s="260">
        <f t="shared" si="25"/>
        <v>-123102.28000000003</v>
      </c>
      <c r="R260" s="260">
        <f t="shared" si="25"/>
        <v>-57503.57999999998</v>
      </c>
      <c r="S260" s="261">
        <f t="shared" si="25"/>
        <v>0</v>
      </c>
      <c r="T260" s="259">
        <f t="shared" si="26"/>
        <v>-264</v>
      </c>
      <c r="U260" s="260">
        <f t="shared" si="22"/>
        <v>-513806.3600000001</v>
      </c>
      <c r="V260" s="260">
        <f t="shared" si="23"/>
        <v>0</v>
      </c>
      <c r="W260" s="261">
        <f t="shared" si="24"/>
        <v>0</v>
      </c>
      <c r="X260" s="296">
        <f t="shared" si="27"/>
        <v>4414138.1599999992</v>
      </c>
    </row>
    <row r="261" spans="1:24" x14ac:dyDescent="0.2">
      <c r="A261" s="263" t="s">
        <v>988</v>
      </c>
      <c r="B261" s="257" t="s">
        <v>732</v>
      </c>
      <c r="C261" s="258" t="s">
        <v>733</v>
      </c>
      <c r="D261" s="259">
        <v>755</v>
      </c>
      <c r="E261" s="260">
        <v>473928</v>
      </c>
      <c r="F261" s="260">
        <v>0</v>
      </c>
      <c r="G261" s="261">
        <v>0</v>
      </c>
      <c r="H261" s="259">
        <v>773</v>
      </c>
      <c r="I261" s="260">
        <v>521925.08</v>
      </c>
      <c r="J261" s="260">
        <v>0</v>
      </c>
      <c r="K261" s="261">
        <v>0</v>
      </c>
      <c r="L261" s="259">
        <v>735</v>
      </c>
      <c r="M261" s="260">
        <v>427432.92</v>
      </c>
      <c r="N261" s="260">
        <v>0</v>
      </c>
      <c r="O261" s="261">
        <v>0</v>
      </c>
      <c r="P261" s="259">
        <f t="shared" si="25"/>
        <v>-20</v>
      </c>
      <c r="Q261" s="260">
        <f t="shared" si="25"/>
        <v>-46495.080000000016</v>
      </c>
      <c r="R261" s="260">
        <f t="shared" si="25"/>
        <v>0</v>
      </c>
      <c r="S261" s="261">
        <f t="shared" si="25"/>
        <v>0</v>
      </c>
      <c r="T261" s="259">
        <f t="shared" si="26"/>
        <v>-38</v>
      </c>
      <c r="U261" s="260">
        <f t="shared" si="22"/>
        <v>-94492.160000000033</v>
      </c>
      <c r="V261" s="260">
        <f t="shared" si="23"/>
        <v>0</v>
      </c>
      <c r="W261" s="261">
        <f t="shared" si="24"/>
        <v>0</v>
      </c>
      <c r="X261" s="296">
        <f t="shared" si="27"/>
        <v>1283748.7599999998</v>
      </c>
    </row>
    <row r="262" spans="1:24" x14ac:dyDescent="0.2">
      <c r="A262" s="263" t="s">
        <v>988</v>
      </c>
      <c r="B262" s="257" t="s">
        <v>734</v>
      </c>
      <c r="C262" s="258" t="s">
        <v>735</v>
      </c>
      <c r="D262" s="259">
        <v>3278</v>
      </c>
      <c r="E262" s="260">
        <v>2777087</v>
      </c>
      <c r="F262" s="260">
        <v>0</v>
      </c>
      <c r="G262" s="261">
        <v>0</v>
      </c>
      <c r="H262" s="259">
        <v>3363</v>
      </c>
      <c r="I262" s="260">
        <v>3156988.37</v>
      </c>
      <c r="J262" s="260">
        <v>0</v>
      </c>
      <c r="K262" s="261">
        <v>0</v>
      </c>
      <c r="L262" s="259">
        <v>3244</v>
      </c>
      <c r="M262" s="260">
        <v>2595466.63</v>
      </c>
      <c r="N262" s="260">
        <v>0</v>
      </c>
      <c r="O262" s="261">
        <v>0</v>
      </c>
      <c r="P262" s="259">
        <f t="shared" si="25"/>
        <v>-34</v>
      </c>
      <c r="Q262" s="260">
        <f t="shared" si="25"/>
        <v>-181620.37000000011</v>
      </c>
      <c r="R262" s="260">
        <f t="shared" si="25"/>
        <v>0</v>
      </c>
      <c r="S262" s="261">
        <f t="shared" si="25"/>
        <v>0</v>
      </c>
      <c r="T262" s="259">
        <f t="shared" si="26"/>
        <v>-119</v>
      </c>
      <c r="U262" s="260">
        <f t="shared" si="22"/>
        <v>-561521.74000000022</v>
      </c>
      <c r="V262" s="260">
        <f t="shared" si="23"/>
        <v>0</v>
      </c>
      <c r="W262" s="261">
        <f t="shared" si="24"/>
        <v>0</v>
      </c>
      <c r="X262" s="296">
        <f t="shared" si="27"/>
        <v>7792853.8899999997</v>
      </c>
    </row>
    <row r="263" spans="1:24" x14ac:dyDescent="0.2">
      <c r="A263" s="263" t="s">
        <v>988</v>
      </c>
      <c r="B263" s="257" t="s">
        <v>736</v>
      </c>
      <c r="C263" s="258" t="s">
        <v>737</v>
      </c>
      <c r="D263" s="259">
        <v>6587</v>
      </c>
      <c r="E263" s="260">
        <v>8224841.2000000002</v>
      </c>
      <c r="F263" s="260">
        <v>431767.80000000022</v>
      </c>
      <c r="G263" s="261">
        <v>1448563.8699999999</v>
      </c>
      <c r="H263" s="259">
        <v>7080</v>
      </c>
      <c r="I263" s="260">
        <v>10371198.640000001</v>
      </c>
      <c r="J263" s="260">
        <v>127900.9599999999</v>
      </c>
      <c r="K263" s="261">
        <v>1305251.31</v>
      </c>
      <c r="L263" s="259">
        <v>6660</v>
      </c>
      <c r="M263" s="260">
        <v>7271450.7599999998</v>
      </c>
      <c r="N263" s="260">
        <v>52776.679999999978</v>
      </c>
      <c r="O263" s="261">
        <v>1514005.1600000001</v>
      </c>
      <c r="P263" s="259">
        <f t="shared" si="25"/>
        <v>73</v>
      </c>
      <c r="Q263" s="260">
        <f t="shared" si="25"/>
        <v>-953390.44000000041</v>
      </c>
      <c r="R263" s="260">
        <f t="shared" si="25"/>
        <v>-378991.12000000023</v>
      </c>
      <c r="S263" s="261">
        <f t="shared" ref="S263:S326" si="28">O263-G263</f>
        <v>65441.29000000027</v>
      </c>
      <c r="T263" s="259">
        <f t="shared" si="26"/>
        <v>-420</v>
      </c>
      <c r="U263" s="260">
        <f t="shared" ref="U263:U326" si="29">M263-I263</f>
        <v>-3099747.8800000008</v>
      </c>
      <c r="V263" s="260">
        <f t="shared" ref="V263:V326" si="30">N263-J263</f>
        <v>-75124.279999999926</v>
      </c>
      <c r="W263" s="261">
        <f t="shared" ref="W263:W326" si="31">O263-K263</f>
        <v>208753.85000000009</v>
      </c>
      <c r="X263" s="296">
        <f t="shared" si="27"/>
        <v>26528090.799999997</v>
      </c>
    </row>
    <row r="264" spans="1:24" x14ac:dyDescent="0.2">
      <c r="A264" s="263" t="s">
        <v>988</v>
      </c>
      <c r="B264" s="257" t="s">
        <v>989</v>
      </c>
      <c r="C264" s="258" t="s">
        <v>990</v>
      </c>
      <c r="D264" s="259">
        <v>11</v>
      </c>
      <c r="E264" s="260">
        <v>5390</v>
      </c>
      <c r="F264" s="260">
        <v>0</v>
      </c>
      <c r="G264" s="261">
        <v>0</v>
      </c>
      <c r="H264" s="259">
        <v>0</v>
      </c>
      <c r="I264" s="260">
        <v>0</v>
      </c>
      <c r="J264" s="260">
        <v>0</v>
      </c>
      <c r="K264" s="261">
        <v>0</v>
      </c>
      <c r="L264" s="259"/>
      <c r="M264" s="260"/>
      <c r="N264" s="260"/>
      <c r="O264" s="261"/>
      <c r="P264" s="259">
        <f t="shared" ref="P264:S327" si="32">L264-D264</f>
        <v>-11</v>
      </c>
      <c r="Q264" s="260">
        <f t="shared" si="32"/>
        <v>-5390</v>
      </c>
      <c r="R264" s="260">
        <f t="shared" si="32"/>
        <v>0</v>
      </c>
      <c r="S264" s="261">
        <f t="shared" si="28"/>
        <v>0</v>
      </c>
      <c r="T264" s="259">
        <f t="shared" ref="T264:T327" si="33">L264-H264</f>
        <v>0</v>
      </c>
      <c r="U264" s="260">
        <f t="shared" si="29"/>
        <v>0</v>
      </c>
      <c r="V264" s="260">
        <f t="shared" si="30"/>
        <v>0</v>
      </c>
      <c r="W264" s="261">
        <f t="shared" si="31"/>
        <v>0</v>
      </c>
      <c r="X264" s="296">
        <f t="shared" ref="X264:X327" si="34">SUM(E264:W264)</f>
        <v>-11</v>
      </c>
    </row>
    <row r="265" spans="1:24" x14ac:dyDescent="0.2">
      <c r="A265" s="263" t="s">
        <v>988</v>
      </c>
      <c r="B265" s="257" t="s">
        <v>738</v>
      </c>
      <c r="C265" s="258" t="s">
        <v>739</v>
      </c>
      <c r="D265" s="259">
        <v>920</v>
      </c>
      <c r="E265" s="260">
        <v>701738</v>
      </c>
      <c r="F265" s="260">
        <v>3839.6</v>
      </c>
      <c r="G265" s="261">
        <v>0</v>
      </c>
      <c r="H265" s="259">
        <v>1086</v>
      </c>
      <c r="I265" s="260">
        <v>1069221.8</v>
      </c>
      <c r="J265" s="260">
        <v>31258.94</v>
      </c>
      <c r="K265" s="261">
        <v>0</v>
      </c>
      <c r="L265" s="259">
        <v>946</v>
      </c>
      <c r="M265" s="260">
        <v>677629.2</v>
      </c>
      <c r="N265" s="260">
        <v>7200</v>
      </c>
      <c r="O265" s="261">
        <v>0</v>
      </c>
      <c r="P265" s="259">
        <f t="shared" si="32"/>
        <v>26</v>
      </c>
      <c r="Q265" s="260">
        <f t="shared" si="32"/>
        <v>-24108.800000000047</v>
      </c>
      <c r="R265" s="260">
        <f t="shared" si="32"/>
        <v>3360.4</v>
      </c>
      <c r="S265" s="261">
        <f t="shared" si="28"/>
        <v>0</v>
      </c>
      <c r="T265" s="259">
        <f t="shared" si="33"/>
        <v>-140</v>
      </c>
      <c r="U265" s="260">
        <f t="shared" si="29"/>
        <v>-391592.60000000009</v>
      </c>
      <c r="V265" s="260">
        <f t="shared" si="30"/>
        <v>-24058.94</v>
      </c>
      <c r="W265" s="261">
        <f t="shared" si="31"/>
        <v>0</v>
      </c>
      <c r="X265" s="296">
        <f t="shared" si="34"/>
        <v>2056405.6</v>
      </c>
    </row>
    <row r="266" spans="1:24" x14ac:dyDescent="0.2">
      <c r="A266" s="263" t="s">
        <v>988</v>
      </c>
      <c r="B266" s="257" t="s">
        <v>740</v>
      </c>
      <c r="C266" s="258" t="s">
        <v>741</v>
      </c>
      <c r="D266" s="259">
        <v>1507</v>
      </c>
      <c r="E266" s="260">
        <v>1919186</v>
      </c>
      <c r="F266" s="260">
        <v>65820</v>
      </c>
      <c r="G266" s="261">
        <v>0</v>
      </c>
      <c r="H266" s="259">
        <v>1440</v>
      </c>
      <c r="I266" s="260">
        <v>1503886</v>
      </c>
      <c r="J266" s="260">
        <v>110037.6</v>
      </c>
      <c r="K266" s="261">
        <v>0</v>
      </c>
      <c r="L266" s="259">
        <v>1398</v>
      </c>
      <c r="M266" s="260">
        <v>1579492</v>
      </c>
      <c r="N266" s="260">
        <v>49311.199999999997</v>
      </c>
      <c r="O266" s="261">
        <v>0</v>
      </c>
      <c r="P266" s="259">
        <f t="shared" si="32"/>
        <v>-109</v>
      </c>
      <c r="Q266" s="260">
        <f t="shared" si="32"/>
        <v>-339694</v>
      </c>
      <c r="R266" s="260">
        <f t="shared" si="32"/>
        <v>-16508.800000000003</v>
      </c>
      <c r="S266" s="261">
        <f t="shared" si="28"/>
        <v>0</v>
      </c>
      <c r="T266" s="259">
        <f t="shared" si="33"/>
        <v>-42</v>
      </c>
      <c r="U266" s="260">
        <f t="shared" si="29"/>
        <v>75606</v>
      </c>
      <c r="V266" s="260">
        <f t="shared" si="30"/>
        <v>-60726.400000000009</v>
      </c>
      <c r="W266" s="261">
        <f t="shared" si="31"/>
        <v>0</v>
      </c>
      <c r="X266" s="296">
        <f t="shared" si="34"/>
        <v>4889096.5999999996</v>
      </c>
    </row>
    <row r="267" spans="1:24" x14ac:dyDescent="0.2">
      <c r="A267" s="263" t="s">
        <v>988</v>
      </c>
      <c r="B267" s="257" t="s">
        <v>742</v>
      </c>
      <c r="C267" s="258" t="s">
        <v>743</v>
      </c>
      <c r="D267" s="259">
        <v>2837</v>
      </c>
      <c r="E267" s="260">
        <v>1744682</v>
      </c>
      <c r="F267" s="260">
        <v>71140</v>
      </c>
      <c r="G267" s="261">
        <v>25845.420000000002</v>
      </c>
      <c r="H267" s="259">
        <v>3718</v>
      </c>
      <c r="I267" s="260">
        <v>3010889.41</v>
      </c>
      <c r="J267" s="260">
        <v>101453.2</v>
      </c>
      <c r="K267" s="261">
        <v>11894.84</v>
      </c>
      <c r="L267" s="259">
        <v>3187</v>
      </c>
      <c r="M267" s="260">
        <v>1824306.29</v>
      </c>
      <c r="N267" s="260">
        <v>37674.800000000003</v>
      </c>
      <c r="O267" s="261">
        <v>8494.9500000000007</v>
      </c>
      <c r="P267" s="259">
        <f t="shared" si="32"/>
        <v>350</v>
      </c>
      <c r="Q267" s="260">
        <f t="shared" si="32"/>
        <v>79624.290000000037</v>
      </c>
      <c r="R267" s="260">
        <f t="shared" si="32"/>
        <v>-33465.199999999997</v>
      </c>
      <c r="S267" s="261">
        <f t="shared" si="28"/>
        <v>-17350.47</v>
      </c>
      <c r="T267" s="259">
        <f t="shared" si="33"/>
        <v>-531</v>
      </c>
      <c r="U267" s="260">
        <f t="shared" si="29"/>
        <v>-1186583.1200000001</v>
      </c>
      <c r="V267" s="260">
        <f t="shared" si="30"/>
        <v>-63778.399999999994</v>
      </c>
      <c r="W267" s="261">
        <f t="shared" si="31"/>
        <v>-3399.8899999999994</v>
      </c>
      <c r="X267" s="296">
        <f t="shared" si="34"/>
        <v>5618152.1200000001</v>
      </c>
    </row>
    <row r="268" spans="1:24" x14ac:dyDescent="0.2">
      <c r="A268" s="263" t="s">
        <v>988</v>
      </c>
      <c r="B268" s="257" t="s">
        <v>744</v>
      </c>
      <c r="C268" s="258" t="s">
        <v>745</v>
      </c>
      <c r="D268" s="259">
        <v>9386</v>
      </c>
      <c r="E268" s="260">
        <v>14349983.799999999</v>
      </c>
      <c r="F268" s="260">
        <v>1440996.6699999957</v>
      </c>
      <c r="G268" s="261">
        <v>4257004.5599999996</v>
      </c>
      <c r="H268" s="259">
        <v>10064</v>
      </c>
      <c r="I268" s="260">
        <v>19613006.039999999</v>
      </c>
      <c r="J268" s="260">
        <v>750081.87999999966</v>
      </c>
      <c r="K268" s="261">
        <v>5519354.5700000012</v>
      </c>
      <c r="L268" s="259">
        <v>9736</v>
      </c>
      <c r="M268" s="260">
        <v>11425830.959999999</v>
      </c>
      <c r="N268" s="260">
        <v>425873.57999999996</v>
      </c>
      <c r="O268" s="261">
        <v>6487784.0699999984</v>
      </c>
      <c r="P268" s="259">
        <f t="shared" si="32"/>
        <v>350</v>
      </c>
      <c r="Q268" s="260">
        <f t="shared" si="32"/>
        <v>-2924152.84</v>
      </c>
      <c r="R268" s="260">
        <f t="shared" si="32"/>
        <v>-1015123.0899999958</v>
      </c>
      <c r="S268" s="261">
        <f t="shared" si="28"/>
        <v>2230779.5099999988</v>
      </c>
      <c r="T268" s="259">
        <f t="shared" si="33"/>
        <v>-328</v>
      </c>
      <c r="U268" s="260">
        <f t="shared" si="29"/>
        <v>-8187175.0800000001</v>
      </c>
      <c r="V268" s="260">
        <f t="shared" si="30"/>
        <v>-324208.2999999997</v>
      </c>
      <c r="W268" s="261">
        <f t="shared" si="31"/>
        <v>968429.49999999721</v>
      </c>
      <c r="X268" s="296">
        <f t="shared" si="34"/>
        <v>55038287.829999998</v>
      </c>
    </row>
    <row r="269" spans="1:24" x14ac:dyDescent="0.2">
      <c r="A269" s="263" t="s">
        <v>988</v>
      </c>
      <c r="B269" s="257" t="s">
        <v>746</v>
      </c>
      <c r="C269" s="258" t="s">
        <v>747</v>
      </c>
      <c r="D269" s="259">
        <v>978</v>
      </c>
      <c r="E269" s="260">
        <v>836133</v>
      </c>
      <c r="F269" s="260">
        <v>75108</v>
      </c>
      <c r="G269" s="261">
        <v>0</v>
      </c>
      <c r="H269" s="259">
        <v>1107</v>
      </c>
      <c r="I269" s="260">
        <v>1096512.96</v>
      </c>
      <c r="J269" s="260">
        <v>112111.6</v>
      </c>
      <c r="K269" s="261">
        <v>0</v>
      </c>
      <c r="L269" s="259">
        <v>1034</v>
      </c>
      <c r="M269" s="260">
        <v>843874.74</v>
      </c>
      <c r="N269" s="260">
        <v>68113.600000000006</v>
      </c>
      <c r="O269" s="261">
        <v>0</v>
      </c>
      <c r="P269" s="259">
        <f t="shared" si="32"/>
        <v>56</v>
      </c>
      <c r="Q269" s="260">
        <f t="shared" si="32"/>
        <v>7741.7399999999907</v>
      </c>
      <c r="R269" s="260">
        <f t="shared" si="32"/>
        <v>-6994.3999999999942</v>
      </c>
      <c r="S269" s="261">
        <f t="shared" si="28"/>
        <v>0</v>
      </c>
      <c r="T269" s="259">
        <f t="shared" si="33"/>
        <v>-73</v>
      </c>
      <c r="U269" s="260">
        <f t="shared" si="29"/>
        <v>-252638.21999999997</v>
      </c>
      <c r="V269" s="260">
        <f t="shared" si="30"/>
        <v>-43998</v>
      </c>
      <c r="W269" s="261">
        <f t="shared" si="31"/>
        <v>0</v>
      </c>
      <c r="X269" s="296">
        <f t="shared" si="34"/>
        <v>2738089.0199999996</v>
      </c>
    </row>
    <row r="270" spans="1:24" x14ac:dyDescent="0.2">
      <c r="A270" s="263" t="s">
        <v>988</v>
      </c>
      <c r="B270" s="257" t="s">
        <v>748</v>
      </c>
      <c r="C270" s="258" t="s">
        <v>749</v>
      </c>
      <c r="D270" s="259">
        <v>163</v>
      </c>
      <c r="E270" s="260">
        <v>248796</v>
      </c>
      <c r="F270" s="260">
        <v>278640</v>
      </c>
      <c r="G270" s="261">
        <v>0</v>
      </c>
      <c r="H270" s="259">
        <v>191</v>
      </c>
      <c r="I270" s="260">
        <v>318080.2</v>
      </c>
      <c r="J270" s="260">
        <v>353700</v>
      </c>
      <c r="K270" s="261">
        <v>0</v>
      </c>
      <c r="L270" s="259">
        <v>165</v>
      </c>
      <c r="M270" s="260">
        <v>224833.3</v>
      </c>
      <c r="N270" s="260">
        <v>177930</v>
      </c>
      <c r="O270" s="261">
        <v>0</v>
      </c>
      <c r="P270" s="259">
        <f t="shared" si="32"/>
        <v>2</v>
      </c>
      <c r="Q270" s="260">
        <f t="shared" si="32"/>
        <v>-23962.700000000012</v>
      </c>
      <c r="R270" s="260">
        <f t="shared" si="32"/>
        <v>-100710</v>
      </c>
      <c r="S270" s="261">
        <f t="shared" si="28"/>
        <v>0</v>
      </c>
      <c r="T270" s="259">
        <f t="shared" si="33"/>
        <v>-26</v>
      </c>
      <c r="U270" s="260">
        <f t="shared" si="29"/>
        <v>-93246.900000000023</v>
      </c>
      <c r="V270" s="260">
        <f t="shared" si="30"/>
        <v>-175770</v>
      </c>
      <c r="W270" s="261">
        <f t="shared" si="31"/>
        <v>0</v>
      </c>
      <c r="X270" s="296">
        <f t="shared" si="34"/>
        <v>1208621.8999999999</v>
      </c>
    </row>
    <row r="271" spans="1:24" x14ac:dyDescent="0.2">
      <c r="A271" s="263" t="s">
        <v>988</v>
      </c>
      <c r="B271" s="257" t="s">
        <v>750</v>
      </c>
      <c r="C271" s="258" t="s">
        <v>751</v>
      </c>
      <c r="D271" s="259">
        <v>3979</v>
      </c>
      <c r="E271" s="260">
        <v>2558918</v>
      </c>
      <c r="F271" s="260">
        <v>312400</v>
      </c>
      <c r="G271" s="261">
        <v>6146158.2100000009</v>
      </c>
      <c r="H271" s="259">
        <v>4603</v>
      </c>
      <c r="I271" s="260">
        <v>3045794.6</v>
      </c>
      <c r="J271" s="260">
        <v>318479.47000000003</v>
      </c>
      <c r="K271" s="261">
        <v>7950584.9199999999</v>
      </c>
      <c r="L271" s="259">
        <v>4125</v>
      </c>
      <c r="M271" s="260">
        <v>2210706.4</v>
      </c>
      <c r="N271" s="260">
        <v>183850.94</v>
      </c>
      <c r="O271" s="261">
        <v>8161059.7800000031</v>
      </c>
      <c r="P271" s="259">
        <f t="shared" si="32"/>
        <v>146</v>
      </c>
      <c r="Q271" s="260">
        <f t="shared" si="32"/>
        <v>-348211.60000000009</v>
      </c>
      <c r="R271" s="260">
        <f t="shared" si="32"/>
        <v>-128549.06</v>
      </c>
      <c r="S271" s="261">
        <f t="shared" si="28"/>
        <v>2014901.5700000022</v>
      </c>
      <c r="T271" s="259">
        <f t="shared" si="33"/>
        <v>-478</v>
      </c>
      <c r="U271" s="260">
        <f t="shared" si="29"/>
        <v>-835088.20000000019</v>
      </c>
      <c r="V271" s="260">
        <f t="shared" si="30"/>
        <v>-134628.53000000003</v>
      </c>
      <c r="W271" s="261">
        <f t="shared" si="31"/>
        <v>210474.86000000313</v>
      </c>
      <c r="X271" s="296">
        <f t="shared" si="34"/>
        <v>31675247.360000014</v>
      </c>
    </row>
    <row r="272" spans="1:24" ht="12.75" customHeight="1" x14ac:dyDescent="0.2">
      <c r="A272" s="263" t="s">
        <v>988</v>
      </c>
      <c r="B272" s="257" t="s">
        <v>752</v>
      </c>
      <c r="C272" s="258" t="s">
        <v>753</v>
      </c>
      <c r="D272" s="259">
        <v>3277</v>
      </c>
      <c r="E272" s="260">
        <v>5921163</v>
      </c>
      <c r="F272" s="260">
        <v>923343.62000000151</v>
      </c>
      <c r="G272" s="261">
        <v>0</v>
      </c>
      <c r="H272" s="259">
        <v>3792</v>
      </c>
      <c r="I272" s="260">
        <v>7550040.2999999989</v>
      </c>
      <c r="J272" s="260">
        <v>157207</v>
      </c>
      <c r="K272" s="261">
        <v>0</v>
      </c>
      <c r="L272" s="259">
        <v>3816</v>
      </c>
      <c r="M272" s="260">
        <v>6212920.6999999993</v>
      </c>
      <c r="N272" s="260">
        <v>92178</v>
      </c>
      <c r="O272" s="261">
        <v>0</v>
      </c>
      <c r="P272" s="259">
        <f t="shared" si="32"/>
        <v>539</v>
      </c>
      <c r="Q272" s="260">
        <f t="shared" si="32"/>
        <v>291757.69999999925</v>
      </c>
      <c r="R272" s="260">
        <f t="shared" si="32"/>
        <v>-831165.62000000151</v>
      </c>
      <c r="S272" s="261">
        <f t="shared" si="28"/>
        <v>0</v>
      </c>
      <c r="T272" s="259">
        <f t="shared" si="33"/>
        <v>24</v>
      </c>
      <c r="U272" s="260">
        <f t="shared" si="29"/>
        <v>-1337119.5999999996</v>
      </c>
      <c r="V272" s="260">
        <f t="shared" si="30"/>
        <v>-65029</v>
      </c>
      <c r="W272" s="261">
        <f t="shared" si="31"/>
        <v>0</v>
      </c>
      <c r="X272" s="296">
        <f t="shared" si="34"/>
        <v>18923467.099999994</v>
      </c>
    </row>
    <row r="273" spans="1:24" ht="12.75" customHeight="1" x14ac:dyDescent="0.2">
      <c r="A273" s="263" t="s">
        <v>988</v>
      </c>
      <c r="B273" s="257" t="s">
        <v>754</v>
      </c>
      <c r="C273" s="258" t="s">
        <v>755</v>
      </c>
      <c r="D273" s="259">
        <v>259</v>
      </c>
      <c r="E273" s="260">
        <v>269580</v>
      </c>
      <c r="F273" s="260">
        <v>0</v>
      </c>
      <c r="G273" s="261">
        <v>0</v>
      </c>
      <c r="H273" s="259">
        <v>263</v>
      </c>
      <c r="I273" s="260">
        <v>314460.08</v>
      </c>
      <c r="J273" s="260">
        <v>0</v>
      </c>
      <c r="K273" s="261">
        <v>0</v>
      </c>
      <c r="L273" s="259">
        <v>207</v>
      </c>
      <c r="M273" s="260">
        <v>240777.91999999998</v>
      </c>
      <c r="N273" s="260">
        <v>0</v>
      </c>
      <c r="O273" s="261">
        <v>0</v>
      </c>
      <c r="P273" s="259">
        <f t="shared" si="32"/>
        <v>-52</v>
      </c>
      <c r="Q273" s="260">
        <f t="shared" si="32"/>
        <v>-28802.080000000016</v>
      </c>
      <c r="R273" s="260">
        <f t="shared" si="32"/>
        <v>0</v>
      </c>
      <c r="S273" s="261">
        <f t="shared" si="28"/>
        <v>0</v>
      </c>
      <c r="T273" s="259">
        <f t="shared" si="33"/>
        <v>-56</v>
      </c>
      <c r="U273" s="260">
        <f t="shared" si="29"/>
        <v>-73682.160000000033</v>
      </c>
      <c r="V273" s="260">
        <f t="shared" si="30"/>
        <v>0</v>
      </c>
      <c r="W273" s="261">
        <f t="shared" si="31"/>
        <v>0</v>
      </c>
      <c r="X273" s="296">
        <f t="shared" si="34"/>
        <v>722695.75999999989</v>
      </c>
    </row>
    <row r="274" spans="1:24" ht="12.75" customHeight="1" x14ac:dyDescent="0.2">
      <c r="A274" s="263" t="s">
        <v>988</v>
      </c>
      <c r="B274" s="257" t="s">
        <v>756</v>
      </c>
      <c r="C274" s="258" t="s">
        <v>757</v>
      </c>
      <c r="D274" s="259">
        <v>397</v>
      </c>
      <c r="E274" s="260">
        <v>458822</v>
      </c>
      <c r="F274" s="260">
        <v>0</v>
      </c>
      <c r="G274" s="261">
        <v>0</v>
      </c>
      <c r="H274" s="259">
        <v>381</v>
      </c>
      <c r="I274" s="260">
        <v>471000</v>
      </c>
      <c r="J274" s="260">
        <v>0</v>
      </c>
      <c r="K274" s="261">
        <v>0</v>
      </c>
      <c r="L274" s="259">
        <v>344</v>
      </c>
      <c r="M274" s="260">
        <v>399060</v>
      </c>
      <c r="N274" s="260">
        <v>0</v>
      </c>
      <c r="O274" s="261">
        <v>0</v>
      </c>
      <c r="P274" s="259">
        <f t="shared" si="32"/>
        <v>-53</v>
      </c>
      <c r="Q274" s="260">
        <f t="shared" si="32"/>
        <v>-59762</v>
      </c>
      <c r="R274" s="260">
        <f t="shared" si="32"/>
        <v>0</v>
      </c>
      <c r="S274" s="261">
        <f t="shared" si="28"/>
        <v>0</v>
      </c>
      <c r="T274" s="259">
        <f t="shared" si="33"/>
        <v>-37</v>
      </c>
      <c r="U274" s="260">
        <f t="shared" si="29"/>
        <v>-71940</v>
      </c>
      <c r="V274" s="260">
        <f t="shared" si="30"/>
        <v>0</v>
      </c>
      <c r="W274" s="261">
        <f t="shared" si="31"/>
        <v>0</v>
      </c>
      <c r="X274" s="296">
        <f t="shared" si="34"/>
        <v>1197815</v>
      </c>
    </row>
    <row r="275" spans="1:24" ht="12.75" customHeight="1" x14ac:dyDescent="0.2">
      <c r="A275" s="263" t="s">
        <v>988</v>
      </c>
      <c r="B275" s="257" t="s">
        <v>758</v>
      </c>
      <c r="C275" s="258" t="s">
        <v>759</v>
      </c>
      <c r="D275" s="259">
        <v>8664</v>
      </c>
      <c r="E275" s="260">
        <v>10480943</v>
      </c>
      <c r="F275" s="260">
        <v>448331.56999999972</v>
      </c>
      <c r="G275" s="261">
        <v>3293750.67</v>
      </c>
      <c r="H275" s="259">
        <v>9413</v>
      </c>
      <c r="I275" s="260">
        <v>14661025.9</v>
      </c>
      <c r="J275" s="260">
        <v>316903.27</v>
      </c>
      <c r="K275" s="261">
        <v>4833085.68</v>
      </c>
      <c r="L275" s="259">
        <v>9260</v>
      </c>
      <c r="M275" s="260">
        <v>8983048.9000000004</v>
      </c>
      <c r="N275" s="260">
        <v>151836.01</v>
      </c>
      <c r="O275" s="261">
        <v>5450413.6200000001</v>
      </c>
      <c r="P275" s="259">
        <f t="shared" si="32"/>
        <v>596</v>
      </c>
      <c r="Q275" s="260">
        <f t="shared" si="32"/>
        <v>-1497894.0999999996</v>
      </c>
      <c r="R275" s="260">
        <f t="shared" si="32"/>
        <v>-296495.55999999971</v>
      </c>
      <c r="S275" s="261">
        <f t="shared" si="28"/>
        <v>2156662.9500000002</v>
      </c>
      <c r="T275" s="259">
        <f t="shared" si="33"/>
        <v>-153</v>
      </c>
      <c r="U275" s="260">
        <f t="shared" si="29"/>
        <v>-5677977</v>
      </c>
      <c r="V275" s="260">
        <f t="shared" si="30"/>
        <v>-165067.26</v>
      </c>
      <c r="W275" s="261">
        <f t="shared" si="31"/>
        <v>617327.94000000041</v>
      </c>
      <c r="X275" s="296">
        <f t="shared" si="34"/>
        <v>43775011.589999996</v>
      </c>
    </row>
    <row r="276" spans="1:24" ht="12.75" customHeight="1" x14ac:dyDescent="0.2">
      <c r="A276" s="263" t="s">
        <v>988</v>
      </c>
      <c r="B276" s="257" t="s">
        <v>760</v>
      </c>
      <c r="C276" s="258" t="s">
        <v>761</v>
      </c>
      <c r="D276" s="259">
        <v>4346</v>
      </c>
      <c r="E276" s="260">
        <v>6319697</v>
      </c>
      <c r="F276" s="260">
        <v>1440998.989999997</v>
      </c>
      <c r="G276" s="261">
        <v>3589506.5400000173</v>
      </c>
      <c r="H276" s="259">
        <v>4644</v>
      </c>
      <c r="I276" s="260">
        <v>13390127.699999999</v>
      </c>
      <c r="J276" s="260">
        <v>558065</v>
      </c>
      <c r="K276" s="261">
        <v>6174759.0899999999</v>
      </c>
      <c r="L276" s="259">
        <v>4540</v>
      </c>
      <c r="M276" s="260">
        <v>8521951.5</v>
      </c>
      <c r="N276" s="260">
        <v>262772</v>
      </c>
      <c r="O276" s="261">
        <v>7167687.0999999661</v>
      </c>
      <c r="P276" s="259">
        <f t="shared" si="32"/>
        <v>194</v>
      </c>
      <c r="Q276" s="260">
        <f t="shared" si="32"/>
        <v>2202254.5</v>
      </c>
      <c r="R276" s="260">
        <f t="shared" si="32"/>
        <v>-1178226.989999997</v>
      </c>
      <c r="S276" s="261">
        <f t="shared" si="28"/>
        <v>3578180.5599999488</v>
      </c>
      <c r="T276" s="259">
        <f t="shared" si="33"/>
        <v>-104</v>
      </c>
      <c r="U276" s="260">
        <f t="shared" si="29"/>
        <v>-4868176.1999999993</v>
      </c>
      <c r="V276" s="260">
        <f t="shared" si="30"/>
        <v>-295293</v>
      </c>
      <c r="W276" s="261">
        <f t="shared" si="31"/>
        <v>992928.00999996625</v>
      </c>
      <c r="X276" s="296">
        <f t="shared" si="34"/>
        <v>47866505.7999999</v>
      </c>
    </row>
    <row r="277" spans="1:24" ht="12.75" customHeight="1" x14ac:dyDescent="0.2">
      <c r="A277" s="263" t="s">
        <v>988</v>
      </c>
      <c r="B277" s="257" t="s">
        <v>762</v>
      </c>
      <c r="C277" s="258" t="s">
        <v>763</v>
      </c>
      <c r="D277" s="259">
        <v>2499</v>
      </c>
      <c r="E277" s="260">
        <v>1809867</v>
      </c>
      <c r="F277" s="260">
        <v>3661.32</v>
      </c>
      <c r="G277" s="261">
        <v>4121268.9499999988</v>
      </c>
      <c r="H277" s="259">
        <v>3012</v>
      </c>
      <c r="I277" s="260">
        <v>2344457.73</v>
      </c>
      <c r="J277" s="260">
        <v>4980</v>
      </c>
      <c r="K277" s="261">
        <v>5351920.43</v>
      </c>
      <c r="L277" s="259">
        <v>2702</v>
      </c>
      <c r="M277" s="260">
        <v>1813679.27</v>
      </c>
      <c r="N277" s="260">
        <v>415</v>
      </c>
      <c r="O277" s="261">
        <v>5636482.9499999993</v>
      </c>
      <c r="P277" s="259">
        <f t="shared" si="32"/>
        <v>203</v>
      </c>
      <c r="Q277" s="260">
        <f t="shared" si="32"/>
        <v>3812.2700000000186</v>
      </c>
      <c r="R277" s="260">
        <f t="shared" si="32"/>
        <v>-3246.32</v>
      </c>
      <c r="S277" s="261">
        <f t="shared" si="28"/>
        <v>1515214.0000000005</v>
      </c>
      <c r="T277" s="259">
        <f t="shared" si="33"/>
        <v>-310</v>
      </c>
      <c r="U277" s="260">
        <f t="shared" si="29"/>
        <v>-530778.46</v>
      </c>
      <c r="V277" s="260">
        <f t="shared" si="30"/>
        <v>-4565</v>
      </c>
      <c r="W277" s="261">
        <f t="shared" si="31"/>
        <v>284562.51999999955</v>
      </c>
      <c r="X277" s="296">
        <f t="shared" si="34"/>
        <v>22357338.659999996</v>
      </c>
    </row>
    <row r="278" spans="1:24" x14ac:dyDescent="0.2">
      <c r="A278" s="263" t="s">
        <v>988</v>
      </c>
      <c r="B278" s="257" t="s">
        <v>991</v>
      </c>
      <c r="C278" s="258" t="s">
        <v>992</v>
      </c>
      <c r="D278" s="259">
        <v>132</v>
      </c>
      <c r="E278" s="260">
        <v>207768</v>
      </c>
      <c r="F278" s="260">
        <v>0</v>
      </c>
      <c r="G278" s="261">
        <v>0</v>
      </c>
      <c r="H278" s="259">
        <v>0</v>
      </c>
      <c r="I278" s="260">
        <v>0</v>
      </c>
      <c r="J278" s="260">
        <v>0</v>
      </c>
      <c r="K278" s="261">
        <v>0</v>
      </c>
      <c r="L278" s="259"/>
      <c r="M278" s="260"/>
      <c r="N278" s="260"/>
      <c r="O278" s="261"/>
      <c r="P278" s="259">
        <f t="shared" si="32"/>
        <v>-132</v>
      </c>
      <c r="Q278" s="260">
        <f t="shared" si="32"/>
        <v>-207768</v>
      </c>
      <c r="R278" s="260">
        <f t="shared" si="32"/>
        <v>0</v>
      </c>
      <c r="S278" s="261">
        <f t="shared" si="28"/>
        <v>0</v>
      </c>
      <c r="T278" s="259">
        <f t="shared" si="33"/>
        <v>0</v>
      </c>
      <c r="U278" s="260">
        <f t="shared" si="29"/>
        <v>0</v>
      </c>
      <c r="V278" s="260">
        <f t="shared" si="30"/>
        <v>0</v>
      </c>
      <c r="W278" s="261">
        <f t="shared" si="31"/>
        <v>0</v>
      </c>
      <c r="X278" s="296">
        <f t="shared" si="34"/>
        <v>-132</v>
      </c>
    </row>
    <row r="279" spans="1:24" ht="12.75" customHeight="1" x14ac:dyDescent="0.2">
      <c r="A279" s="263" t="s">
        <v>988</v>
      </c>
      <c r="B279" s="257" t="s">
        <v>764</v>
      </c>
      <c r="C279" s="258" t="s">
        <v>765</v>
      </c>
      <c r="D279" s="259">
        <v>924</v>
      </c>
      <c r="E279" s="260">
        <v>666920</v>
      </c>
      <c r="F279" s="260">
        <v>0</v>
      </c>
      <c r="G279" s="261">
        <v>0</v>
      </c>
      <c r="H279" s="259">
        <v>1053</v>
      </c>
      <c r="I279" s="260">
        <v>849527.69</v>
      </c>
      <c r="J279" s="260">
        <v>0</v>
      </c>
      <c r="K279" s="261">
        <v>0</v>
      </c>
      <c r="L279" s="259">
        <v>942</v>
      </c>
      <c r="M279" s="260">
        <v>628128.71</v>
      </c>
      <c r="N279" s="260">
        <v>0</v>
      </c>
      <c r="O279" s="261">
        <v>0</v>
      </c>
      <c r="P279" s="259">
        <f t="shared" si="32"/>
        <v>18</v>
      </c>
      <c r="Q279" s="260">
        <f t="shared" si="32"/>
        <v>-38791.290000000037</v>
      </c>
      <c r="R279" s="260">
        <f t="shared" si="32"/>
        <v>0</v>
      </c>
      <c r="S279" s="261">
        <f t="shared" si="28"/>
        <v>0</v>
      </c>
      <c r="T279" s="259">
        <f t="shared" si="33"/>
        <v>-111</v>
      </c>
      <c r="U279" s="260">
        <f t="shared" si="29"/>
        <v>-221398.97999999998</v>
      </c>
      <c r="V279" s="260">
        <f t="shared" si="30"/>
        <v>0</v>
      </c>
      <c r="W279" s="261">
        <f t="shared" si="31"/>
        <v>0</v>
      </c>
      <c r="X279" s="296">
        <f t="shared" si="34"/>
        <v>1886288.13</v>
      </c>
    </row>
    <row r="280" spans="1:24" ht="12.75" customHeight="1" x14ac:dyDescent="0.2">
      <c r="A280" s="263" t="s">
        <v>988</v>
      </c>
      <c r="B280" s="257" t="s">
        <v>766</v>
      </c>
      <c r="C280" s="258" t="s">
        <v>767</v>
      </c>
      <c r="D280" s="259">
        <v>3100</v>
      </c>
      <c r="E280" s="260">
        <v>2507129</v>
      </c>
      <c r="F280" s="260">
        <v>0</v>
      </c>
      <c r="G280" s="261">
        <v>0</v>
      </c>
      <c r="H280" s="259">
        <v>3703</v>
      </c>
      <c r="I280" s="260">
        <v>4274874.28</v>
      </c>
      <c r="J280" s="260">
        <v>0</v>
      </c>
      <c r="K280" s="261">
        <v>0</v>
      </c>
      <c r="L280" s="259">
        <v>3494</v>
      </c>
      <c r="M280" s="260">
        <v>3123554.7199999997</v>
      </c>
      <c r="N280" s="260">
        <v>0</v>
      </c>
      <c r="O280" s="261">
        <v>0</v>
      </c>
      <c r="P280" s="259">
        <f t="shared" si="32"/>
        <v>394</v>
      </c>
      <c r="Q280" s="260">
        <f t="shared" si="32"/>
        <v>616425.71999999974</v>
      </c>
      <c r="R280" s="260">
        <f t="shared" si="32"/>
        <v>0</v>
      </c>
      <c r="S280" s="261">
        <f t="shared" si="28"/>
        <v>0</v>
      </c>
      <c r="T280" s="259">
        <f t="shared" si="33"/>
        <v>-209</v>
      </c>
      <c r="U280" s="260">
        <f t="shared" si="29"/>
        <v>-1151319.5600000005</v>
      </c>
      <c r="V280" s="260">
        <f t="shared" si="30"/>
        <v>0</v>
      </c>
      <c r="W280" s="261">
        <f t="shared" si="31"/>
        <v>0</v>
      </c>
      <c r="X280" s="296">
        <f t="shared" si="34"/>
        <v>9378046.1599999983</v>
      </c>
    </row>
    <row r="281" spans="1:24" ht="12.75" customHeight="1" x14ac:dyDescent="0.2">
      <c r="A281" s="263" t="s">
        <v>988</v>
      </c>
      <c r="B281" s="257" t="s">
        <v>768</v>
      </c>
      <c r="C281" s="258" t="s">
        <v>769</v>
      </c>
      <c r="D281" s="259">
        <v>2008</v>
      </c>
      <c r="E281" s="260">
        <v>1407376</v>
      </c>
      <c r="F281" s="260">
        <v>0</v>
      </c>
      <c r="G281" s="261">
        <v>0</v>
      </c>
      <c r="H281" s="259">
        <v>2023</v>
      </c>
      <c r="I281" s="260">
        <v>1811739.26</v>
      </c>
      <c r="J281" s="260">
        <v>0</v>
      </c>
      <c r="K281" s="261">
        <v>0</v>
      </c>
      <c r="L281" s="259">
        <v>1960</v>
      </c>
      <c r="M281" s="260">
        <v>1427474.34</v>
      </c>
      <c r="N281" s="260">
        <v>0</v>
      </c>
      <c r="O281" s="261">
        <v>0</v>
      </c>
      <c r="P281" s="259">
        <f t="shared" si="32"/>
        <v>-48</v>
      </c>
      <c r="Q281" s="260">
        <f t="shared" si="32"/>
        <v>20098.340000000084</v>
      </c>
      <c r="R281" s="260">
        <f t="shared" si="32"/>
        <v>0</v>
      </c>
      <c r="S281" s="261">
        <f t="shared" si="28"/>
        <v>0</v>
      </c>
      <c r="T281" s="259">
        <f t="shared" si="33"/>
        <v>-63</v>
      </c>
      <c r="U281" s="260">
        <f t="shared" si="29"/>
        <v>-384264.91999999993</v>
      </c>
      <c r="V281" s="260">
        <f t="shared" si="30"/>
        <v>0</v>
      </c>
      <c r="W281" s="261">
        <f t="shared" si="31"/>
        <v>0</v>
      </c>
      <c r="X281" s="296">
        <f t="shared" si="34"/>
        <v>4286295.0199999996</v>
      </c>
    </row>
    <row r="282" spans="1:24" ht="12.75" customHeight="1" x14ac:dyDescent="0.2">
      <c r="A282" s="263" t="s">
        <v>988</v>
      </c>
      <c r="B282" s="257" t="s">
        <v>770</v>
      </c>
      <c r="C282" s="258" t="s">
        <v>771</v>
      </c>
      <c r="D282" s="259">
        <v>1682</v>
      </c>
      <c r="E282" s="260">
        <v>1101612</v>
      </c>
      <c r="F282" s="260">
        <v>0</v>
      </c>
      <c r="G282" s="261">
        <v>0</v>
      </c>
      <c r="H282" s="259">
        <v>1820</v>
      </c>
      <c r="I282" s="260">
        <v>1407833.07</v>
      </c>
      <c r="J282" s="260">
        <v>0</v>
      </c>
      <c r="K282" s="261">
        <v>0</v>
      </c>
      <c r="L282" s="259">
        <v>1793</v>
      </c>
      <c r="M282" s="260">
        <v>1183578.93</v>
      </c>
      <c r="N282" s="260">
        <v>0</v>
      </c>
      <c r="O282" s="261">
        <v>0</v>
      </c>
      <c r="P282" s="259">
        <f t="shared" si="32"/>
        <v>111</v>
      </c>
      <c r="Q282" s="260">
        <f t="shared" si="32"/>
        <v>81966.929999999935</v>
      </c>
      <c r="R282" s="260">
        <f t="shared" si="32"/>
        <v>0</v>
      </c>
      <c r="S282" s="261">
        <f t="shared" si="28"/>
        <v>0</v>
      </c>
      <c r="T282" s="259">
        <f t="shared" si="33"/>
        <v>-27</v>
      </c>
      <c r="U282" s="260">
        <f t="shared" si="29"/>
        <v>-224254.14000000013</v>
      </c>
      <c r="V282" s="260">
        <f t="shared" si="30"/>
        <v>0</v>
      </c>
      <c r="W282" s="261">
        <f t="shared" si="31"/>
        <v>0</v>
      </c>
      <c r="X282" s="296">
        <f t="shared" si="34"/>
        <v>3554433.7899999996</v>
      </c>
    </row>
    <row r="283" spans="1:24" ht="12.75" customHeight="1" x14ac:dyDescent="0.2">
      <c r="A283" s="263" t="s">
        <v>988</v>
      </c>
      <c r="B283" s="257" t="s">
        <v>772</v>
      </c>
      <c r="C283" s="258" t="s">
        <v>773</v>
      </c>
      <c r="D283" s="259">
        <v>1850</v>
      </c>
      <c r="E283" s="260">
        <v>1004466</v>
      </c>
      <c r="F283" s="260">
        <v>0</v>
      </c>
      <c r="G283" s="261">
        <v>0</v>
      </c>
      <c r="H283" s="259">
        <v>2327</v>
      </c>
      <c r="I283" s="260">
        <v>1439443.49</v>
      </c>
      <c r="J283" s="260">
        <v>0</v>
      </c>
      <c r="K283" s="261">
        <v>0</v>
      </c>
      <c r="L283" s="259">
        <v>1994</v>
      </c>
      <c r="M283" s="260">
        <v>1077007.9100000001</v>
      </c>
      <c r="N283" s="260">
        <v>0</v>
      </c>
      <c r="O283" s="261">
        <v>0</v>
      </c>
      <c r="P283" s="259">
        <f t="shared" si="32"/>
        <v>144</v>
      </c>
      <c r="Q283" s="260">
        <f t="shared" si="32"/>
        <v>72541.910000000149</v>
      </c>
      <c r="R283" s="260">
        <f t="shared" si="32"/>
        <v>0</v>
      </c>
      <c r="S283" s="261">
        <f t="shared" si="28"/>
        <v>0</v>
      </c>
      <c r="T283" s="259">
        <f t="shared" si="33"/>
        <v>-333</v>
      </c>
      <c r="U283" s="260">
        <f t="shared" si="29"/>
        <v>-362435.57999999984</v>
      </c>
      <c r="V283" s="260">
        <f t="shared" si="30"/>
        <v>0</v>
      </c>
      <c r="W283" s="261">
        <f t="shared" si="31"/>
        <v>0</v>
      </c>
      <c r="X283" s="296">
        <f t="shared" si="34"/>
        <v>3235155.7300000004</v>
      </c>
    </row>
    <row r="284" spans="1:24" ht="12.75" customHeight="1" x14ac:dyDescent="0.2">
      <c r="A284" s="263" t="s">
        <v>988</v>
      </c>
      <c r="B284" s="257" t="s">
        <v>774</v>
      </c>
      <c r="C284" s="258" t="s">
        <v>775</v>
      </c>
      <c r="D284" s="259">
        <v>557</v>
      </c>
      <c r="E284" s="260">
        <v>556215</v>
      </c>
      <c r="F284" s="260">
        <v>202230</v>
      </c>
      <c r="G284" s="261">
        <v>0</v>
      </c>
      <c r="H284" s="259">
        <v>560</v>
      </c>
      <c r="I284" s="260">
        <v>769744.77</v>
      </c>
      <c r="J284" s="260">
        <v>240402.00000000012</v>
      </c>
      <c r="K284" s="261">
        <v>0</v>
      </c>
      <c r="L284" s="259">
        <v>522</v>
      </c>
      <c r="M284" s="260">
        <v>555457.23</v>
      </c>
      <c r="N284" s="260">
        <v>100573.2</v>
      </c>
      <c r="O284" s="261">
        <v>0</v>
      </c>
      <c r="P284" s="259">
        <f t="shared" si="32"/>
        <v>-35</v>
      </c>
      <c r="Q284" s="260">
        <f t="shared" si="32"/>
        <v>-757.77000000001863</v>
      </c>
      <c r="R284" s="260">
        <f t="shared" si="32"/>
        <v>-101656.8</v>
      </c>
      <c r="S284" s="261">
        <f t="shared" si="28"/>
        <v>0</v>
      </c>
      <c r="T284" s="259">
        <f t="shared" si="33"/>
        <v>-38</v>
      </c>
      <c r="U284" s="260">
        <f t="shared" si="29"/>
        <v>-214287.54000000004</v>
      </c>
      <c r="V284" s="260">
        <f t="shared" si="30"/>
        <v>-139828.8000000001</v>
      </c>
      <c r="W284" s="261">
        <f t="shared" si="31"/>
        <v>0</v>
      </c>
      <c r="X284" s="296">
        <f t="shared" si="34"/>
        <v>1969100.2900000003</v>
      </c>
    </row>
    <row r="285" spans="1:24" x14ac:dyDescent="0.2">
      <c r="A285" s="263" t="s">
        <v>988</v>
      </c>
      <c r="B285" s="257" t="s">
        <v>776</v>
      </c>
      <c r="C285" s="258" t="s">
        <v>777</v>
      </c>
      <c r="D285" s="259">
        <v>1301</v>
      </c>
      <c r="E285" s="260">
        <v>858193.8</v>
      </c>
      <c r="F285" s="260">
        <v>0</v>
      </c>
      <c r="G285" s="261">
        <v>0</v>
      </c>
      <c r="H285" s="259">
        <v>1383</v>
      </c>
      <c r="I285" s="260">
        <v>1053042.27</v>
      </c>
      <c r="J285" s="260">
        <v>0</v>
      </c>
      <c r="K285" s="261">
        <v>0</v>
      </c>
      <c r="L285" s="259">
        <v>1313</v>
      </c>
      <c r="M285" s="260">
        <v>789071.33000000007</v>
      </c>
      <c r="N285" s="260">
        <v>0</v>
      </c>
      <c r="O285" s="261">
        <v>0</v>
      </c>
      <c r="P285" s="259">
        <f t="shared" si="32"/>
        <v>12</v>
      </c>
      <c r="Q285" s="260">
        <f t="shared" si="32"/>
        <v>-69122.469999999972</v>
      </c>
      <c r="R285" s="260">
        <f t="shared" si="32"/>
        <v>0</v>
      </c>
      <c r="S285" s="261">
        <f t="shared" si="28"/>
        <v>0</v>
      </c>
      <c r="T285" s="259">
        <f t="shared" si="33"/>
        <v>-70</v>
      </c>
      <c r="U285" s="260">
        <f t="shared" si="29"/>
        <v>-263970.93999999994</v>
      </c>
      <c r="V285" s="260">
        <f t="shared" si="30"/>
        <v>0</v>
      </c>
      <c r="W285" s="261">
        <f t="shared" si="31"/>
        <v>0</v>
      </c>
      <c r="X285" s="296">
        <f t="shared" si="34"/>
        <v>2369851.9900000007</v>
      </c>
    </row>
    <row r="286" spans="1:24" x14ac:dyDescent="0.2">
      <c r="A286" s="263" t="s">
        <v>988</v>
      </c>
      <c r="B286" s="257" t="s">
        <v>778</v>
      </c>
      <c r="C286" s="258" t="s">
        <v>779</v>
      </c>
      <c r="D286" s="259">
        <v>1356</v>
      </c>
      <c r="E286" s="260">
        <v>1287313</v>
      </c>
      <c r="F286" s="260">
        <v>0</v>
      </c>
      <c r="G286" s="261">
        <v>0</v>
      </c>
      <c r="H286" s="259">
        <v>1461</v>
      </c>
      <c r="I286" s="260">
        <v>2079735.4</v>
      </c>
      <c r="J286" s="260">
        <v>0</v>
      </c>
      <c r="K286" s="261">
        <v>0</v>
      </c>
      <c r="L286" s="259">
        <v>1328</v>
      </c>
      <c r="M286" s="260">
        <v>1316817.2000000002</v>
      </c>
      <c r="N286" s="260">
        <v>0</v>
      </c>
      <c r="O286" s="261">
        <v>0</v>
      </c>
      <c r="P286" s="259">
        <f t="shared" si="32"/>
        <v>-28</v>
      </c>
      <c r="Q286" s="260">
        <f t="shared" si="32"/>
        <v>29504.200000000186</v>
      </c>
      <c r="R286" s="260">
        <f t="shared" si="32"/>
        <v>0</v>
      </c>
      <c r="S286" s="261">
        <f t="shared" si="28"/>
        <v>0</v>
      </c>
      <c r="T286" s="259">
        <f t="shared" si="33"/>
        <v>-133</v>
      </c>
      <c r="U286" s="260">
        <f t="shared" si="29"/>
        <v>-762918.19999999972</v>
      </c>
      <c r="V286" s="260">
        <f t="shared" si="30"/>
        <v>0</v>
      </c>
      <c r="W286" s="261">
        <f t="shared" si="31"/>
        <v>0</v>
      </c>
      <c r="X286" s="296">
        <f t="shared" si="34"/>
        <v>3953079.6</v>
      </c>
    </row>
    <row r="287" spans="1:24" x14ac:dyDescent="0.2">
      <c r="A287" s="263" t="s">
        <v>988</v>
      </c>
      <c r="B287" s="257" t="s">
        <v>780</v>
      </c>
      <c r="C287" s="258" t="s">
        <v>781</v>
      </c>
      <c r="D287" s="259">
        <v>1198</v>
      </c>
      <c r="E287" s="260">
        <v>1359261</v>
      </c>
      <c r="F287" s="260">
        <v>0</v>
      </c>
      <c r="G287" s="261">
        <v>0</v>
      </c>
      <c r="H287" s="259">
        <v>1083</v>
      </c>
      <c r="I287" s="260">
        <v>1428514.93</v>
      </c>
      <c r="J287" s="260">
        <v>0</v>
      </c>
      <c r="K287" s="261">
        <v>0</v>
      </c>
      <c r="L287" s="259">
        <v>1181</v>
      </c>
      <c r="M287" s="260">
        <v>1169340.42</v>
      </c>
      <c r="N287" s="260">
        <v>0</v>
      </c>
      <c r="O287" s="261">
        <v>0</v>
      </c>
      <c r="P287" s="259">
        <f t="shared" si="32"/>
        <v>-17</v>
      </c>
      <c r="Q287" s="260">
        <f t="shared" si="32"/>
        <v>-189920.58000000007</v>
      </c>
      <c r="R287" s="260">
        <f t="shared" si="32"/>
        <v>0</v>
      </c>
      <c r="S287" s="261">
        <f t="shared" si="28"/>
        <v>0</v>
      </c>
      <c r="T287" s="259">
        <f t="shared" si="33"/>
        <v>98</v>
      </c>
      <c r="U287" s="260">
        <f t="shared" si="29"/>
        <v>-259174.51</v>
      </c>
      <c r="V287" s="260">
        <f t="shared" si="30"/>
        <v>0</v>
      </c>
      <c r="W287" s="261">
        <f t="shared" si="31"/>
        <v>0</v>
      </c>
      <c r="X287" s="296">
        <f t="shared" si="34"/>
        <v>3510366.26</v>
      </c>
    </row>
    <row r="288" spans="1:24" x14ac:dyDescent="0.2">
      <c r="A288" s="263" t="s">
        <v>988</v>
      </c>
      <c r="B288" s="257" t="s">
        <v>782</v>
      </c>
      <c r="C288" s="258" t="s">
        <v>783</v>
      </c>
      <c r="D288" s="259">
        <v>850</v>
      </c>
      <c r="E288" s="260">
        <v>672287</v>
      </c>
      <c r="F288" s="260">
        <v>0</v>
      </c>
      <c r="G288" s="261">
        <v>0</v>
      </c>
      <c r="H288" s="259">
        <v>842</v>
      </c>
      <c r="I288" s="260">
        <v>797500.81</v>
      </c>
      <c r="J288" s="260">
        <v>0</v>
      </c>
      <c r="K288" s="261">
        <v>0</v>
      </c>
      <c r="L288" s="259">
        <v>892</v>
      </c>
      <c r="M288" s="260">
        <v>696277.59000000008</v>
      </c>
      <c r="N288" s="260">
        <v>0</v>
      </c>
      <c r="O288" s="261">
        <v>0</v>
      </c>
      <c r="P288" s="259">
        <f t="shared" si="32"/>
        <v>42</v>
      </c>
      <c r="Q288" s="260">
        <f t="shared" si="32"/>
        <v>23990.590000000084</v>
      </c>
      <c r="R288" s="260">
        <f t="shared" si="32"/>
        <v>0</v>
      </c>
      <c r="S288" s="261">
        <f t="shared" si="28"/>
        <v>0</v>
      </c>
      <c r="T288" s="259">
        <f t="shared" si="33"/>
        <v>50</v>
      </c>
      <c r="U288" s="260">
        <f t="shared" si="29"/>
        <v>-101223.21999999997</v>
      </c>
      <c r="V288" s="260">
        <f t="shared" si="30"/>
        <v>0</v>
      </c>
      <c r="W288" s="261">
        <f t="shared" si="31"/>
        <v>0</v>
      </c>
      <c r="X288" s="296">
        <f t="shared" si="34"/>
        <v>2090658.7700000003</v>
      </c>
    </row>
    <row r="289" spans="1:24" x14ac:dyDescent="0.2">
      <c r="A289" s="263" t="s">
        <v>988</v>
      </c>
      <c r="B289" s="257" t="s">
        <v>993</v>
      </c>
      <c r="C289" s="258" t="s">
        <v>994</v>
      </c>
      <c r="D289" s="259">
        <v>324</v>
      </c>
      <c r="E289" s="260">
        <v>273985</v>
      </c>
      <c r="F289" s="260">
        <v>0</v>
      </c>
      <c r="G289" s="261">
        <v>0</v>
      </c>
      <c r="H289" s="259">
        <v>317</v>
      </c>
      <c r="I289" s="260">
        <v>280989</v>
      </c>
      <c r="J289" s="260">
        <v>0</v>
      </c>
      <c r="K289" s="261">
        <v>0</v>
      </c>
      <c r="L289" s="259"/>
      <c r="M289" s="260"/>
      <c r="N289" s="260"/>
      <c r="O289" s="261"/>
      <c r="P289" s="259">
        <f t="shared" si="32"/>
        <v>-324</v>
      </c>
      <c r="Q289" s="260">
        <f t="shared" si="32"/>
        <v>-273985</v>
      </c>
      <c r="R289" s="260">
        <f t="shared" si="32"/>
        <v>0</v>
      </c>
      <c r="S289" s="261">
        <f t="shared" si="28"/>
        <v>0</v>
      </c>
      <c r="T289" s="259">
        <f t="shared" si="33"/>
        <v>-317</v>
      </c>
      <c r="U289" s="260">
        <f t="shared" si="29"/>
        <v>-280989</v>
      </c>
      <c r="V289" s="260">
        <f t="shared" si="30"/>
        <v>0</v>
      </c>
      <c r="W289" s="261">
        <f t="shared" si="31"/>
        <v>0</v>
      </c>
      <c r="X289" s="296">
        <f t="shared" si="34"/>
        <v>-324</v>
      </c>
    </row>
    <row r="290" spans="1:24" x14ac:dyDescent="0.2">
      <c r="A290" s="263" t="s">
        <v>988</v>
      </c>
      <c r="B290" s="257" t="s">
        <v>784</v>
      </c>
      <c r="C290" s="258" t="s">
        <v>785</v>
      </c>
      <c r="D290" s="259">
        <v>197</v>
      </c>
      <c r="E290" s="260">
        <v>179573</v>
      </c>
      <c r="F290" s="260">
        <v>0</v>
      </c>
      <c r="G290" s="261">
        <v>0</v>
      </c>
      <c r="H290" s="259">
        <v>218</v>
      </c>
      <c r="I290" s="260">
        <v>203580.15</v>
      </c>
      <c r="J290" s="260">
        <v>0</v>
      </c>
      <c r="K290" s="261">
        <v>0</v>
      </c>
      <c r="L290" s="259">
        <v>189</v>
      </c>
      <c r="M290" s="260">
        <v>150161.85</v>
      </c>
      <c r="N290" s="260">
        <v>0</v>
      </c>
      <c r="O290" s="261">
        <v>0</v>
      </c>
      <c r="P290" s="259">
        <f t="shared" si="32"/>
        <v>-8</v>
      </c>
      <c r="Q290" s="260">
        <f t="shared" si="32"/>
        <v>-29411.149999999994</v>
      </c>
      <c r="R290" s="260">
        <f t="shared" si="32"/>
        <v>0</v>
      </c>
      <c r="S290" s="261">
        <f t="shared" si="28"/>
        <v>0</v>
      </c>
      <c r="T290" s="259">
        <f t="shared" si="33"/>
        <v>-29</v>
      </c>
      <c r="U290" s="260">
        <f t="shared" si="29"/>
        <v>-53418.299999999988</v>
      </c>
      <c r="V290" s="260">
        <f t="shared" si="30"/>
        <v>0</v>
      </c>
      <c r="W290" s="261">
        <f t="shared" si="31"/>
        <v>0</v>
      </c>
      <c r="X290" s="296">
        <f t="shared" si="34"/>
        <v>450855.55</v>
      </c>
    </row>
    <row r="291" spans="1:24" x14ac:dyDescent="0.2">
      <c r="A291" s="263" t="s">
        <v>988</v>
      </c>
      <c r="B291" s="257" t="s">
        <v>786</v>
      </c>
      <c r="C291" s="258" t="s">
        <v>787</v>
      </c>
      <c r="D291" s="259">
        <v>150</v>
      </c>
      <c r="E291" s="260">
        <v>90030</v>
      </c>
      <c r="F291" s="260">
        <v>0</v>
      </c>
      <c r="G291" s="261">
        <v>0</v>
      </c>
      <c r="H291" s="259">
        <v>182</v>
      </c>
      <c r="I291" s="260">
        <v>148118.60999999999</v>
      </c>
      <c r="J291" s="260">
        <v>0</v>
      </c>
      <c r="K291" s="261">
        <v>0</v>
      </c>
      <c r="L291" s="259">
        <v>138</v>
      </c>
      <c r="M291" s="260">
        <v>91905.39</v>
      </c>
      <c r="N291" s="260">
        <v>0</v>
      </c>
      <c r="O291" s="261">
        <v>0</v>
      </c>
      <c r="P291" s="259">
        <f t="shared" si="32"/>
        <v>-12</v>
      </c>
      <c r="Q291" s="260">
        <f t="shared" si="32"/>
        <v>1875.3899999999994</v>
      </c>
      <c r="R291" s="260">
        <f t="shared" si="32"/>
        <v>0</v>
      </c>
      <c r="S291" s="261">
        <f t="shared" si="28"/>
        <v>0</v>
      </c>
      <c r="T291" s="259">
        <f t="shared" si="33"/>
        <v>-44</v>
      </c>
      <c r="U291" s="260">
        <f t="shared" si="29"/>
        <v>-56213.219999999987</v>
      </c>
      <c r="V291" s="260">
        <f t="shared" si="30"/>
        <v>0</v>
      </c>
      <c r="W291" s="261">
        <f t="shared" si="31"/>
        <v>0</v>
      </c>
      <c r="X291" s="296">
        <f t="shared" si="34"/>
        <v>275980.17000000004</v>
      </c>
    </row>
    <row r="292" spans="1:24" x14ac:dyDescent="0.2">
      <c r="A292" s="263" t="s">
        <v>988</v>
      </c>
      <c r="B292" s="257" t="s">
        <v>788</v>
      </c>
      <c r="C292" s="258" t="s">
        <v>789</v>
      </c>
      <c r="D292" s="259">
        <v>116</v>
      </c>
      <c r="E292" s="260">
        <v>152068</v>
      </c>
      <c r="F292" s="260">
        <v>58260</v>
      </c>
      <c r="G292" s="261">
        <v>0</v>
      </c>
      <c r="H292" s="259">
        <v>143</v>
      </c>
      <c r="I292" s="260">
        <v>148221</v>
      </c>
      <c r="J292" s="260">
        <v>86835.599999999991</v>
      </c>
      <c r="K292" s="261">
        <v>0</v>
      </c>
      <c r="L292" s="259">
        <v>154</v>
      </c>
      <c r="M292" s="260">
        <v>144801</v>
      </c>
      <c r="N292" s="260">
        <v>33507.600000000006</v>
      </c>
      <c r="O292" s="261">
        <v>0</v>
      </c>
      <c r="P292" s="259">
        <f t="shared" si="32"/>
        <v>38</v>
      </c>
      <c r="Q292" s="260">
        <f t="shared" si="32"/>
        <v>-7267</v>
      </c>
      <c r="R292" s="260">
        <f t="shared" si="32"/>
        <v>-24752.399999999994</v>
      </c>
      <c r="S292" s="261">
        <f t="shared" si="28"/>
        <v>0</v>
      </c>
      <c r="T292" s="259">
        <f t="shared" si="33"/>
        <v>11</v>
      </c>
      <c r="U292" s="260">
        <f t="shared" si="29"/>
        <v>-3420</v>
      </c>
      <c r="V292" s="260">
        <f t="shared" si="30"/>
        <v>-53327.999999999985</v>
      </c>
      <c r="W292" s="261">
        <f t="shared" si="31"/>
        <v>0</v>
      </c>
      <c r="X292" s="296">
        <f t="shared" si="34"/>
        <v>535271.79999999993</v>
      </c>
    </row>
    <row r="293" spans="1:24" x14ac:dyDescent="0.2">
      <c r="A293" s="263" t="s">
        <v>988</v>
      </c>
      <c r="B293" s="257" t="s">
        <v>790</v>
      </c>
      <c r="C293" s="258" t="s">
        <v>791</v>
      </c>
      <c r="D293" s="259">
        <v>2</v>
      </c>
      <c r="E293" s="260">
        <v>970</v>
      </c>
      <c r="F293" s="260">
        <v>0</v>
      </c>
      <c r="G293" s="261">
        <v>0</v>
      </c>
      <c r="H293" s="259">
        <v>22</v>
      </c>
      <c r="I293" s="260">
        <v>13554.15</v>
      </c>
      <c r="J293" s="260">
        <v>0</v>
      </c>
      <c r="K293" s="261">
        <v>0</v>
      </c>
      <c r="L293" s="259">
        <v>23</v>
      </c>
      <c r="M293" s="260">
        <v>11911.85</v>
      </c>
      <c r="N293" s="260">
        <v>0</v>
      </c>
      <c r="O293" s="261">
        <v>0</v>
      </c>
      <c r="P293" s="259">
        <f t="shared" si="32"/>
        <v>21</v>
      </c>
      <c r="Q293" s="260">
        <f t="shared" si="32"/>
        <v>10941.85</v>
      </c>
      <c r="R293" s="260">
        <f t="shared" si="32"/>
        <v>0</v>
      </c>
      <c r="S293" s="261">
        <f t="shared" si="28"/>
        <v>0</v>
      </c>
      <c r="T293" s="259">
        <f t="shared" si="33"/>
        <v>1</v>
      </c>
      <c r="U293" s="260">
        <f t="shared" si="29"/>
        <v>-1642.2999999999993</v>
      </c>
      <c r="V293" s="260">
        <f t="shared" si="30"/>
        <v>0</v>
      </c>
      <c r="W293" s="261">
        <f t="shared" si="31"/>
        <v>0</v>
      </c>
      <c r="X293" s="296">
        <f t="shared" si="34"/>
        <v>35802.550000000003</v>
      </c>
    </row>
    <row r="294" spans="1:24" x14ac:dyDescent="0.2">
      <c r="A294" s="263" t="s">
        <v>988</v>
      </c>
      <c r="B294" s="257" t="s">
        <v>792</v>
      </c>
      <c r="C294" s="258" t="s">
        <v>793</v>
      </c>
      <c r="D294" s="259">
        <v>735</v>
      </c>
      <c r="E294" s="260">
        <v>380928</v>
      </c>
      <c r="F294" s="260">
        <v>0</v>
      </c>
      <c r="G294" s="261">
        <v>0</v>
      </c>
      <c r="H294" s="259">
        <v>871</v>
      </c>
      <c r="I294" s="260">
        <v>585297.66</v>
      </c>
      <c r="J294" s="260">
        <v>0</v>
      </c>
      <c r="K294" s="261">
        <v>0</v>
      </c>
      <c r="L294" s="259">
        <v>854</v>
      </c>
      <c r="M294" s="260">
        <v>421116.33999999997</v>
      </c>
      <c r="N294" s="260">
        <v>0</v>
      </c>
      <c r="O294" s="261">
        <v>0</v>
      </c>
      <c r="P294" s="259">
        <f t="shared" si="32"/>
        <v>119</v>
      </c>
      <c r="Q294" s="260">
        <f t="shared" si="32"/>
        <v>40188.339999999967</v>
      </c>
      <c r="R294" s="260">
        <f t="shared" si="32"/>
        <v>0</v>
      </c>
      <c r="S294" s="261">
        <f t="shared" si="28"/>
        <v>0</v>
      </c>
      <c r="T294" s="259">
        <f t="shared" si="33"/>
        <v>-17</v>
      </c>
      <c r="U294" s="260">
        <f t="shared" si="29"/>
        <v>-164181.32000000007</v>
      </c>
      <c r="V294" s="260">
        <f t="shared" si="30"/>
        <v>0</v>
      </c>
      <c r="W294" s="261">
        <f t="shared" si="31"/>
        <v>0</v>
      </c>
      <c r="X294" s="296">
        <f t="shared" si="34"/>
        <v>1265176.0199999998</v>
      </c>
    </row>
    <row r="295" spans="1:24" ht="12.75" customHeight="1" x14ac:dyDescent="0.2">
      <c r="A295" s="263" t="s">
        <v>988</v>
      </c>
      <c r="B295" s="257" t="s">
        <v>794</v>
      </c>
      <c r="C295" s="258" t="s">
        <v>795</v>
      </c>
      <c r="D295" s="259">
        <v>247</v>
      </c>
      <c r="E295" s="260">
        <v>163750</v>
      </c>
      <c r="F295" s="260">
        <v>0</v>
      </c>
      <c r="G295" s="261">
        <v>103119.98000000004</v>
      </c>
      <c r="H295" s="259">
        <v>331</v>
      </c>
      <c r="I295" s="260">
        <v>225255</v>
      </c>
      <c r="J295" s="260">
        <v>0</v>
      </c>
      <c r="K295" s="261">
        <v>80330.86</v>
      </c>
      <c r="L295" s="259">
        <v>311</v>
      </c>
      <c r="M295" s="260">
        <v>200665</v>
      </c>
      <c r="N295" s="260">
        <v>0</v>
      </c>
      <c r="O295" s="261">
        <v>51882.490000000005</v>
      </c>
      <c r="P295" s="259">
        <f t="shared" si="32"/>
        <v>64</v>
      </c>
      <c r="Q295" s="260">
        <f t="shared" si="32"/>
        <v>36915</v>
      </c>
      <c r="R295" s="260">
        <f t="shared" si="32"/>
        <v>0</v>
      </c>
      <c r="S295" s="261">
        <f t="shared" si="28"/>
        <v>-51237.490000000034</v>
      </c>
      <c r="T295" s="259">
        <f t="shared" si="33"/>
        <v>-20</v>
      </c>
      <c r="U295" s="260">
        <f t="shared" si="29"/>
        <v>-24590</v>
      </c>
      <c r="V295" s="260">
        <f t="shared" si="30"/>
        <v>0</v>
      </c>
      <c r="W295" s="261">
        <f t="shared" si="31"/>
        <v>-28448.369999999995</v>
      </c>
      <c r="X295" s="296">
        <f t="shared" si="34"/>
        <v>758328.47000000009</v>
      </c>
    </row>
    <row r="296" spans="1:24" ht="12.75" customHeight="1" x14ac:dyDescent="0.2">
      <c r="A296" s="263" t="s">
        <v>988</v>
      </c>
      <c r="B296" s="257" t="s">
        <v>796</v>
      </c>
      <c r="C296" s="258" t="s">
        <v>797</v>
      </c>
      <c r="D296" s="259">
        <v>298</v>
      </c>
      <c r="E296" s="260">
        <v>204532.8</v>
      </c>
      <c r="F296" s="260">
        <v>0</v>
      </c>
      <c r="G296" s="261">
        <v>0</v>
      </c>
      <c r="H296" s="259">
        <v>291</v>
      </c>
      <c r="I296" s="260">
        <v>248081.97000000003</v>
      </c>
      <c r="J296" s="260">
        <v>0</v>
      </c>
      <c r="K296" s="261">
        <v>0</v>
      </c>
      <c r="L296" s="259">
        <v>297</v>
      </c>
      <c r="M296" s="260">
        <v>177779.03000000003</v>
      </c>
      <c r="N296" s="260">
        <v>0</v>
      </c>
      <c r="O296" s="261">
        <v>0</v>
      </c>
      <c r="P296" s="259">
        <f t="shared" si="32"/>
        <v>-1</v>
      </c>
      <c r="Q296" s="260">
        <f t="shared" si="32"/>
        <v>-26753.76999999996</v>
      </c>
      <c r="R296" s="260">
        <f t="shared" si="32"/>
        <v>0</v>
      </c>
      <c r="S296" s="261">
        <f t="shared" si="28"/>
        <v>0</v>
      </c>
      <c r="T296" s="259">
        <f t="shared" si="33"/>
        <v>6</v>
      </c>
      <c r="U296" s="260">
        <f t="shared" si="29"/>
        <v>-70302.94</v>
      </c>
      <c r="V296" s="260">
        <f t="shared" si="30"/>
        <v>0</v>
      </c>
      <c r="W296" s="261">
        <f t="shared" si="31"/>
        <v>0</v>
      </c>
      <c r="X296" s="296">
        <f t="shared" si="34"/>
        <v>533930.09000000008</v>
      </c>
    </row>
    <row r="297" spans="1:24" ht="12.75" customHeight="1" x14ac:dyDescent="0.2">
      <c r="A297" s="263" t="s">
        <v>988</v>
      </c>
      <c r="B297" s="257" t="s">
        <v>798</v>
      </c>
      <c r="C297" s="258" t="s">
        <v>799</v>
      </c>
      <c r="D297" s="259">
        <v>299</v>
      </c>
      <c r="E297" s="260">
        <v>80724.400000000009</v>
      </c>
      <c r="F297" s="260">
        <v>0</v>
      </c>
      <c r="G297" s="261">
        <v>0</v>
      </c>
      <c r="H297" s="259">
        <v>304</v>
      </c>
      <c r="I297" s="260">
        <v>95767.27</v>
      </c>
      <c r="J297" s="260">
        <v>0</v>
      </c>
      <c r="K297" s="261">
        <v>0</v>
      </c>
      <c r="L297" s="259">
        <v>289</v>
      </c>
      <c r="M297" s="260">
        <v>71189.13</v>
      </c>
      <c r="N297" s="260">
        <v>0</v>
      </c>
      <c r="O297" s="261">
        <v>0</v>
      </c>
      <c r="P297" s="259">
        <f t="shared" si="32"/>
        <v>-10</v>
      </c>
      <c r="Q297" s="260">
        <f t="shared" si="32"/>
        <v>-9535.2700000000041</v>
      </c>
      <c r="R297" s="260">
        <f t="shared" si="32"/>
        <v>0</v>
      </c>
      <c r="S297" s="261">
        <f t="shared" si="28"/>
        <v>0</v>
      </c>
      <c r="T297" s="259">
        <f t="shared" si="33"/>
        <v>-15</v>
      </c>
      <c r="U297" s="260">
        <f t="shared" si="29"/>
        <v>-24578.14</v>
      </c>
      <c r="V297" s="260">
        <f t="shared" si="30"/>
        <v>0</v>
      </c>
      <c r="W297" s="261">
        <f t="shared" si="31"/>
        <v>0</v>
      </c>
      <c r="X297" s="296">
        <f t="shared" si="34"/>
        <v>214135.39</v>
      </c>
    </row>
    <row r="298" spans="1:24" ht="12.75" customHeight="1" x14ac:dyDescent="0.2">
      <c r="A298" s="263" t="s">
        <v>988</v>
      </c>
      <c r="B298" s="257" t="s">
        <v>800</v>
      </c>
      <c r="C298" s="258" t="s">
        <v>801</v>
      </c>
      <c r="D298" s="259">
        <v>219</v>
      </c>
      <c r="E298" s="260">
        <v>328955</v>
      </c>
      <c r="F298" s="260">
        <v>0</v>
      </c>
      <c r="G298" s="261">
        <v>0</v>
      </c>
      <c r="H298" s="259">
        <v>222</v>
      </c>
      <c r="I298" s="260">
        <v>405844.13</v>
      </c>
      <c r="J298" s="260">
        <v>0</v>
      </c>
      <c r="K298" s="261">
        <v>0</v>
      </c>
      <c r="L298" s="259">
        <v>240</v>
      </c>
      <c r="M298" s="260">
        <v>308074.87</v>
      </c>
      <c r="N298" s="260">
        <v>0</v>
      </c>
      <c r="O298" s="261">
        <v>0</v>
      </c>
      <c r="P298" s="259">
        <f t="shared" si="32"/>
        <v>21</v>
      </c>
      <c r="Q298" s="260">
        <f t="shared" si="32"/>
        <v>-20880.130000000005</v>
      </c>
      <c r="R298" s="260">
        <f t="shared" si="32"/>
        <v>0</v>
      </c>
      <c r="S298" s="261">
        <f t="shared" si="28"/>
        <v>0</v>
      </c>
      <c r="T298" s="259">
        <f t="shared" si="33"/>
        <v>18</v>
      </c>
      <c r="U298" s="260">
        <f t="shared" si="29"/>
        <v>-97769.260000000009</v>
      </c>
      <c r="V298" s="260">
        <f t="shared" si="30"/>
        <v>0</v>
      </c>
      <c r="W298" s="261">
        <f t="shared" si="31"/>
        <v>0</v>
      </c>
      <c r="X298" s="296">
        <f t="shared" si="34"/>
        <v>924725.61</v>
      </c>
    </row>
    <row r="299" spans="1:24" ht="12.75" customHeight="1" x14ac:dyDescent="0.2">
      <c r="A299" s="263" t="s">
        <v>988</v>
      </c>
      <c r="B299" s="257" t="s">
        <v>802</v>
      </c>
      <c r="C299" s="258" t="s">
        <v>803</v>
      </c>
      <c r="D299" s="259">
        <v>388</v>
      </c>
      <c r="E299" s="260">
        <v>365957</v>
      </c>
      <c r="F299" s="260">
        <v>0</v>
      </c>
      <c r="G299" s="261">
        <v>0</v>
      </c>
      <c r="H299" s="259">
        <v>342</v>
      </c>
      <c r="I299" s="260">
        <v>451781.93</v>
      </c>
      <c r="J299" s="260">
        <v>0</v>
      </c>
      <c r="K299" s="261">
        <v>0</v>
      </c>
      <c r="L299" s="259">
        <v>297</v>
      </c>
      <c r="M299" s="260">
        <v>330129.07</v>
      </c>
      <c r="N299" s="260">
        <v>0</v>
      </c>
      <c r="O299" s="261">
        <v>0</v>
      </c>
      <c r="P299" s="259">
        <f t="shared" si="32"/>
        <v>-91</v>
      </c>
      <c r="Q299" s="260">
        <f t="shared" si="32"/>
        <v>-35827.929999999993</v>
      </c>
      <c r="R299" s="260">
        <f t="shared" si="32"/>
        <v>0</v>
      </c>
      <c r="S299" s="261">
        <f t="shared" si="28"/>
        <v>0</v>
      </c>
      <c r="T299" s="259">
        <f t="shared" si="33"/>
        <v>-45</v>
      </c>
      <c r="U299" s="260">
        <f t="shared" si="29"/>
        <v>-121652.85999999999</v>
      </c>
      <c r="V299" s="260">
        <f t="shared" si="30"/>
        <v>0</v>
      </c>
      <c r="W299" s="261">
        <f t="shared" si="31"/>
        <v>0</v>
      </c>
      <c r="X299" s="296">
        <f t="shared" si="34"/>
        <v>990890.21000000008</v>
      </c>
    </row>
    <row r="300" spans="1:24" ht="12.75" customHeight="1" x14ac:dyDescent="0.2">
      <c r="A300" s="263" t="s">
        <v>988</v>
      </c>
      <c r="B300" s="257" t="s">
        <v>804</v>
      </c>
      <c r="C300" s="258" t="s">
        <v>805</v>
      </c>
      <c r="D300" s="259">
        <v>2624</v>
      </c>
      <c r="E300" s="260">
        <v>2113767</v>
      </c>
      <c r="F300" s="260">
        <v>0</v>
      </c>
      <c r="G300" s="261">
        <v>5968747.3100000042</v>
      </c>
      <c r="H300" s="259">
        <v>2504</v>
      </c>
      <c r="I300" s="260">
        <v>2333079.17</v>
      </c>
      <c r="J300" s="260">
        <v>0</v>
      </c>
      <c r="K300" s="261">
        <v>7080960.8399999999</v>
      </c>
      <c r="L300" s="259">
        <v>2605</v>
      </c>
      <c r="M300" s="260">
        <v>1848272.83</v>
      </c>
      <c r="N300" s="260">
        <v>0</v>
      </c>
      <c r="O300" s="261">
        <v>7263703.3400000064</v>
      </c>
      <c r="P300" s="259">
        <f t="shared" si="32"/>
        <v>-19</v>
      </c>
      <c r="Q300" s="260">
        <f t="shared" si="32"/>
        <v>-265494.16999999993</v>
      </c>
      <c r="R300" s="260">
        <f t="shared" si="32"/>
        <v>0</v>
      </c>
      <c r="S300" s="261">
        <f t="shared" si="28"/>
        <v>1294956.0300000021</v>
      </c>
      <c r="T300" s="259">
        <f t="shared" si="33"/>
        <v>101</v>
      </c>
      <c r="U300" s="260">
        <f t="shared" si="29"/>
        <v>-484806.33999999985</v>
      </c>
      <c r="V300" s="260">
        <f t="shared" si="30"/>
        <v>0</v>
      </c>
      <c r="W300" s="261">
        <f t="shared" si="31"/>
        <v>182742.50000000652</v>
      </c>
      <c r="X300" s="296">
        <f t="shared" si="34"/>
        <v>27341119.510000024</v>
      </c>
    </row>
    <row r="301" spans="1:24" ht="12.75" customHeight="1" x14ac:dyDescent="0.2">
      <c r="A301" s="263" t="s">
        <v>988</v>
      </c>
      <c r="B301" s="257" t="s">
        <v>806</v>
      </c>
      <c r="C301" s="258" t="s">
        <v>807</v>
      </c>
      <c r="D301" s="259">
        <v>31</v>
      </c>
      <c r="E301" s="260">
        <v>71036</v>
      </c>
      <c r="F301" s="260">
        <v>0</v>
      </c>
      <c r="G301" s="261">
        <v>0</v>
      </c>
      <c r="H301" s="259">
        <v>22</v>
      </c>
      <c r="I301" s="260">
        <v>83177.97</v>
      </c>
      <c r="J301" s="260">
        <v>0</v>
      </c>
      <c r="K301" s="261">
        <v>0</v>
      </c>
      <c r="L301" s="259">
        <v>15</v>
      </c>
      <c r="M301" s="260">
        <v>60080.03</v>
      </c>
      <c r="N301" s="260">
        <v>0</v>
      </c>
      <c r="O301" s="261">
        <v>0</v>
      </c>
      <c r="P301" s="259">
        <f t="shared" si="32"/>
        <v>-16</v>
      </c>
      <c r="Q301" s="260">
        <f t="shared" si="32"/>
        <v>-10955.970000000001</v>
      </c>
      <c r="R301" s="260">
        <f t="shared" si="32"/>
        <v>0</v>
      </c>
      <c r="S301" s="261">
        <f t="shared" si="28"/>
        <v>0</v>
      </c>
      <c r="T301" s="259">
        <f t="shared" si="33"/>
        <v>-7</v>
      </c>
      <c r="U301" s="260">
        <f t="shared" si="29"/>
        <v>-23097.940000000002</v>
      </c>
      <c r="V301" s="260">
        <f t="shared" si="30"/>
        <v>0</v>
      </c>
      <c r="W301" s="261">
        <f t="shared" si="31"/>
        <v>0</v>
      </c>
      <c r="X301" s="296">
        <f t="shared" si="34"/>
        <v>180254.09</v>
      </c>
    </row>
    <row r="302" spans="1:24" ht="12.75" customHeight="1" x14ac:dyDescent="0.2">
      <c r="A302" s="263" t="s">
        <v>988</v>
      </c>
      <c r="B302" s="257" t="s">
        <v>808</v>
      </c>
      <c r="C302" s="258" t="s">
        <v>809</v>
      </c>
      <c r="D302" s="259">
        <v>174</v>
      </c>
      <c r="E302" s="260">
        <v>280309</v>
      </c>
      <c r="F302" s="260">
        <v>29751</v>
      </c>
      <c r="G302" s="261">
        <v>0</v>
      </c>
      <c r="H302" s="259">
        <v>230</v>
      </c>
      <c r="I302" s="260">
        <v>419366.33</v>
      </c>
      <c r="J302" s="260">
        <v>96487</v>
      </c>
      <c r="K302" s="261">
        <v>0</v>
      </c>
      <c r="L302" s="259">
        <v>195</v>
      </c>
      <c r="M302" s="260">
        <v>267759.67</v>
      </c>
      <c r="N302" s="260">
        <v>15595.6</v>
      </c>
      <c r="O302" s="261">
        <v>0</v>
      </c>
      <c r="P302" s="259">
        <f t="shared" si="32"/>
        <v>21</v>
      </c>
      <c r="Q302" s="260">
        <f t="shared" si="32"/>
        <v>-12549.330000000016</v>
      </c>
      <c r="R302" s="260">
        <f t="shared" si="32"/>
        <v>-14155.4</v>
      </c>
      <c r="S302" s="261">
        <f t="shared" si="28"/>
        <v>0</v>
      </c>
      <c r="T302" s="259">
        <f t="shared" si="33"/>
        <v>-35</v>
      </c>
      <c r="U302" s="260">
        <f t="shared" si="29"/>
        <v>-151606.66000000003</v>
      </c>
      <c r="V302" s="260">
        <f t="shared" si="30"/>
        <v>-80891.399999999994</v>
      </c>
      <c r="W302" s="261">
        <f t="shared" si="31"/>
        <v>0</v>
      </c>
      <c r="X302" s="296">
        <f t="shared" si="34"/>
        <v>850476.81</v>
      </c>
    </row>
    <row r="303" spans="1:24" ht="12.75" customHeight="1" x14ac:dyDescent="0.2">
      <c r="A303" s="263" t="s">
        <v>988</v>
      </c>
      <c r="B303" s="257" t="s">
        <v>810</v>
      </c>
      <c r="C303" s="258" t="s">
        <v>811</v>
      </c>
      <c r="D303" s="259">
        <v>586</v>
      </c>
      <c r="E303" s="260">
        <v>933791</v>
      </c>
      <c r="F303" s="260">
        <v>585</v>
      </c>
      <c r="G303" s="261">
        <v>3855152.4799999995</v>
      </c>
      <c r="H303" s="259">
        <v>579</v>
      </c>
      <c r="I303" s="260">
        <v>1136651.03</v>
      </c>
      <c r="J303" s="260">
        <v>0</v>
      </c>
      <c r="K303" s="261">
        <v>3826920.6900000004</v>
      </c>
      <c r="L303" s="259">
        <v>592</v>
      </c>
      <c r="M303" s="260">
        <v>836185.97</v>
      </c>
      <c r="N303" s="260">
        <v>0</v>
      </c>
      <c r="O303" s="261">
        <v>3626026.3299999996</v>
      </c>
      <c r="P303" s="259">
        <f t="shared" si="32"/>
        <v>6</v>
      </c>
      <c r="Q303" s="260">
        <f t="shared" si="32"/>
        <v>-97605.030000000028</v>
      </c>
      <c r="R303" s="260">
        <f t="shared" si="32"/>
        <v>-585</v>
      </c>
      <c r="S303" s="261">
        <f t="shared" si="28"/>
        <v>-229126.14999999991</v>
      </c>
      <c r="T303" s="259">
        <f t="shared" si="33"/>
        <v>13</v>
      </c>
      <c r="U303" s="260">
        <f t="shared" si="29"/>
        <v>-300465.06000000006</v>
      </c>
      <c r="V303" s="260">
        <f t="shared" si="30"/>
        <v>0</v>
      </c>
      <c r="W303" s="261">
        <f t="shared" si="31"/>
        <v>-200894.3600000008</v>
      </c>
      <c r="X303" s="296">
        <f t="shared" si="34"/>
        <v>13387826.899999999</v>
      </c>
    </row>
    <row r="304" spans="1:24" x14ac:dyDescent="0.2">
      <c r="A304" s="263" t="s">
        <v>988</v>
      </c>
      <c r="B304" s="257" t="s">
        <v>812</v>
      </c>
      <c r="C304" s="258" t="s">
        <v>813</v>
      </c>
      <c r="D304" s="259">
        <v>180</v>
      </c>
      <c r="E304" s="260">
        <v>143925</v>
      </c>
      <c r="F304" s="260">
        <v>0</v>
      </c>
      <c r="G304" s="261">
        <v>0</v>
      </c>
      <c r="H304" s="259">
        <v>215</v>
      </c>
      <c r="I304" s="260">
        <v>182831.66</v>
      </c>
      <c r="J304" s="260">
        <v>0</v>
      </c>
      <c r="K304" s="261">
        <v>0</v>
      </c>
      <c r="L304" s="259">
        <v>186</v>
      </c>
      <c r="M304" s="260">
        <v>133807.34</v>
      </c>
      <c r="N304" s="260">
        <v>0</v>
      </c>
      <c r="O304" s="261">
        <v>0</v>
      </c>
      <c r="P304" s="259">
        <f t="shared" si="32"/>
        <v>6</v>
      </c>
      <c r="Q304" s="260">
        <f t="shared" si="32"/>
        <v>-10117.660000000003</v>
      </c>
      <c r="R304" s="260">
        <f t="shared" si="32"/>
        <v>0</v>
      </c>
      <c r="S304" s="261">
        <f t="shared" si="28"/>
        <v>0</v>
      </c>
      <c r="T304" s="259">
        <f t="shared" si="33"/>
        <v>-29</v>
      </c>
      <c r="U304" s="260">
        <f t="shared" si="29"/>
        <v>-49024.320000000007</v>
      </c>
      <c r="V304" s="260">
        <f t="shared" si="30"/>
        <v>0</v>
      </c>
      <c r="W304" s="261">
        <f t="shared" si="31"/>
        <v>0</v>
      </c>
      <c r="X304" s="296">
        <f t="shared" si="34"/>
        <v>401800.01999999996</v>
      </c>
    </row>
    <row r="305" spans="1:24" ht="12.75" customHeight="1" x14ac:dyDescent="0.2">
      <c r="A305" s="263" t="s">
        <v>988</v>
      </c>
      <c r="B305" s="257" t="s">
        <v>814</v>
      </c>
      <c r="C305" s="258" t="s">
        <v>815</v>
      </c>
      <c r="D305" s="259">
        <v>83</v>
      </c>
      <c r="E305" s="260">
        <v>284230</v>
      </c>
      <c r="F305" s="260">
        <v>0</v>
      </c>
      <c r="G305" s="261">
        <v>0</v>
      </c>
      <c r="H305" s="259">
        <v>95</v>
      </c>
      <c r="I305" s="260">
        <v>294046.67</v>
      </c>
      <c r="J305" s="260">
        <v>0</v>
      </c>
      <c r="K305" s="261">
        <v>0</v>
      </c>
      <c r="L305" s="259">
        <v>102</v>
      </c>
      <c r="M305" s="260">
        <v>234360.33000000002</v>
      </c>
      <c r="N305" s="260">
        <v>0</v>
      </c>
      <c r="O305" s="261">
        <v>0</v>
      </c>
      <c r="P305" s="259">
        <f t="shared" si="32"/>
        <v>19</v>
      </c>
      <c r="Q305" s="260">
        <f t="shared" si="32"/>
        <v>-49869.669999999984</v>
      </c>
      <c r="R305" s="260">
        <f t="shared" si="32"/>
        <v>0</v>
      </c>
      <c r="S305" s="261">
        <f t="shared" si="28"/>
        <v>0</v>
      </c>
      <c r="T305" s="259">
        <f t="shared" si="33"/>
        <v>7</v>
      </c>
      <c r="U305" s="260">
        <f t="shared" si="29"/>
        <v>-59686.339999999967</v>
      </c>
      <c r="V305" s="260">
        <f t="shared" si="30"/>
        <v>0</v>
      </c>
      <c r="W305" s="261">
        <f t="shared" si="31"/>
        <v>0</v>
      </c>
      <c r="X305" s="296">
        <f t="shared" si="34"/>
        <v>703303.99000000011</v>
      </c>
    </row>
    <row r="306" spans="1:24" ht="12.75" customHeight="1" x14ac:dyDescent="0.2">
      <c r="A306" s="263" t="s">
        <v>988</v>
      </c>
      <c r="B306" s="257" t="s">
        <v>816</v>
      </c>
      <c r="C306" s="258" t="s">
        <v>817</v>
      </c>
      <c r="D306" s="259"/>
      <c r="E306" s="260">
        <v>15640</v>
      </c>
      <c r="F306" s="260">
        <v>0</v>
      </c>
      <c r="G306" s="261">
        <v>0</v>
      </c>
      <c r="H306" s="259">
        <v>0</v>
      </c>
      <c r="I306" s="260">
        <v>19049.22</v>
      </c>
      <c r="J306" s="260">
        <v>0</v>
      </c>
      <c r="K306" s="261">
        <v>0</v>
      </c>
      <c r="L306" s="259">
        <v>0</v>
      </c>
      <c r="M306" s="260">
        <v>11720.78</v>
      </c>
      <c r="N306" s="260">
        <v>0</v>
      </c>
      <c r="O306" s="261">
        <v>0</v>
      </c>
      <c r="P306" s="259">
        <f t="shared" si="32"/>
        <v>0</v>
      </c>
      <c r="Q306" s="260">
        <f t="shared" si="32"/>
        <v>-3919.2199999999993</v>
      </c>
      <c r="R306" s="260">
        <f t="shared" si="32"/>
        <v>0</v>
      </c>
      <c r="S306" s="261">
        <f t="shared" si="28"/>
        <v>0</v>
      </c>
      <c r="T306" s="259">
        <f t="shared" si="33"/>
        <v>0</v>
      </c>
      <c r="U306" s="260">
        <f t="shared" si="29"/>
        <v>-7328.4400000000005</v>
      </c>
      <c r="V306" s="260">
        <f t="shared" si="30"/>
        <v>0</v>
      </c>
      <c r="W306" s="261">
        <f t="shared" si="31"/>
        <v>0</v>
      </c>
      <c r="X306" s="296">
        <f t="shared" si="34"/>
        <v>35162.339999999997</v>
      </c>
    </row>
    <row r="307" spans="1:24" ht="12.75" customHeight="1" x14ac:dyDescent="0.2">
      <c r="A307" s="263" t="s">
        <v>988</v>
      </c>
      <c r="B307" s="257" t="s">
        <v>818</v>
      </c>
      <c r="C307" s="258" t="s">
        <v>819</v>
      </c>
      <c r="D307" s="259">
        <v>39</v>
      </c>
      <c r="E307" s="260">
        <v>30068.799999999999</v>
      </c>
      <c r="F307" s="260">
        <v>0</v>
      </c>
      <c r="G307" s="261">
        <v>0</v>
      </c>
      <c r="H307" s="259">
        <v>40</v>
      </c>
      <c r="I307" s="260">
        <v>37080.759999999995</v>
      </c>
      <c r="J307" s="260">
        <v>0</v>
      </c>
      <c r="K307" s="261">
        <v>0</v>
      </c>
      <c r="L307" s="259">
        <v>37</v>
      </c>
      <c r="M307" s="260">
        <v>26635.64</v>
      </c>
      <c r="N307" s="260">
        <v>0</v>
      </c>
      <c r="O307" s="261">
        <v>0</v>
      </c>
      <c r="P307" s="259">
        <f t="shared" si="32"/>
        <v>-2</v>
      </c>
      <c r="Q307" s="260">
        <f t="shared" si="32"/>
        <v>-3433.16</v>
      </c>
      <c r="R307" s="260">
        <f t="shared" si="32"/>
        <v>0</v>
      </c>
      <c r="S307" s="261">
        <f t="shared" si="28"/>
        <v>0</v>
      </c>
      <c r="T307" s="259">
        <f t="shared" si="33"/>
        <v>-3</v>
      </c>
      <c r="U307" s="260">
        <f t="shared" si="29"/>
        <v>-10445.119999999995</v>
      </c>
      <c r="V307" s="260">
        <f t="shared" si="30"/>
        <v>0</v>
      </c>
      <c r="W307" s="261">
        <f t="shared" si="31"/>
        <v>0</v>
      </c>
      <c r="X307" s="296">
        <f t="shared" si="34"/>
        <v>79978.92</v>
      </c>
    </row>
    <row r="308" spans="1:24" x14ac:dyDescent="0.2">
      <c r="A308" s="263" t="s">
        <v>988</v>
      </c>
      <c r="B308" s="257" t="s">
        <v>820</v>
      </c>
      <c r="C308" s="258" t="s">
        <v>46</v>
      </c>
      <c r="D308" s="259">
        <v>2909</v>
      </c>
      <c r="E308" s="260">
        <v>4042394</v>
      </c>
      <c r="F308" s="260">
        <v>2257.1999999999998</v>
      </c>
      <c r="G308" s="261">
        <v>3768636.169999999</v>
      </c>
      <c r="H308" s="259">
        <v>3147</v>
      </c>
      <c r="I308" s="260">
        <v>5142009.07</v>
      </c>
      <c r="J308" s="260">
        <v>2905</v>
      </c>
      <c r="K308" s="261">
        <v>5004831.79</v>
      </c>
      <c r="L308" s="259">
        <v>3003</v>
      </c>
      <c r="M308" s="260">
        <v>3980994.53</v>
      </c>
      <c r="N308" s="260">
        <v>2490</v>
      </c>
      <c r="O308" s="261">
        <v>5034987.879999999</v>
      </c>
      <c r="P308" s="259">
        <f t="shared" si="32"/>
        <v>94</v>
      </c>
      <c r="Q308" s="260">
        <f t="shared" si="32"/>
        <v>-61399.470000000205</v>
      </c>
      <c r="R308" s="260">
        <f t="shared" si="32"/>
        <v>232.80000000000018</v>
      </c>
      <c r="S308" s="261">
        <f t="shared" si="28"/>
        <v>1266351.71</v>
      </c>
      <c r="T308" s="259">
        <f t="shared" si="33"/>
        <v>-144</v>
      </c>
      <c r="U308" s="260">
        <f t="shared" si="29"/>
        <v>-1161014.5400000005</v>
      </c>
      <c r="V308" s="260">
        <f t="shared" si="30"/>
        <v>-415</v>
      </c>
      <c r="W308" s="261">
        <f t="shared" si="31"/>
        <v>30156.08999999892</v>
      </c>
      <c r="X308" s="296">
        <f t="shared" si="34"/>
        <v>27061517.230000004</v>
      </c>
    </row>
    <row r="309" spans="1:24" ht="12.75" customHeight="1" x14ac:dyDescent="0.2">
      <c r="A309" s="263" t="s">
        <v>988</v>
      </c>
      <c r="B309" s="257" t="s">
        <v>821</v>
      </c>
      <c r="C309" s="258" t="s">
        <v>822</v>
      </c>
      <c r="D309" s="259">
        <v>89</v>
      </c>
      <c r="E309" s="260">
        <v>30586</v>
      </c>
      <c r="F309" s="260">
        <v>0</v>
      </c>
      <c r="G309" s="261">
        <v>0</v>
      </c>
      <c r="H309" s="259">
        <v>95</v>
      </c>
      <c r="I309" s="260">
        <v>36266.839999999997</v>
      </c>
      <c r="J309" s="260">
        <v>0</v>
      </c>
      <c r="K309" s="261">
        <v>0</v>
      </c>
      <c r="L309" s="259">
        <v>85</v>
      </c>
      <c r="M309" s="260">
        <v>27274.16</v>
      </c>
      <c r="N309" s="260">
        <v>0</v>
      </c>
      <c r="O309" s="261">
        <v>0</v>
      </c>
      <c r="P309" s="259">
        <f t="shared" si="32"/>
        <v>-4</v>
      </c>
      <c r="Q309" s="260">
        <f t="shared" si="32"/>
        <v>-3311.84</v>
      </c>
      <c r="R309" s="260">
        <f t="shared" si="32"/>
        <v>0</v>
      </c>
      <c r="S309" s="261">
        <f t="shared" si="28"/>
        <v>0</v>
      </c>
      <c r="T309" s="259">
        <f t="shared" si="33"/>
        <v>-10</v>
      </c>
      <c r="U309" s="260">
        <f t="shared" si="29"/>
        <v>-8992.6799999999967</v>
      </c>
      <c r="V309" s="260">
        <f t="shared" si="30"/>
        <v>0</v>
      </c>
      <c r="W309" s="261">
        <f t="shared" si="31"/>
        <v>0</v>
      </c>
      <c r="X309" s="296">
        <f t="shared" si="34"/>
        <v>81988.48000000001</v>
      </c>
    </row>
    <row r="310" spans="1:24" ht="12.75" customHeight="1" x14ac:dyDescent="0.2">
      <c r="A310" s="263" t="s">
        <v>988</v>
      </c>
      <c r="B310" s="257" t="s">
        <v>823</v>
      </c>
      <c r="C310" s="258" t="s">
        <v>824</v>
      </c>
      <c r="D310" s="259">
        <v>29</v>
      </c>
      <c r="E310" s="260">
        <v>10416</v>
      </c>
      <c r="F310" s="260">
        <v>0</v>
      </c>
      <c r="G310" s="261">
        <v>0</v>
      </c>
      <c r="H310" s="259">
        <v>44</v>
      </c>
      <c r="I310" s="260">
        <v>18162.919999999998</v>
      </c>
      <c r="J310" s="260">
        <v>0</v>
      </c>
      <c r="K310" s="261">
        <v>0</v>
      </c>
      <c r="L310" s="259">
        <v>29</v>
      </c>
      <c r="M310" s="260">
        <v>9638.08</v>
      </c>
      <c r="N310" s="260">
        <v>0</v>
      </c>
      <c r="O310" s="261">
        <v>0</v>
      </c>
      <c r="P310" s="259">
        <f t="shared" si="32"/>
        <v>0</v>
      </c>
      <c r="Q310" s="260">
        <f t="shared" si="32"/>
        <v>-777.92000000000007</v>
      </c>
      <c r="R310" s="260">
        <f t="shared" si="32"/>
        <v>0</v>
      </c>
      <c r="S310" s="261">
        <f t="shared" si="28"/>
        <v>0</v>
      </c>
      <c r="T310" s="259">
        <f t="shared" si="33"/>
        <v>-15</v>
      </c>
      <c r="U310" s="260">
        <f t="shared" si="29"/>
        <v>-8524.8399999999983</v>
      </c>
      <c r="V310" s="260">
        <f t="shared" si="30"/>
        <v>0</v>
      </c>
      <c r="W310" s="261">
        <f t="shared" si="31"/>
        <v>0</v>
      </c>
      <c r="X310" s="296">
        <f t="shared" si="34"/>
        <v>28972.240000000005</v>
      </c>
    </row>
    <row r="311" spans="1:24" ht="12.75" customHeight="1" x14ac:dyDescent="0.2">
      <c r="A311" s="263" t="s">
        <v>988</v>
      </c>
      <c r="B311" s="257" t="s">
        <v>825</v>
      </c>
      <c r="C311" s="258" t="s">
        <v>826</v>
      </c>
      <c r="D311" s="259">
        <v>83</v>
      </c>
      <c r="E311" s="260">
        <v>32254</v>
      </c>
      <c r="F311" s="260">
        <v>0</v>
      </c>
      <c r="G311" s="261">
        <v>0</v>
      </c>
      <c r="H311" s="259">
        <v>129</v>
      </c>
      <c r="I311" s="260">
        <v>55335.86</v>
      </c>
      <c r="J311" s="260">
        <v>0</v>
      </c>
      <c r="K311" s="261">
        <v>0</v>
      </c>
      <c r="L311" s="259">
        <v>112</v>
      </c>
      <c r="M311" s="260">
        <v>40232.14</v>
      </c>
      <c r="N311" s="260">
        <v>0</v>
      </c>
      <c r="O311" s="261">
        <v>0</v>
      </c>
      <c r="P311" s="259">
        <f t="shared" si="32"/>
        <v>29</v>
      </c>
      <c r="Q311" s="260">
        <f t="shared" si="32"/>
        <v>7978.1399999999994</v>
      </c>
      <c r="R311" s="260">
        <f t="shared" si="32"/>
        <v>0</v>
      </c>
      <c r="S311" s="261">
        <f t="shared" si="28"/>
        <v>0</v>
      </c>
      <c r="T311" s="259">
        <f t="shared" si="33"/>
        <v>-17</v>
      </c>
      <c r="U311" s="260">
        <f t="shared" si="29"/>
        <v>-15103.720000000001</v>
      </c>
      <c r="V311" s="260">
        <f t="shared" si="30"/>
        <v>0</v>
      </c>
      <c r="W311" s="261">
        <f t="shared" si="31"/>
        <v>0</v>
      </c>
      <c r="X311" s="296">
        <f t="shared" si="34"/>
        <v>120949.42000000001</v>
      </c>
    </row>
    <row r="312" spans="1:24" x14ac:dyDescent="0.2">
      <c r="A312" s="263" t="s">
        <v>988</v>
      </c>
      <c r="B312" s="257" t="s">
        <v>827</v>
      </c>
      <c r="C312" s="258" t="s">
        <v>828</v>
      </c>
      <c r="D312" s="259">
        <v>3587</v>
      </c>
      <c r="E312" s="260">
        <v>198400</v>
      </c>
      <c r="F312" s="260">
        <v>0</v>
      </c>
      <c r="G312" s="261">
        <v>0</v>
      </c>
      <c r="H312" s="259">
        <v>5172</v>
      </c>
      <c r="I312" s="260">
        <v>312821.98</v>
      </c>
      <c r="J312" s="260">
        <v>0</v>
      </c>
      <c r="K312" s="261">
        <v>0</v>
      </c>
      <c r="L312" s="259">
        <v>4939</v>
      </c>
      <c r="M312" s="260">
        <v>246163.02</v>
      </c>
      <c r="N312" s="260">
        <v>0</v>
      </c>
      <c r="O312" s="261">
        <v>0</v>
      </c>
      <c r="P312" s="259">
        <f t="shared" si="32"/>
        <v>1352</v>
      </c>
      <c r="Q312" s="260">
        <f t="shared" si="32"/>
        <v>47763.01999999999</v>
      </c>
      <c r="R312" s="260">
        <f t="shared" si="32"/>
        <v>0</v>
      </c>
      <c r="S312" s="261">
        <f t="shared" si="28"/>
        <v>0</v>
      </c>
      <c r="T312" s="259">
        <f t="shared" si="33"/>
        <v>-233</v>
      </c>
      <c r="U312" s="260">
        <f t="shared" si="29"/>
        <v>-66658.959999999992</v>
      </c>
      <c r="V312" s="260">
        <f t="shared" si="30"/>
        <v>0</v>
      </c>
      <c r="W312" s="261">
        <f t="shared" si="31"/>
        <v>0</v>
      </c>
      <c r="X312" s="296">
        <f t="shared" si="34"/>
        <v>749719.06</v>
      </c>
    </row>
    <row r="313" spans="1:24" x14ac:dyDescent="0.2">
      <c r="A313" s="263" t="s">
        <v>988</v>
      </c>
      <c r="B313" s="257" t="s">
        <v>829</v>
      </c>
      <c r="C313" s="258" t="s">
        <v>830</v>
      </c>
      <c r="D313" s="259">
        <v>2783</v>
      </c>
      <c r="E313" s="260">
        <v>772246</v>
      </c>
      <c r="F313" s="260">
        <v>0</v>
      </c>
      <c r="G313" s="261">
        <v>0</v>
      </c>
      <c r="H313" s="259">
        <v>3541</v>
      </c>
      <c r="I313" s="260">
        <v>914791.63</v>
      </c>
      <c r="J313" s="260">
        <v>0</v>
      </c>
      <c r="K313" s="261">
        <v>0</v>
      </c>
      <c r="L313" s="259">
        <v>3211</v>
      </c>
      <c r="M313" s="260">
        <v>691854.37</v>
      </c>
      <c r="N313" s="260">
        <v>0</v>
      </c>
      <c r="O313" s="261">
        <v>0</v>
      </c>
      <c r="P313" s="259">
        <f t="shared" si="32"/>
        <v>428</v>
      </c>
      <c r="Q313" s="260">
        <f t="shared" si="32"/>
        <v>-80391.63</v>
      </c>
      <c r="R313" s="260">
        <f t="shared" si="32"/>
        <v>0</v>
      </c>
      <c r="S313" s="261">
        <f t="shared" si="28"/>
        <v>0</v>
      </c>
      <c r="T313" s="259">
        <f t="shared" si="33"/>
        <v>-330</v>
      </c>
      <c r="U313" s="260">
        <f t="shared" si="29"/>
        <v>-222937.26</v>
      </c>
      <c r="V313" s="260">
        <f t="shared" si="30"/>
        <v>0</v>
      </c>
      <c r="W313" s="261">
        <f t="shared" si="31"/>
        <v>0</v>
      </c>
      <c r="X313" s="296">
        <f t="shared" si="34"/>
        <v>2082413.11</v>
      </c>
    </row>
    <row r="314" spans="1:24" x14ac:dyDescent="0.2">
      <c r="A314" s="263" t="s">
        <v>988</v>
      </c>
      <c r="B314" s="257" t="s">
        <v>831</v>
      </c>
      <c r="C314" s="258" t="s">
        <v>832</v>
      </c>
      <c r="D314" s="259">
        <v>265</v>
      </c>
      <c r="E314" s="260">
        <v>97026</v>
      </c>
      <c r="F314" s="260">
        <v>0</v>
      </c>
      <c r="G314" s="261">
        <v>0</v>
      </c>
      <c r="H314" s="259">
        <v>497</v>
      </c>
      <c r="I314" s="260">
        <v>177234</v>
      </c>
      <c r="J314" s="260">
        <v>0</v>
      </c>
      <c r="K314" s="261">
        <v>0</v>
      </c>
      <c r="L314" s="259">
        <v>401</v>
      </c>
      <c r="M314" s="260">
        <v>145229.6</v>
      </c>
      <c r="N314" s="260">
        <v>0</v>
      </c>
      <c r="O314" s="261">
        <v>0</v>
      </c>
      <c r="P314" s="259">
        <f t="shared" si="32"/>
        <v>136</v>
      </c>
      <c r="Q314" s="260">
        <f t="shared" si="32"/>
        <v>48203.600000000006</v>
      </c>
      <c r="R314" s="260">
        <f t="shared" si="32"/>
        <v>0</v>
      </c>
      <c r="S314" s="261">
        <f t="shared" si="28"/>
        <v>0</v>
      </c>
      <c r="T314" s="259">
        <f t="shared" si="33"/>
        <v>-96</v>
      </c>
      <c r="U314" s="260">
        <f t="shared" si="29"/>
        <v>-32004.399999999994</v>
      </c>
      <c r="V314" s="260">
        <f t="shared" si="30"/>
        <v>0</v>
      </c>
      <c r="W314" s="261">
        <f t="shared" si="31"/>
        <v>0</v>
      </c>
      <c r="X314" s="296">
        <f t="shared" si="34"/>
        <v>436626.79999999993</v>
      </c>
    </row>
    <row r="315" spans="1:24" x14ac:dyDescent="0.2">
      <c r="A315" s="263" t="s">
        <v>988</v>
      </c>
      <c r="B315" s="257" t="s">
        <v>833</v>
      </c>
      <c r="C315" s="258" t="s">
        <v>834</v>
      </c>
      <c r="D315" s="259">
        <v>1754</v>
      </c>
      <c r="E315" s="260">
        <v>602860</v>
      </c>
      <c r="F315" s="260">
        <v>0</v>
      </c>
      <c r="G315" s="261">
        <v>0</v>
      </c>
      <c r="H315" s="259">
        <v>1910</v>
      </c>
      <c r="I315" s="260">
        <v>739115.9</v>
      </c>
      <c r="J315" s="260">
        <v>0</v>
      </c>
      <c r="K315" s="261">
        <v>0</v>
      </c>
      <c r="L315" s="259">
        <v>1808</v>
      </c>
      <c r="M315" s="260">
        <v>541649.1</v>
      </c>
      <c r="N315" s="260">
        <v>0</v>
      </c>
      <c r="O315" s="261">
        <v>0</v>
      </c>
      <c r="P315" s="259">
        <f t="shared" si="32"/>
        <v>54</v>
      </c>
      <c r="Q315" s="260">
        <f t="shared" si="32"/>
        <v>-61210.900000000023</v>
      </c>
      <c r="R315" s="260">
        <f t="shared" si="32"/>
        <v>0</v>
      </c>
      <c r="S315" s="261">
        <f t="shared" si="28"/>
        <v>0</v>
      </c>
      <c r="T315" s="259">
        <f t="shared" si="33"/>
        <v>-102</v>
      </c>
      <c r="U315" s="260">
        <f t="shared" si="29"/>
        <v>-197466.80000000005</v>
      </c>
      <c r="V315" s="260">
        <f t="shared" si="30"/>
        <v>0</v>
      </c>
      <c r="W315" s="261">
        <f t="shared" si="31"/>
        <v>0</v>
      </c>
      <c r="X315" s="296">
        <f t="shared" si="34"/>
        <v>1628617.3</v>
      </c>
    </row>
    <row r="316" spans="1:24" x14ac:dyDescent="0.2">
      <c r="A316" s="263" t="s">
        <v>988</v>
      </c>
      <c r="B316" s="257" t="s">
        <v>835</v>
      </c>
      <c r="C316" s="258" t="s">
        <v>836</v>
      </c>
      <c r="D316" s="259">
        <v>356</v>
      </c>
      <c r="E316" s="260">
        <v>94904</v>
      </c>
      <c r="F316" s="260">
        <v>0</v>
      </c>
      <c r="G316" s="261">
        <v>0</v>
      </c>
      <c r="H316" s="259">
        <v>465</v>
      </c>
      <c r="I316" s="260">
        <v>134891.85</v>
      </c>
      <c r="J316" s="260">
        <v>0</v>
      </c>
      <c r="K316" s="261">
        <v>0</v>
      </c>
      <c r="L316" s="259">
        <v>325</v>
      </c>
      <c r="M316" s="260">
        <v>74626.149999999994</v>
      </c>
      <c r="N316" s="260">
        <v>0</v>
      </c>
      <c r="O316" s="261">
        <v>0</v>
      </c>
      <c r="P316" s="259">
        <f t="shared" si="32"/>
        <v>-31</v>
      </c>
      <c r="Q316" s="260">
        <f t="shared" si="32"/>
        <v>-20277.850000000006</v>
      </c>
      <c r="R316" s="260">
        <f t="shared" si="32"/>
        <v>0</v>
      </c>
      <c r="S316" s="261">
        <f t="shared" si="28"/>
        <v>0</v>
      </c>
      <c r="T316" s="259">
        <f t="shared" si="33"/>
        <v>-140</v>
      </c>
      <c r="U316" s="260">
        <f t="shared" si="29"/>
        <v>-60265.700000000012</v>
      </c>
      <c r="V316" s="260">
        <f t="shared" si="30"/>
        <v>0</v>
      </c>
      <c r="W316" s="261">
        <f t="shared" si="31"/>
        <v>0</v>
      </c>
      <c r="X316" s="296">
        <f t="shared" si="34"/>
        <v>224497.45</v>
      </c>
    </row>
    <row r="317" spans="1:24" x14ac:dyDescent="0.2">
      <c r="A317" s="263" t="s">
        <v>988</v>
      </c>
      <c r="B317" s="257" t="s">
        <v>837</v>
      </c>
      <c r="C317" s="258" t="s">
        <v>838</v>
      </c>
      <c r="D317" s="259">
        <v>567</v>
      </c>
      <c r="E317" s="260">
        <v>188538</v>
      </c>
      <c r="F317" s="260">
        <v>0</v>
      </c>
      <c r="G317" s="261">
        <v>0</v>
      </c>
      <c r="H317" s="259">
        <v>842</v>
      </c>
      <c r="I317" s="260">
        <v>320245.91000000003</v>
      </c>
      <c r="J317" s="260">
        <v>0</v>
      </c>
      <c r="K317" s="261">
        <v>0</v>
      </c>
      <c r="L317" s="259">
        <v>506</v>
      </c>
      <c r="M317" s="260">
        <v>74474.09</v>
      </c>
      <c r="N317" s="260">
        <v>0</v>
      </c>
      <c r="O317" s="261">
        <v>0</v>
      </c>
      <c r="P317" s="259">
        <f t="shared" si="32"/>
        <v>-61</v>
      </c>
      <c r="Q317" s="260">
        <f t="shared" si="32"/>
        <v>-114063.91</v>
      </c>
      <c r="R317" s="260">
        <f t="shared" si="32"/>
        <v>0</v>
      </c>
      <c r="S317" s="261">
        <f t="shared" si="28"/>
        <v>0</v>
      </c>
      <c r="T317" s="259">
        <f t="shared" si="33"/>
        <v>-336</v>
      </c>
      <c r="U317" s="260">
        <f t="shared" si="29"/>
        <v>-245771.82000000004</v>
      </c>
      <c r="V317" s="260">
        <f t="shared" si="30"/>
        <v>0</v>
      </c>
      <c r="W317" s="261">
        <f t="shared" si="31"/>
        <v>0</v>
      </c>
      <c r="X317" s="296">
        <f t="shared" si="34"/>
        <v>224373.26999999993</v>
      </c>
    </row>
    <row r="318" spans="1:24" x14ac:dyDescent="0.2">
      <c r="A318" s="263" t="s">
        <v>988</v>
      </c>
      <c r="B318" s="257" t="s">
        <v>839</v>
      </c>
      <c r="C318" s="258" t="s">
        <v>840</v>
      </c>
      <c r="D318" s="259">
        <v>184</v>
      </c>
      <c r="E318" s="260">
        <v>66040</v>
      </c>
      <c r="F318" s="260">
        <v>0</v>
      </c>
      <c r="G318" s="261">
        <v>0</v>
      </c>
      <c r="H318" s="259">
        <v>322</v>
      </c>
      <c r="I318" s="260">
        <v>121612</v>
      </c>
      <c r="J318" s="260">
        <v>0</v>
      </c>
      <c r="K318" s="261">
        <v>0</v>
      </c>
      <c r="L318" s="259">
        <v>280</v>
      </c>
      <c r="M318" s="260">
        <v>89017</v>
      </c>
      <c r="N318" s="260">
        <v>0</v>
      </c>
      <c r="O318" s="261">
        <v>0</v>
      </c>
      <c r="P318" s="259">
        <f t="shared" si="32"/>
        <v>96</v>
      </c>
      <c r="Q318" s="260">
        <f t="shared" si="32"/>
        <v>22977</v>
      </c>
      <c r="R318" s="260">
        <f t="shared" si="32"/>
        <v>0</v>
      </c>
      <c r="S318" s="261">
        <f t="shared" si="28"/>
        <v>0</v>
      </c>
      <c r="T318" s="259">
        <f t="shared" si="33"/>
        <v>-42</v>
      </c>
      <c r="U318" s="260">
        <f t="shared" si="29"/>
        <v>-32595</v>
      </c>
      <c r="V318" s="260">
        <f t="shared" si="30"/>
        <v>0</v>
      </c>
      <c r="W318" s="261">
        <f t="shared" si="31"/>
        <v>0</v>
      </c>
      <c r="X318" s="296">
        <f t="shared" si="34"/>
        <v>267707</v>
      </c>
    </row>
    <row r="319" spans="1:24" ht="12.75" customHeight="1" x14ac:dyDescent="0.2">
      <c r="A319" s="263" t="s">
        <v>988</v>
      </c>
      <c r="B319" s="257" t="s">
        <v>841</v>
      </c>
      <c r="C319" s="258" t="s">
        <v>842</v>
      </c>
      <c r="D319" s="259">
        <v>137</v>
      </c>
      <c r="E319" s="260">
        <v>47642</v>
      </c>
      <c r="F319" s="260">
        <v>0</v>
      </c>
      <c r="G319" s="261">
        <v>0</v>
      </c>
      <c r="H319" s="259">
        <v>232</v>
      </c>
      <c r="I319" s="260">
        <v>78080</v>
      </c>
      <c r="J319" s="260">
        <v>0</v>
      </c>
      <c r="K319" s="261">
        <v>0</v>
      </c>
      <c r="L319" s="259">
        <v>175</v>
      </c>
      <c r="M319" s="260">
        <v>59619</v>
      </c>
      <c r="N319" s="260">
        <v>0</v>
      </c>
      <c r="O319" s="261">
        <v>0</v>
      </c>
      <c r="P319" s="259">
        <f t="shared" si="32"/>
        <v>38</v>
      </c>
      <c r="Q319" s="260">
        <f t="shared" si="32"/>
        <v>11977</v>
      </c>
      <c r="R319" s="260">
        <f t="shared" si="32"/>
        <v>0</v>
      </c>
      <c r="S319" s="261">
        <f t="shared" si="28"/>
        <v>0</v>
      </c>
      <c r="T319" s="259">
        <f t="shared" si="33"/>
        <v>-57</v>
      </c>
      <c r="U319" s="260">
        <f t="shared" si="29"/>
        <v>-18461</v>
      </c>
      <c r="V319" s="260">
        <f t="shared" si="30"/>
        <v>0</v>
      </c>
      <c r="W319" s="261">
        <f t="shared" si="31"/>
        <v>0</v>
      </c>
      <c r="X319" s="296">
        <f t="shared" si="34"/>
        <v>179245</v>
      </c>
    </row>
    <row r="320" spans="1:24" x14ac:dyDescent="0.2">
      <c r="A320" s="263" t="s">
        <v>988</v>
      </c>
      <c r="B320" s="257" t="s">
        <v>843</v>
      </c>
      <c r="C320" s="258" t="s">
        <v>1000</v>
      </c>
      <c r="D320" s="259"/>
      <c r="E320" s="260">
        <v>286</v>
      </c>
      <c r="F320" s="260">
        <v>0</v>
      </c>
      <c r="G320" s="261">
        <v>0</v>
      </c>
      <c r="H320" s="259">
        <v>0</v>
      </c>
      <c r="I320" s="260">
        <v>110</v>
      </c>
      <c r="J320" s="260">
        <v>0</v>
      </c>
      <c r="K320" s="261">
        <v>0</v>
      </c>
      <c r="L320" s="259">
        <v>0</v>
      </c>
      <c r="M320" s="260">
        <v>66</v>
      </c>
      <c r="N320" s="260">
        <v>0</v>
      </c>
      <c r="O320" s="261">
        <v>0</v>
      </c>
      <c r="P320" s="259">
        <f t="shared" si="32"/>
        <v>0</v>
      </c>
      <c r="Q320" s="260">
        <f t="shared" si="32"/>
        <v>-220</v>
      </c>
      <c r="R320" s="260">
        <f t="shared" si="32"/>
        <v>0</v>
      </c>
      <c r="S320" s="261">
        <f t="shared" si="28"/>
        <v>0</v>
      </c>
      <c r="T320" s="259">
        <f t="shared" si="33"/>
        <v>0</v>
      </c>
      <c r="U320" s="260">
        <f t="shared" si="29"/>
        <v>-44</v>
      </c>
      <c r="V320" s="260">
        <f t="shared" si="30"/>
        <v>0</v>
      </c>
      <c r="W320" s="261">
        <f t="shared" si="31"/>
        <v>0</v>
      </c>
      <c r="X320" s="296">
        <f t="shared" si="34"/>
        <v>198</v>
      </c>
    </row>
    <row r="321" spans="1:24" ht="12.75" customHeight="1" x14ac:dyDescent="0.2">
      <c r="A321" s="263" t="s">
        <v>988</v>
      </c>
      <c r="B321" s="257" t="s">
        <v>844</v>
      </c>
      <c r="C321" s="258" t="s">
        <v>845</v>
      </c>
      <c r="D321" s="259"/>
      <c r="E321" s="260">
        <v>647039</v>
      </c>
      <c r="F321" s="260">
        <v>0</v>
      </c>
      <c r="G321" s="261">
        <v>0</v>
      </c>
      <c r="H321" s="259">
        <v>0</v>
      </c>
      <c r="I321" s="260">
        <v>799015.14</v>
      </c>
      <c r="J321" s="260">
        <v>0</v>
      </c>
      <c r="K321" s="261">
        <v>0</v>
      </c>
      <c r="L321" s="259">
        <v>0</v>
      </c>
      <c r="M321" s="260">
        <v>652903.86</v>
      </c>
      <c r="N321" s="260">
        <v>0</v>
      </c>
      <c r="O321" s="261">
        <v>0</v>
      </c>
      <c r="P321" s="259">
        <f t="shared" si="32"/>
        <v>0</v>
      </c>
      <c r="Q321" s="260">
        <f t="shared" si="32"/>
        <v>5864.859999999986</v>
      </c>
      <c r="R321" s="260">
        <f t="shared" si="32"/>
        <v>0</v>
      </c>
      <c r="S321" s="261">
        <f t="shared" si="28"/>
        <v>0</v>
      </c>
      <c r="T321" s="259">
        <f t="shared" si="33"/>
        <v>0</v>
      </c>
      <c r="U321" s="260">
        <f t="shared" si="29"/>
        <v>-146111.28000000003</v>
      </c>
      <c r="V321" s="260">
        <f t="shared" si="30"/>
        <v>0</v>
      </c>
      <c r="W321" s="261">
        <f t="shared" si="31"/>
        <v>0</v>
      </c>
      <c r="X321" s="296">
        <f t="shared" si="34"/>
        <v>1958711.5799999998</v>
      </c>
    </row>
    <row r="322" spans="1:24" x14ac:dyDescent="0.2">
      <c r="A322" s="263" t="s">
        <v>988</v>
      </c>
      <c r="B322" s="257" t="s">
        <v>846</v>
      </c>
      <c r="C322" s="258" t="s">
        <v>847</v>
      </c>
      <c r="D322" s="259"/>
      <c r="E322" s="260">
        <v>594432</v>
      </c>
      <c r="F322" s="260">
        <v>0</v>
      </c>
      <c r="G322" s="261">
        <v>0</v>
      </c>
      <c r="H322" s="259">
        <v>0</v>
      </c>
      <c r="I322" s="260">
        <v>722491.49</v>
      </c>
      <c r="J322" s="260">
        <v>0</v>
      </c>
      <c r="K322" s="261">
        <v>0</v>
      </c>
      <c r="L322" s="259">
        <v>0</v>
      </c>
      <c r="M322" s="260">
        <v>645724.51</v>
      </c>
      <c r="N322" s="260">
        <v>0</v>
      </c>
      <c r="O322" s="261">
        <v>0</v>
      </c>
      <c r="P322" s="259">
        <f t="shared" si="32"/>
        <v>0</v>
      </c>
      <c r="Q322" s="260">
        <f t="shared" si="32"/>
        <v>51292.510000000009</v>
      </c>
      <c r="R322" s="260">
        <f t="shared" si="32"/>
        <v>0</v>
      </c>
      <c r="S322" s="261">
        <f t="shared" si="28"/>
        <v>0</v>
      </c>
      <c r="T322" s="259">
        <f t="shared" si="33"/>
        <v>0</v>
      </c>
      <c r="U322" s="260">
        <f t="shared" si="29"/>
        <v>-76766.979999999981</v>
      </c>
      <c r="V322" s="260">
        <f t="shared" si="30"/>
        <v>0</v>
      </c>
      <c r="W322" s="261">
        <f t="shared" si="31"/>
        <v>0</v>
      </c>
      <c r="X322" s="296">
        <f t="shared" si="34"/>
        <v>1937173.53</v>
      </c>
    </row>
    <row r="323" spans="1:24" ht="12.75" customHeight="1" x14ac:dyDescent="0.2">
      <c r="A323" s="263" t="s">
        <v>988</v>
      </c>
      <c r="B323" s="257" t="s">
        <v>848</v>
      </c>
      <c r="C323" s="258" t="s">
        <v>849</v>
      </c>
      <c r="D323" s="259">
        <v>1191</v>
      </c>
      <c r="E323" s="260">
        <v>1628646</v>
      </c>
      <c r="F323" s="260">
        <v>205249.12</v>
      </c>
      <c r="G323" s="261">
        <v>0</v>
      </c>
      <c r="H323" s="259">
        <v>2431</v>
      </c>
      <c r="I323" s="260">
        <v>3871650.1999999997</v>
      </c>
      <c r="J323" s="260">
        <v>282982.6100000001</v>
      </c>
      <c r="K323" s="261">
        <v>0</v>
      </c>
      <c r="L323" s="259">
        <v>1776</v>
      </c>
      <c r="M323" s="260">
        <v>2057271</v>
      </c>
      <c r="N323" s="260">
        <v>16941.599999999999</v>
      </c>
      <c r="O323" s="261">
        <v>0</v>
      </c>
      <c r="P323" s="259">
        <f t="shared" si="32"/>
        <v>585</v>
      </c>
      <c r="Q323" s="260">
        <f t="shared" si="32"/>
        <v>428625</v>
      </c>
      <c r="R323" s="260">
        <f t="shared" si="32"/>
        <v>-188307.52</v>
      </c>
      <c r="S323" s="261">
        <f t="shared" si="28"/>
        <v>0</v>
      </c>
      <c r="T323" s="259">
        <f t="shared" si="33"/>
        <v>-655</v>
      </c>
      <c r="U323" s="260">
        <f t="shared" si="29"/>
        <v>-1814379.1999999997</v>
      </c>
      <c r="V323" s="260">
        <f t="shared" si="30"/>
        <v>-266041.01000000013</v>
      </c>
      <c r="W323" s="261">
        <f t="shared" si="31"/>
        <v>0</v>
      </c>
      <c r="X323" s="296">
        <f t="shared" si="34"/>
        <v>6226774.8000000026</v>
      </c>
    </row>
    <row r="324" spans="1:24" ht="12.75" customHeight="1" x14ac:dyDescent="0.2">
      <c r="A324" s="263" t="s">
        <v>988</v>
      </c>
      <c r="B324" s="257" t="s">
        <v>850</v>
      </c>
      <c r="C324" s="258" t="s">
        <v>851</v>
      </c>
      <c r="D324" s="259">
        <v>3396</v>
      </c>
      <c r="E324" s="260">
        <v>2704168</v>
      </c>
      <c r="F324" s="260">
        <v>80251</v>
      </c>
      <c r="G324" s="261">
        <v>0</v>
      </c>
      <c r="H324" s="259">
        <v>3524</v>
      </c>
      <c r="I324" s="260">
        <v>2925665</v>
      </c>
      <c r="J324" s="260">
        <v>33269.200000000004</v>
      </c>
      <c r="K324" s="261">
        <v>0</v>
      </c>
      <c r="L324" s="259">
        <v>3321</v>
      </c>
      <c r="M324" s="260">
        <v>2847852</v>
      </c>
      <c r="N324" s="260">
        <v>19413.599999999999</v>
      </c>
      <c r="O324" s="261">
        <v>0</v>
      </c>
      <c r="P324" s="259">
        <f t="shared" si="32"/>
        <v>-75</v>
      </c>
      <c r="Q324" s="260">
        <f t="shared" si="32"/>
        <v>143684</v>
      </c>
      <c r="R324" s="260">
        <f t="shared" si="32"/>
        <v>-60837.4</v>
      </c>
      <c r="S324" s="261">
        <f t="shared" si="28"/>
        <v>0</v>
      </c>
      <c r="T324" s="259">
        <f t="shared" si="33"/>
        <v>-203</v>
      </c>
      <c r="U324" s="260">
        <f t="shared" si="29"/>
        <v>-77813</v>
      </c>
      <c r="V324" s="260">
        <f t="shared" si="30"/>
        <v>-13855.600000000006</v>
      </c>
      <c r="W324" s="261">
        <f t="shared" si="31"/>
        <v>0</v>
      </c>
      <c r="X324" s="296">
        <f t="shared" si="34"/>
        <v>8608363.7999999989</v>
      </c>
    </row>
    <row r="325" spans="1:24" x14ac:dyDescent="0.2">
      <c r="A325" s="263" t="s">
        <v>988</v>
      </c>
      <c r="B325" s="257" t="s">
        <v>852</v>
      </c>
      <c r="C325" s="258" t="s">
        <v>853</v>
      </c>
      <c r="D325" s="259">
        <v>9940</v>
      </c>
      <c r="E325" s="260">
        <v>10477122</v>
      </c>
      <c r="F325" s="260">
        <v>791456.59</v>
      </c>
      <c r="G325" s="261">
        <v>2922960.7</v>
      </c>
      <c r="H325" s="259">
        <v>11054</v>
      </c>
      <c r="I325" s="260">
        <v>11361817.6</v>
      </c>
      <c r="J325" s="260">
        <v>539978.91000000015</v>
      </c>
      <c r="K325" s="261">
        <v>3248454.4899999993</v>
      </c>
      <c r="L325" s="259">
        <v>10784</v>
      </c>
      <c r="M325" s="260">
        <v>11650858.199999999</v>
      </c>
      <c r="N325" s="260">
        <v>256121.3</v>
      </c>
      <c r="O325" s="261">
        <v>3756072.9400000013</v>
      </c>
      <c r="P325" s="259">
        <f t="shared" si="32"/>
        <v>844</v>
      </c>
      <c r="Q325" s="260">
        <f t="shared" si="32"/>
        <v>1173736.1999999993</v>
      </c>
      <c r="R325" s="260">
        <f t="shared" si="32"/>
        <v>-535335.29</v>
      </c>
      <c r="S325" s="261">
        <f t="shared" si="28"/>
        <v>833112.24000000115</v>
      </c>
      <c r="T325" s="259">
        <f t="shared" si="33"/>
        <v>-270</v>
      </c>
      <c r="U325" s="260">
        <f t="shared" si="29"/>
        <v>289040.59999999963</v>
      </c>
      <c r="V325" s="260">
        <f t="shared" si="30"/>
        <v>-283857.61000000016</v>
      </c>
      <c r="W325" s="261">
        <f t="shared" si="31"/>
        <v>507618.45000000205</v>
      </c>
      <c r="X325" s="296">
        <f t="shared" si="34"/>
        <v>47011569.32</v>
      </c>
    </row>
    <row r="326" spans="1:24" x14ac:dyDescent="0.2">
      <c r="A326" s="263" t="s">
        <v>988</v>
      </c>
      <c r="B326" s="257" t="s">
        <v>854</v>
      </c>
      <c r="C326" s="258" t="s">
        <v>855</v>
      </c>
      <c r="D326" s="259">
        <v>1156</v>
      </c>
      <c r="E326" s="260">
        <v>627133</v>
      </c>
      <c r="F326" s="260">
        <v>0</v>
      </c>
      <c r="G326" s="261">
        <v>0</v>
      </c>
      <c r="H326" s="259">
        <v>1182</v>
      </c>
      <c r="I326" s="260">
        <v>688741</v>
      </c>
      <c r="J326" s="260">
        <v>0</v>
      </c>
      <c r="K326" s="261">
        <v>0</v>
      </c>
      <c r="L326" s="259">
        <v>1067</v>
      </c>
      <c r="M326" s="260">
        <v>670628</v>
      </c>
      <c r="N326" s="260">
        <v>0</v>
      </c>
      <c r="O326" s="261">
        <v>0</v>
      </c>
      <c r="P326" s="259">
        <f t="shared" si="32"/>
        <v>-89</v>
      </c>
      <c r="Q326" s="260">
        <f t="shared" si="32"/>
        <v>43495</v>
      </c>
      <c r="R326" s="260">
        <f t="shared" si="32"/>
        <v>0</v>
      </c>
      <c r="S326" s="261">
        <f t="shared" si="28"/>
        <v>0</v>
      </c>
      <c r="T326" s="259">
        <f t="shared" si="33"/>
        <v>-115</v>
      </c>
      <c r="U326" s="260">
        <f t="shared" si="29"/>
        <v>-18113</v>
      </c>
      <c r="V326" s="260">
        <f t="shared" si="30"/>
        <v>0</v>
      </c>
      <c r="W326" s="261">
        <f t="shared" si="31"/>
        <v>0</v>
      </c>
      <c r="X326" s="296">
        <f t="shared" si="34"/>
        <v>2013929</v>
      </c>
    </row>
    <row r="327" spans="1:24" x14ac:dyDescent="0.2">
      <c r="A327" s="263" t="s">
        <v>988</v>
      </c>
      <c r="B327" s="257" t="s">
        <v>856</v>
      </c>
      <c r="C327" s="258" t="s">
        <v>857</v>
      </c>
      <c r="D327" s="259"/>
      <c r="E327" s="260">
        <v>4002</v>
      </c>
      <c r="F327" s="260">
        <v>0</v>
      </c>
      <c r="G327" s="261">
        <v>0</v>
      </c>
      <c r="H327" s="259">
        <v>0</v>
      </c>
      <c r="I327" s="260">
        <v>5146.5</v>
      </c>
      <c r="J327" s="260">
        <v>0</v>
      </c>
      <c r="K327" s="261">
        <v>0</v>
      </c>
      <c r="L327" s="259">
        <v>0</v>
      </c>
      <c r="M327" s="260">
        <v>3419.5</v>
      </c>
      <c r="N327" s="260">
        <v>0</v>
      </c>
      <c r="O327" s="261">
        <v>0</v>
      </c>
      <c r="P327" s="259">
        <f t="shared" si="32"/>
        <v>0</v>
      </c>
      <c r="Q327" s="260">
        <f t="shared" si="32"/>
        <v>-582.5</v>
      </c>
      <c r="R327" s="260">
        <f t="shared" si="32"/>
        <v>0</v>
      </c>
      <c r="S327" s="261">
        <f t="shared" si="32"/>
        <v>0</v>
      </c>
      <c r="T327" s="259">
        <f t="shared" si="33"/>
        <v>0</v>
      </c>
      <c r="U327" s="260">
        <f t="shared" ref="U327:U387" si="35">M327-I327</f>
        <v>-1727</v>
      </c>
      <c r="V327" s="260">
        <f t="shared" ref="V327:V387" si="36">N327-J327</f>
        <v>0</v>
      </c>
      <c r="W327" s="261">
        <f t="shared" ref="W327:W387" si="37">O327-K327</f>
        <v>0</v>
      </c>
      <c r="X327" s="296">
        <f t="shared" si="34"/>
        <v>10258.5</v>
      </c>
    </row>
    <row r="328" spans="1:24" x14ac:dyDescent="0.2">
      <c r="A328" s="263" t="s">
        <v>988</v>
      </c>
      <c r="B328" s="257" t="s">
        <v>858</v>
      </c>
      <c r="C328" s="258" t="s">
        <v>859</v>
      </c>
      <c r="D328" s="259"/>
      <c r="E328" s="260">
        <v>87310</v>
      </c>
      <c r="F328" s="260">
        <v>0</v>
      </c>
      <c r="G328" s="261">
        <v>0</v>
      </c>
      <c r="H328" s="259">
        <v>0</v>
      </c>
      <c r="I328" s="260">
        <v>106325</v>
      </c>
      <c r="J328" s="260">
        <v>0</v>
      </c>
      <c r="K328" s="261">
        <v>0</v>
      </c>
      <c r="L328" s="259">
        <v>0</v>
      </c>
      <c r="M328" s="260">
        <v>75444</v>
      </c>
      <c r="N328" s="260">
        <v>0</v>
      </c>
      <c r="O328" s="261">
        <v>0</v>
      </c>
      <c r="P328" s="259">
        <f t="shared" ref="P328:S387" si="38">L328-D328</f>
        <v>0</v>
      </c>
      <c r="Q328" s="260">
        <f t="shared" si="38"/>
        <v>-11866</v>
      </c>
      <c r="R328" s="260">
        <f t="shared" si="38"/>
        <v>0</v>
      </c>
      <c r="S328" s="261">
        <f t="shared" si="38"/>
        <v>0</v>
      </c>
      <c r="T328" s="259">
        <f t="shared" ref="T328:T387" si="39">L328-H328</f>
        <v>0</v>
      </c>
      <c r="U328" s="260">
        <f t="shared" si="35"/>
        <v>-30881</v>
      </c>
      <c r="V328" s="260">
        <f t="shared" si="36"/>
        <v>0</v>
      </c>
      <c r="W328" s="261">
        <f t="shared" si="37"/>
        <v>0</v>
      </c>
      <c r="X328" s="296">
        <f t="shared" ref="X328:X387" si="40">SUM(E328:W328)</f>
        <v>226332</v>
      </c>
    </row>
    <row r="329" spans="1:24" ht="12.75" customHeight="1" x14ac:dyDescent="0.2">
      <c r="A329" s="263" t="s">
        <v>988</v>
      </c>
      <c r="B329" s="257" t="s">
        <v>860</v>
      </c>
      <c r="C329" s="258" t="s">
        <v>861</v>
      </c>
      <c r="D329" s="259"/>
      <c r="E329" s="260">
        <v>26570</v>
      </c>
      <c r="F329" s="260">
        <v>0</v>
      </c>
      <c r="G329" s="261">
        <v>0</v>
      </c>
      <c r="H329" s="259">
        <v>0</v>
      </c>
      <c r="I329" s="260">
        <v>41943.75</v>
      </c>
      <c r="J329" s="260">
        <v>0</v>
      </c>
      <c r="K329" s="261">
        <v>0</v>
      </c>
      <c r="L329" s="259">
        <v>0</v>
      </c>
      <c r="M329" s="260">
        <v>32260.25</v>
      </c>
      <c r="N329" s="260">
        <v>0</v>
      </c>
      <c r="O329" s="261">
        <v>0</v>
      </c>
      <c r="P329" s="259">
        <f t="shared" si="38"/>
        <v>0</v>
      </c>
      <c r="Q329" s="260">
        <f t="shared" si="38"/>
        <v>5690.25</v>
      </c>
      <c r="R329" s="260">
        <f t="shared" si="38"/>
        <v>0</v>
      </c>
      <c r="S329" s="261">
        <f t="shared" si="38"/>
        <v>0</v>
      </c>
      <c r="T329" s="259">
        <f t="shared" si="39"/>
        <v>0</v>
      </c>
      <c r="U329" s="260">
        <f t="shared" si="35"/>
        <v>-9683.5</v>
      </c>
      <c r="V329" s="260">
        <f t="shared" si="36"/>
        <v>0</v>
      </c>
      <c r="W329" s="261">
        <f t="shared" si="37"/>
        <v>0</v>
      </c>
      <c r="X329" s="296">
        <f t="shared" si="40"/>
        <v>96780.75</v>
      </c>
    </row>
    <row r="330" spans="1:24" ht="12.75" customHeight="1" x14ac:dyDescent="0.2">
      <c r="A330" s="263" t="s">
        <v>988</v>
      </c>
      <c r="B330" s="257" t="s">
        <v>862</v>
      </c>
      <c r="C330" s="258" t="s">
        <v>863</v>
      </c>
      <c r="D330" s="259"/>
      <c r="E330" s="260">
        <v>35644</v>
      </c>
      <c r="F330" s="260">
        <v>0</v>
      </c>
      <c r="G330" s="261">
        <v>0</v>
      </c>
      <c r="H330" s="259">
        <v>0</v>
      </c>
      <c r="I330" s="260">
        <v>43099.32</v>
      </c>
      <c r="J330" s="260">
        <v>0</v>
      </c>
      <c r="K330" s="261">
        <v>0</v>
      </c>
      <c r="L330" s="259">
        <v>0</v>
      </c>
      <c r="M330" s="260">
        <v>31377.68</v>
      </c>
      <c r="N330" s="260">
        <v>0</v>
      </c>
      <c r="O330" s="261">
        <v>0</v>
      </c>
      <c r="P330" s="259">
        <f t="shared" si="38"/>
        <v>0</v>
      </c>
      <c r="Q330" s="260">
        <f t="shared" si="38"/>
        <v>-4266.32</v>
      </c>
      <c r="R330" s="260">
        <f t="shared" si="38"/>
        <v>0</v>
      </c>
      <c r="S330" s="261">
        <f t="shared" si="38"/>
        <v>0</v>
      </c>
      <c r="T330" s="259">
        <f t="shared" si="39"/>
        <v>0</v>
      </c>
      <c r="U330" s="260">
        <f t="shared" si="35"/>
        <v>-11721.64</v>
      </c>
      <c r="V330" s="260">
        <f t="shared" si="36"/>
        <v>0</v>
      </c>
      <c r="W330" s="261">
        <f t="shared" si="37"/>
        <v>0</v>
      </c>
      <c r="X330" s="296">
        <f t="shared" si="40"/>
        <v>94133.04</v>
      </c>
    </row>
    <row r="331" spans="1:24" ht="12.75" customHeight="1" x14ac:dyDescent="0.2">
      <c r="A331" s="263" t="s">
        <v>988</v>
      </c>
      <c r="B331" s="257" t="s">
        <v>864</v>
      </c>
      <c r="C331" s="258" t="s">
        <v>865</v>
      </c>
      <c r="D331" s="259"/>
      <c r="E331" s="260">
        <v>23863</v>
      </c>
      <c r="F331" s="260">
        <v>0</v>
      </c>
      <c r="G331" s="261">
        <v>0</v>
      </c>
      <c r="H331" s="259">
        <v>0</v>
      </c>
      <c r="I331" s="260">
        <v>36162.910000000003</v>
      </c>
      <c r="J331" s="260">
        <v>0</v>
      </c>
      <c r="K331" s="261">
        <v>0</v>
      </c>
      <c r="L331" s="259">
        <v>0</v>
      </c>
      <c r="M331" s="260">
        <v>21610.09</v>
      </c>
      <c r="N331" s="260">
        <v>0</v>
      </c>
      <c r="O331" s="261">
        <v>0</v>
      </c>
      <c r="P331" s="259">
        <f t="shared" si="38"/>
        <v>0</v>
      </c>
      <c r="Q331" s="260">
        <f t="shared" si="38"/>
        <v>-2252.91</v>
      </c>
      <c r="R331" s="260">
        <f t="shared" si="38"/>
        <v>0</v>
      </c>
      <c r="S331" s="261">
        <f t="shared" si="38"/>
        <v>0</v>
      </c>
      <c r="T331" s="259">
        <f t="shared" si="39"/>
        <v>0</v>
      </c>
      <c r="U331" s="260">
        <f t="shared" si="35"/>
        <v>-14552.820000000003</v>
      </c>
      <c r="V331" s="260">
        <f t="shared" si="36"/>
        <v>0</v>
      </c>
      <c r="W331" s="261">
        <f t="shared" si="37"/>
        <v>0</v>
      </c>
      <c r="X331" s="296">
        <f t="shared" si="40"/>
        <v>64830.26999999999</v>
      </c>
    </row>
    <row r="332" spans="1:24" ht="12.75" customHeight="1" x14ac:dyDescent="0.2">
      <c r="A332" s="263" t="s">
        <v>988</v>
      </c>
      <c r="B332" s="257" t="s">
        <v>866</v>
      </c>
      <c r="C332" s="258" t="s">
        <v>867</v>
      </c>
      <c r="D332" s="259"/>
      <c r="E332" s="260">
        <v>116210</v>
      </c>
      <c r="F332" s="260">
        <v>0</v>
      </c>
      <c r="G332" s="261">
        <v>0</v>
      </c>
      <c r="H332" s="259">
        <v>0</v>
      </c>
      <c r="I332" s="260">
        <v>148037.4</v>
      </c>
      <c r="J332" s="260">
        <v>0</v>
      </c>
      <c r="K332" s="261">
        <v>0</v>
      </c>
      <c r="L332" s="259">
        <v>0</v>
      </c>
      <c r="M332" s="260">
        <v>76692.600000000006</v>
      </c>
      <c r="N332" s="260">
        <v>0</v>
      </c>
      <c r="O332" s="261">
        <v>0</v>
      </c>
      <c r="P332" s="259">
        <f t="shared" si="38"/>
        <v>0</v>
      </c>
      <c r="Q332" s="260">
        <f t="shared" si="38"/>
        <v>-39517.399999999994</v>
      </c>
      <c r="R332" s="260">
        <f t="shared" si="38"/>
        <v>0</v>
      </c>
      <c r="S332" s="261">
        <f t="shared" si="38"/>
        <v>0</v>
      </c>
      <c r="T332" s="259">
        <f t="shared" si="39"/>
        <v>0</v>
      </c>
      <c r="U332" s="260">
        <f t="shared" si="35"/>
        <v>-71344.799999999988</v>
      </c>
      <c r="V332" s="260">
        <f t="shared" si="36"/>
        <v>0</v>
      </c>
      <c r="W332" s="261">
        <f t="shared" si="37"/>
        <v>0</v>
      </c>
      <c r="X332" s="296">
        <f t="shared" si="40"/>
        <v>230077.8</v>
      </c>
    </row>
    <row r="333" spans="1:24" ht="12.75" customHeight="1" x14ac:dyDescent="0.2">
      <c r="A333" s="263" t="s">
        <v>988</v>
      </c>
      <c r="B333" s="257" t="s">
        <v>868</v>
      </c>
      <c r="C333" s="258" t="s">
        <v>869</v>
      </c>
      <c r="D333" s="259"/>
      <c r="E333" s="260">
        <v>2790</v>
      </c>
      <c r="F333" s="260">
        <v>0</v>
      </c>
      <c r="G333" s="261">
        <v>0</v>
      </c>
      <c r="H333" s="259">
        <v>0</v>
      </c>
      <c r="I333" s="260">
        <v>3478.24</v>
      </c>
      <c r="J333" s="260">
        <v>0</v>
      </c>
      <c r="K333" s="261">
        <v>0</v>
      </c>
      <c r="L333" s="259">
        <v>0</v>
      </c>
      <c r="M333" s="260">
        <v>1451.76</v>
      </c>
      <c r="N333" s="260">
        <v>0</v>
      </c>
      <c r="O333" s="261">
        <v>0</v>
      </c>
      <c r="P333" s="259">
        <f t="shared" si="38"/>
        <v>0</v>
      </c>
      <c r="Q333" s="260">
        <f t="shared" si="38"/>
        <v>-1338.24</v>
      </c>
      <c r="R333" s="260">
        <f t="shared" si="38"/>
        <v>0</v>
      </c>
      <c r="S333" s="261">
        <f t="shared" si="38"/>
        <v>0</v>
      </c>
      <c r="T333" s="259">
        <f t="shared" si="39"/>
        <v>0</v>
      </c>
      <c r="U333" s="260">
        <f t="shared" si="35"/>
        <v>-2026.4799999999998</v>
      </c>
      <c r="V333" s="260">
        <f t="shared" si="36"/>
        <v>0</v>
      </c>
      <c r="W333" s="261">
        <f t="shared" si="37"/>
        <v>0</v>
      </c>
      <c r="X333" s="296">
        <f t="shared" si="40"/>
        <v>4355.2800000000007</v>
      </c>
    </row>
    <row r="334" spans="1:24" x14ac:dyDescent="0.2">
      <c r="A334" s="263" t="s">
        <v>988</v>
      </c>
      <c r="B334" s="257" t="s">
        <v>870</v>
      </c>
      <c r="C334" s="258" t="s">
        <v>871</v>
      </c>
      <c r="D334" s="259"/>
      <c r="E334" s="260">
        <v>2800</v>
      </c>
      <c r="F334" s="260">
        <v>0</v>
      </c>
      <c r="G334" s="261">
        <v>0</v>
      </c>
      <c r="H334" s="259">
        <v>0</v>
      </c>
      <c r="I334" s="260">
        <v>3300</v>
      </c>
      <c r="J334" s="260">
        <v>0</v>
      </c>
      <c r="K334" s="261">
        <v>0</v>
      </c>
      <c r="L334" s="259">
        <v>0</v>
      </c>
      <c r="M334" s="260">
        <v>3150</v>
      </c>
      <c r="N334" s="260">
        <v>0</v>
      </c>
      <c r="O334" s="261">
        <v>0</v>
      </c>
      <c r="P334" s="259">
        <f t="shared" si="38"/>
        <v>0</v>
      </c>
      <c r="Q334" s="260">
        <f t="shared" si="38"/>
        <v>350</v>
      </c>
      <c r="R334" s="260">
        <f t="shared" si="38"/>
        <v>0</v>
      </c>
      <c r="S334" s="261">
        <f t="shared" si="38"/>
        <v>0</v>
      </c>
      <c r="T334" s="259">
        <f t="shared" si="39"/>
        <v>0</v>
      </c>
      <c r="U334" s="260">
        <f t="shared" si="35"/>
        <v>-150</v>
      </c>
      <c r="V334" s="260">
        <f t="shared" si="36"/>
        <v>0</v>
      </c>
      <c r="W334" s="261">
        <f t="shared" si="37"/>
        <v>0</v>
      </c>
      <c r="X334" s="296">
        <f t="shared" si="40"/>
        <v>9450</v>
      </c>
    </row>
    <row r="335" spans="1:24" ht="12.75" customHeight="1" x14ac:dyDescent="0.2">
      <c r="A335" s="263" t="s">
        <v>168</v>
      </c>
      <c r="B335" s="257" t="s">
        <v>872</v>
      </c>
      <c r="C335" s="258" t="s">
        <v>873</v>
      </c>
      <c r="D335" s="259">
        <v>699</v>
      </c>
      <c r="E335" s="260">
        <v>540860</v>
      </c>
      <c r="F335" s="260">
        <v>0</v>
      </c>
      <c r="G335" s="261">
        <v>1325581.76</v>
      </c>
      <c r="H335" s="259">
        <v>877</v>
      </c>
      <c r="I335" s="260">
        <v>718555</v>
      </c>
      <c r="J335" s="260">
        <v>0</v>
      </c>
      <c r="K335" s="261">
        <v>1520290.23</v>
      </c>
      <c r="L335" s="259">
        <v>912</v>
      </c>
      <c r="M335" s="260">
        <v>576343</v>
      </c>
      <c r="N335" s="260">
        <v>0</v>
      </c>
      <c r="O335" s="261">
        <v>1601632.48</v>
      </c>
      <c r="P335" s="259">
        <f t="shared" si="38"/>
        <v>213</v>
      </c>
      <c r="Q335" s="260">
        <f t="shared" si="38"/>
        <v>35483</v>
      </c>
      <c r="R335" s="260">
        <f t="shared" si="38"/>
        <v>0</v>
      </c>
      <c r="S335" s="261">
        <f t="shared" si="38"/>
        <v>276050.71999999997</v>
      </c>
      <c r="T335" s="259">
        <f t="shared" si="39"/>
        <v>35</v>
      </c>
      <c r="U335" s="260">
        <f t="shared" si="35"/>
        <v>-142212</v>
      </c>
      <c r="V335" s="260">
        <f t="shared" si="36"/>
        <v>0</v>
      </c>
      <c r="W335" s="261">
        <f t="shared" si="37"/>
        <v>81342.25</v>
      </c>
      <c r="X335" s="296">
        <f t="shared" si="40"/>
        <v>6535963.4400000004</v>
      </c>
    </row>
    <row r="336" spans="1:24" x14ac:dyDescent="0.2">
      <c r="A336" s="263" t="s">
        <v>168</v>
      </c>
      <c r="B336" s="257" t="s">
        <v>874</v>
      </c>
      <c r="C336" s="258" t="s">
        <v>875</v>
      </c>
      <c r="D336" s="259">
        <v>304</v>
      </c>
      <c r="E336" s="260">
        <v>201240</v>
      </c>
      <c r="F336" s="260">
        <v>0</v>
      </c>
      <c r="G336" s="261">
        <v>0</v>
      </c>
      <c r="H336" s="259">
        <v>293</v>
      </c>
      <c r="I336" s="260">
        <v>241148</v>
      </c>
      <c r="J336" s="260">
        <v>0</v>
      </c>
      <c r="K336" s="261">
        <v>0</v>
      </c>
      <c r="L336" s="259">
        <v>272</v>
      </c>
      <c r="M336" s="260">
        <v>180162</v>
      </c>
      <c r="N336" s="260">
        <v>0</v>
      </c>
      <c r="O336" s="261">
        <v>0</v>
      </c>
      <c r="P336" s="259">
        <f t="shared" si="38"/>
        <v>-32</v>
      </c>
      <c r="Q336" s="260">
        <f t="shared" si="38"/>
        <v>-21078</v>
      </c>
      <c r="R336" s="260">
        <f t="shared" si="38"/>
        <v>0</v>
      </c>
      <c r="S336" s="261">
        <f t="shared" si="38"/>
        <v>0</v>
      </c>
      <c r="T336" s="259">
        <f t="shared" si="39"/>
        <v>-21</v>
      </c>
      <c r="U336" s="260">
        <f t="shared" si="35"/>
        <v>-60986</v>
      </c>
      <c r="V336" s="260">
        <f t="shared" si="36"/>
        <v>0</v>
      </c>
      <c r="W336" s="261">
        <f t="shared" si="37"/>
        <v>0</v>
      </c>
      <c r="X336" s="296">
        <f t="shared" si="40"/>
        <v>540998</v>
      </c>
    </row>
    <row r="337" spans="1:24" ht="12.75" customHeight="1" x14ac:dyDescent="0.2">
      <c r="A337" s="263" t="s">
        <v>168</v>
      </c>
      <c r="B337" s="284" t="s">
        <v>876</v>
      </c>
      <c r="C337" s="258" t="s">
        <v>877</v>
      </c>
      <c r="D337" s="259">
        <v>1386</v>
      </c>
      <c r="E337" s="260">
        <v>901904</v>
      </c>
      <c r="F337" s="260">
        <v>0</v>
      </c>
      <c r="G337" s="261">
        <v>0</v>
      </c>
      <c r="H337" s="259">
        <v>1318</v>
      </c>
      <c r="I337" s="260">
        <v>1045058</v>
      </c>
      <c r="J337" s="260">
        <v>0</v>
      </c>
      <c r="K337" s="261">
        <v>0</v>
      </c>
      <c r="L337" s="259">
        <v>1346</v>
      </c>
      <c r="M337" s="260">
        <v>888669</v>
      </c>
      <c r="N337" s="260">
        <v>0</v>
      </c>
      <c r="O337" s="261">
        <v>0</v>
      </c>
      <c r="P337" s="259">
        <f t="shared" si="38"/>
        <v>-40</v>
      </c>
      <c r="Q337" s="260">
        <f t="shared" si="38"/>
        <v>-13235</v>
      </c>
      <c r="R337" s="260">
        <f t="shared" si="38"/>
        <v>0</v>
      </c>
      <c r="S337" s="261">
        <f t="shared" si="38"/>
        <v>0</v>
      </c>
      <c r="T337" s="259">
        <f t="shared" si="39"/>
        <v>28</v>
      </c>
      <c r="U337" s="260">
        <f t="shared" si="35"/>
        <v>-156389</v>
      </c>
      <c r="V337" s="260">
        <f t="shared" si="36"/>
        <v>0</v>
      </c>
      <c r="W337" s="261">
        <f t="shared" si="37"/>
        <v>0</v>
      </c>
      <c r="X337" s="296">
        <f t="shared" si="40"/>
        <v>2668659</v>
      </c>
    </row>
    <row r="338" spans="1:24" ht="12.75" customHeight="1" x14ac:dyDescent="0.2">
      <c r="A338" s="263" t="s">
        <v>168</v>
      </c>
      <c r="B338" s="284" t="s">
        <v>878</v>
      </c>
      <c r="C338" s="258" t="s">
        <v>879</v>
      </c>
      <c r="D338" s="259">
        <v>774</v>
      </c>
      <c r="E338" s="260">
        <v>411295</v>
      </c>
      <c r="F338" s="260">
        <v>0</v>
      </c>
      <c r="G338" s="261">
        <v>0</v>
      </c>
      <c r="H338" s="259">
        <v>803</v>
      </c>
      <c r="I338" s="260">
        <v>522022</v>
      </c>
      <c r="J338" s="260">
        <v>0</v>
      </c>
      <c r="K338" s="261">
        <v>0</v>
      </c>
      <c r="L338" s="259">
        <v>779</v>
      </c>
      <c r="M338" s="260">
        <v>420934</v>
      </c>
      <c r="N338" s="260">
        <v>0</v>
      </c>
      <c r="O338" s="261">
        <v>0</v>
      </c>
      <c r="P338" s="259">
        <f t="shared" si="38"/>
        <v>5</v>
      </c>
      <c r="Q338" s="260">
        <f t="shared" si="38"/>
        <v>9639</v>
      </c>
      <c r="R338" s="260">
        <f t="shared" si="38"/>
        <v>0</v>
      </c>
      <c r="S338" s="261">
        <f t="shared" si="38"/>
        <v>0</v>
      </c>
      <c r="T338" s="259">
        <f t="shared" si="39"/>
        <v>-24</v>
      </c>
      <c r="U338" s="260">
        <f t="shared" si="35"/>
        <v>-101088</v>
      </c>
      <c r="V338" s="260">
        <f t="shared" si="36"/>
        <v>0</v>
      </c>
      <c r="W338" s="261">
        <f t="shared" si="37"/>
        <v>0</v>
      </c>
      <c r="X338" s="296">
        <f t="shared" si="40"/>
        <v>1264365</v>
      </c>
    </row>
    <row r="339" spans="1:24" ht="12.75" customHeight="1" x14ac:dyDescent="0.2">
      <c r="A339" s="263" t="s">
        <v>168</v>
      </c>
      <c r="B339" s="284" t="s">
        <v>880</v>
      </c>
      <c r="C339" s="258" t="s">
        <v>881</v>
      </c>
      <c r="D339" s="259">
        <v>584</v>
      </c>
      <c r="E339" s="260">
        <v>980843</v>
      </c>
      <c r="F339" s="260">
        <v>0</v>
      </c>
      <c r="G339" s="261">
        <v>0</v>
      </c>
      <c r="H339" s="259">
        <v>687</v>
      </c>
      <c r="I339" s="260">
        <v>1082220</v>
      </c>
      <c r="J339" s="260">
        <v>10538</v>
      </c>
      <c r="K339" s="261">
        <v>0</v>
      </c>
      <c r="L339" s="259">
        <v>691</v>
      </c>
      <c r="M339" s="260">
        <v>883566</v>
      </c>
      <c r="N339" s="260">
        <v>1080</v>
      </c>
      <c r="O339" s="261">
        <v>0</v>
      </c>
      <c r="P339" s="259">
        <f t="shared" si="38"/>
        <v>107</v>
      </c>
      <c r="Q339" s="260">
        <f t="shared" si="38"/>
        <v>-97277</v>
      </c>
      <c r="R339" s="260">
        <f t="shared" si="38"/>
        <v>1080</v>
      </c>
      <c r="S339" s="261">
        <f t="shared" si="38"/>
        <v>0</v>
      </c>
      <c r="T339" s="259">
        <f t="shared" si="39"/>
        <v>4</v>
      </c>
      <c r="U339" s="260">
        <f t="shared" si="35"/>
        <v>-198654</v>
      </c>
      <c r="V339" s="260">
        <f t="shared" si="36"/>
        <v>-9458</v>
      </c>
      <c r="W339" s="261">
        <f t="shared" si="37"/>
        <v>0</v>
      </c>
      <c r="X339" s="296">
        <f t="shared" si="40"/>
        <v>2655427</v>
      </c>
    </row>
    <row r="340" spans="1:24" x14ac:dyDescent="0.2">
      <c r="A340" s="263" t="s">
        <v>168</v>
      </c>
      <c r="B340" s="284" t="s">
        <v>882</v>
      </c>
      <c r="C340" s="258" t="s">
        <v>883</v>
      </c>
      <c r="D340" s="259">
        <v>909</v>
      </c>
      <c r="E340" s="260">
        <v>477255</v>
      </c>
      <c r="F340" s="260">
        <v>11880</v>
      </c>
      <c r="G340" s="261">
        <v>0</v>
      </c>
      <c r="H340" s="259">
        <v>1091</v>
      </c>
      <c r="I340" s="260">
        <v>563616</v>
      </c>
      <c r="J340" s="260">
        <v>21204.799999999999</v>
      </c>
      <c r="K340" s="261">
        <v>0</v>
      </c>
      <c r="L340" s="259">
        <v>1013</v>
      </c>
      <c r="M340" s="260">
        <v>449151</v>
      </c>
      <c r="N340" s="260">
        <v>13658</v>
      </c>
      <c r="O340" s="261">
        <v>0</v>
      </c>
      <c r="P340" s="259">
        <f t="shared" si="38"/>
        <v>104</v>
      </c>
      <c r="Q340" s="260">
        <f t="shared" si="38"/>
        <v>-28104</v>
      </c>
      <c r="R340" s="260">
        <f t="shared" si="38"/>
        <v>1778</v>
      </c>
      <c r="S340" s="261">
        <f t="shared" si="38"/>
        <v>0</v>
      </c>
      <c r="T340" s="259">
        <f t="shared" si="39"/>
        <v>-78</v>
      </c>
      <c r="U340" s="260">
        <f t="shared" si="35"/>
        <v>-114465</v>
      </c>
      <c r="V340" s="260">
        <f t="shared" si="36"/>
        <v>-7546.7999999999993</v>
      </c>
      <c r="W340" s="261">
        <f t="shared" si="37"/>
        <v>0</v>
      </c>
      <c r="X340" s="296">
        <f t="shared" si="40"/>
        <v>1390557</v>
      </c>
    </row>
    <row r="341" spans="1:24" x14ac:dyDescent="0.2">
      <c r="A341" s="263" t="s">
        <v>168</v>
      </c>
      <c r="B341" s="284" t="s">
        <v>884</v>
      </c>
      <c r="C341" s="258" t="s">
        <v>885</v>
      </c>
      <c r="D341" s="259">
        <v>891</v>
      </c>
      <c r="E341" s="260">
        <v>503846</v>
      </c>
      <c r="F341" s="260">
        <v>0</v>
      </c>
      <c r="G341" s="261">
        <v>0</v>
      </c>
      <c r="H341" s="259">
        <v>937</v>
      </c>
      <c r="I341" s="260">
        <v>618318</v>
      </c>
      <c r="J341" s="260">
        <v>0</v>
      </c>
      <c r="K341" s="261">
        <v>0</v>
      </c>
      <c r="L341" s="259">
        <v>884</v>
      </c>
      <c r="M341" s="260">
        <v>505947</v>
      </c>
      <c r="N341" s="260">
        <v>0</v>
      </c>
      <c r="O341" s="261">
        <v>0</v>
      </c>
      <c r="P341" s="259">
        <f t="shared" si="38"/>
        <v>-7</v>
      </c>
      <c r="Q341" s="260">
        <f t="shared" si="38"/>
        <v>2101</v>
      </c>
      <c r="R341" s="260">
        <f t="shared" si="38"/>
        <v>0</v>
      </c>
      <c r="S341" s="261">
        <f t="shared" si="38"/>
        <v>0</v>
      </c>
      <c r="T341" s="259">
        <f t="shared" si="39"/>
        <v>-53</v>
      </c>
      <c r="U341" s="260">
        <f t="shared" si="35"/>
        <v>-112371</v>
      </c>
      <c r="V341" s="260">
        <f t="shared" si="36"/>
        <v>0</v>
      </c>
      <c r="W341" s="261">
        <f t="shared" si="37"/>
        <v>0</v>
      </c>
      <c r="X341" s="296">
        <f t="shared" si="40"/>
        <v>1519602</v>
      </c>
    </row>
    <row r="342" spans="1:24" x14ac:dyDescent="0.2">
      <c r="A342" s="263" t="s">
        <v>168</v>
      </c>
      <c r="B342" s="284" t="s">
        <v>886</v>
      </c>
      <c r="C342" s="258" t="s">
        <v>887</v>
      </c>
      <c r="D342" s="259">
        <v>90</v>
      </c>
      <c r="E342" s="260">
        <v>30004</v>
      </c>
      <c r="F342" s="260">
        <v>0</v>
      </c>
      <c r="G342" s="261">
        <v>0</v>
      </c>
      <c r="H342" s="259">
        <v>90</v>
      </c>
      <c r="I342" s="260">
        <v>30004</v>
      </c>
      <c r="J342" s="260">
        <v>0</v>
      </c>
      <c r="K342" s="261">
        <v>0</v>
      </c>
      <c r="L342" s="259">
        <v>92</v>
      </c>
      <c r="M342" s="260">
        <v>30732</v>
      </c>
      <c r="N342" s="260">
        <v>0</v>
      </c>
      <c r="O342" s="261">
        <v>0</v>
      </c>
      <c r="P342" s="259">
        <f t="shared" si="38"/>
        <v>2</v>
      </c>
      <c r="Q342" s="260">
        <f t="shared" si="38"/>
        <v>728</v>
      </c>
      <c r="R342" s="260">
        <f t="shared" si="38"/>
        <v>0</v>
      </c>
      <c r="S342" s="261">
        <f t="shared" si="38"/>
        <v>0</v>
      </c>
      <c r="T342" s="259">
        <f t="shared" si="39"/>
        <v>2</v>
      </c>
      <c r="U342" s="260">
        <f t="shared" si="35"/>
        <v>728</v>
      </c>
      <c r="V342" s="260">
        <f t="shared" si="36"/>
        <v>0</v>
      </c>
      <c r="W342" s="261">
        <f t="shared" si="37"/>
        <v>0</v>
      </c>
      <c r="X342" s="296">
        <f t="shared" si="40"/>
        <v>92382</v>
      </c>
    </row>
    <row r="343" spans="1:24" x14ac:dyDescent="0.2">
      <c r="A343" s="263" t="s">
        <v>168</v>
      </c>
      <c r="B343" s="284" t="s">
        <v>888</v>
      </c>
      <c r="C343" s="258" t="s">
        <v>889</v>
      </c>
      <c r="D343" s="259">
        <v>868</v>
      </c>
      <c r="E343" s="260">
        <v>157872</v>
      </c>
      <c r="F343" s="260">
        <v>0</v>
      </c>
      <c r="G343" s="261">
        <v>0</v>
      </c>
      <c r="H343" s="259">
        <v>1223</v>
      </c>
      <c r="I343" s="260">
        <v>223507</v>
      </c>
      <c r="J343" s="260">
        <v>0</v>
      </c>
      <c r="K343" s="261">
        <v>0</v>
      </c>
      <c r="L343" s="259">
        <v>958</v>
      </c>
      <c r="M343" s="260">
        <v>169955</v>
      </c>
      <c r="N343" s="260">
        <v>0</v>
      </c>
      <c r="O343" s="261">
        <v>0</v>
      </c>
      <c r="P343" s="259">
        <f t="shared" si="38"/>
        <v>90</v>
      </c>
      <c r="Q343" s="260">
        <f t="shared" si="38"/>
        <v>12083</v>
      </c>
      <c r="R343" s="260">
        <f t="shared" si="38"/>
        <v>0</v>
      </c>
      <c r="S343" s="261">
        <f t="shared" si="38"/>
        <v>0</v>
      </c>
      <c r="T343" s="259">
        <f t="shared" si="39"/>
        <v>-265</v>
      </c>
      <c r="U343" s="260">
        <f t="shared" si="35"/>
        <v>-53552</v>
      </c>
      <c r="V343" s="260">
        <f t="shared" si="36"/>
        <v>0</v>
      </c>
      <c r="W343" s="261">
        <f t="shared" si="37"/>
        <v>0</v>
      </c>
      <c r="X343" s="296">
        <f t="shared" si="40"/>
        <v>511871</v>
      </c>
    </row>
    <row r="344" spans="1:24" x14ac:dyDescent="0.2">
      <c r="A344" s="263" t="s">
        <v>168</v>
      </c>
      <c r="B344" s="284" t="s">
        <v>890</v>
      </c>
      <c r="C344" s="258" t="s">
        <v>891</v>
      </c>
      <c r="D344" s="259">
        <v>1992</v>
      </c>
      <c r="E344" s="260">
        <v>1162495</v>
      </c>
      <c r="F344" s="260">
        <v>0</v>
      </c>
      <c r="G344" s="261">
        <v>0</v>
      </c>
      <c r="H344" s="259">
        <v>2133</v>
      </c>
      <c r="I344" s="260">
        <v>1494593.6</v>
      </c>
      <c r="J344" s="260">
        <v>0</v>
      </c>
      <c r="K344" s="261">
        <v>0</v>
      </c>
      <c r="L344" s="259">
        <v>2163</v>
      </c>
      <c r="M344" s="260">
        <v>1204382</v>
      </c>
      <c r="N344" s="260">
        <v>0</v>
      </c>
      <c r="O344" s="261">
        <v>0</v>
      </c>
      <c r="P344" s="259">
        <f t="shared" si="38"/>
        <v>171</v>
      </c>
      <c r="Q344" s="260">
        <f t="shared" si="38"/>
        <v>41887</v>
      </c>
      <c r="R344" s="260">
        <f t="shared" si="38"/>
        <v>0</v>
      </c>
      <c r="S344" s="261">
        <f t="shared" si="38"/>
        <v>0</v>
      </c>
      <c r="T344" s="259">
        <f t="shared" si="39"/>
        <v>30</v>
      </c>
      <c r="U344" s="260">
        <f t="shared" si="35"/>
        <v>-290211.60000000009</v>
      </c>
      <c r="V344" s="260">
        <f t="shared" si="36"/>
        <v>0</v>
      </c>
      <c r="W344" s="261">
        <f t="shared" si="37"/>
        <v>0</v>
      </c>
      <c r="X344" s="296">
        <f t="shared" si="40"/>
        <v>3617643</v>
      </c>
    </row>
    <row r="345" spans="1:24" ht="12.75" customHeight="1" x14ac:dyDescent="0.2">
      <c r="A345" s="263" t="s">
        <v>168</v>
      </c>
      <c r="B345" s="284" t="s">
        <v>892</v>
      </c>
      <c r="C345" s="258" t="s">
        <v>893</v>
      </c>
      <c r="D345" s="259">
        <v>856</v>
      </c>
      <c r="E345" s="260">
        <v>477080</v>
      </c>
      <c r="F345" s="260">
        <v>0</v>
      </c>
      <c r="G345" s="261">
        <v>0</v>
      </c>
      <c r="H345" s="259">
        <v>844</v>
      </c>
      <c r="I345" s="260">
        <v>578911</v>
      </c>
      <c r="J345" s="260">
        <v>0</v>
      </c>
      <c r="K345" s="261">
        <v>0</v>
      </c>
      <c r="L345" s="259">
        <v>776</v>
      </c>
      <c r="M345" s="260">
        <v>438835.20000000001</v>
      </c>
      <c r="N345" s="260">
        <v>0</v>
      </c>
      <c r="O345" s="261">
        <v>0</v>
      </c>
      <c r="P345" s="259">
        <f t="shared" si="38"/>
        <v>-80</v>
      </c>
      <c r="Q345" s="260">
        <f t="shared" si="38"/>
        <v>-38244.799999999988</v>
      </c>
      <c r="R345" s="260">
        <f t="shared" si="38"/>
        <v>0</v>
      </c>
      <c r="S345" s="261">
        <f t="shared" si="38"/>
        <v>0</v>
      </c>
      <c r="T345" s="259">
        <f t="shared" si="39"/>
        <v>-68</v>
      </c>
      <c r="U345" s="260">
        <f t="shared" si="35"/>
        <v>-140075.79999999999</v>
      </c>
      <c r="V345" s="260">
        <f t="shared" si="36"/>
        <v>0</v>
      </c>
      <c r="W345" s="261">
        <f t="shared" si="37"/>
        <v>0</v>
      </c>
      <c r="X345" s="296">
        <f t="shared" si="40"/>
        <v>1317977.5999999999</v>
      </c>
    </row>
    <row r="346" spans="1:24" x14ac:dyDescent="0.2">
      <c r="A346" s="263" t="s">
        <v>168</v>
      </c>
      <c r="B346" s="284" t="s">
        <v>894</v>
      </c>
      <c r="C346" s="258" t="s">
        <v>895</v>
      </c>
      <c r="D346" s="259">
        <v>378</v>
      </c>
      <c r="E346" s="260">
        <v>270364</v>
      </c>
      <c r="F346" s="260">
        <v>0</v>
      </c>
      <c r="G346" s="261">
        <v>0</v>
      </c>
      <c r="H346" s="259">
        <v>388</v>
      </c>
      <c r="I346" s="260">
        <v>339329</v>
      </c>
      <c r="J346" s="260">
        <v>0</v>
      </c>
      <c r="K346" s="261">
        <v>0</v>
      </c>
      <c r="L346" s="259">
        <v>357</v>
      </c>
      <c r="M346" s="260">
        <v>256134</v>
      </c>
      <c r="N346" s="260">
        <v>0</v>
      </c>
      <c r="O346" s="261">
        <v>0</v>
      </c>
      <c r="P346" s="259">
        <f t="shared" si="38"/>
        <v>-21</v>
      </c>
      <c r="Q346" s="260">
        <f t="shared" si="38"/>
        <v>-14230</v>
      </c>
      <c r="R346" s="260">
        <f t="shared" si="38"/>
        <v>0</v>
      </c>
      <c r="S346" s="261">
        <f t="shared" si="38"/>
        <v>0</v>
      </c>
      <c r="T346" s="259">
        <f t="shared" si="39"/>
        <v>-31</v>
      </c>
      <c r="U346" s="260">
        <f t="shared" si="35"/>
        <v>-83195</v>
      </c>
      <c r="V346" s="260">
        <f t="shared" si="36"/>
        <v>0</v>
      </c>
      <c r="W346" s="261">
        <f t="shared" si="37"/>
        <v>0</v>
      </c>
      <c r="X346" s="296">
        <f t="shared" si="40"/>
        <v>769095</v>
      </c>
    </row>
    <row r="347" spans="1:24" x14ac:dyDescent="0.2">
      <c r="A347" s="263" t="s">
        <v>168</v>
      </c>
      <c r="B347" s="284" t="s">
        <v>896</v>
      </c>
      <c r="C347" s="258" t="s">
        <v>897</v>
      </c>
      <c r="D347" s="259">
        <v>543</v>
      </c>
      <c r="E347" s="260">
        <v>289272</v>
      </c>
      <c r="F347" s="260">
        <v>0</v>
      </c>
      <c r="G347" s="261">
        <v>0</v>
      </c>
      <c r="H347" s="259">
        <v>457</v>
      </c>
      <c r="I347" s="260">
        <v>294987</v>
      </c>
      <c r="J347" s="260">
        <v>0</v>
      </c>
      <c r="K347" s="261">
        <v>0</v>
      </c>
      <c r="L347" s="259">
        <v>491</v>
      </c>
      <c r="M347" s="260">
        <v>264932</v>
      </c>
      <c r="N347" s="260">
        <v>0</v>
      </c>
      <c r="O347" s="261">
        <v>0</v>
      </c>
      <c r="P347" s="259">
        <f t="shared" si="38"/>
        <v>-52</v>
      </c>
      <c r="Q347" s="260">
        <f t="shared" si="38"/>
        <v>-24340</v>
      </c>
      <c r="R347" s="260">
        <f t="shared" si="38"/>
        <v>0</v>
      </c>
      <c r="S347" s="261">
        <f t="shared" si="38"/>
        <v>0</v>
      </c>
      <c r="T347" s="259">
        <f t="shared" si="39"/>
        <v>34</v>
      </c>
      <c r="U347" s="260">
        <f t="shared" si="35"/>
        <v>-30055</v>
      </c>
      <c r="V347" s="260">
        <f t="shared" si="36"/>
        <v>0</v>
      </c>
      <c r="W347" s="261">
        <f t="shared" si="37"/>
        <v>0</v>
      </c>
      <c r="X347" s="296">
        <f t="shared" si="40"/>
        <v>795726</v>
      </c>
    </row>
    <row r="348" spans="1:24" x14ac:dyDescent="0.2">
      <c r="A348" s="263" t="s">
        <v>176</v>
      </c>
      <c r="B348" s="284" t="s">
        <v>898</v>
      </c>
      <c r="C348" s="258" t="s">
        <v>180</v>
      </c>
      <c r="D348" s="259">
        <v>571</v>
      </c>
      <c r="E348" s="260">
        <v>317322</v>
      </c>
      <c r="F348" s="260">
        <v>0</v>
      </c>
      <c r="G348" s="261">
        <v>0</v>
      </c>
      <c r="H348" s="259">
        <v>608</v>
      </c>
      <c r="I348" s="260">
        <v>399792</v>
      </c>
      <c r="J348" s="260">
        <v>0</v>
      </c>
      <c r="K348" s="261">
        <v>0</v>
      </c>
      <c r="L348" s="259">
        <v>607</v>
      </c>
      <c r="M348" s="260">
        <v>320219</v>
      </c>
      <c r="N348" s="260">
        <v>0</v>
      </c>
      <c r="O348" s="261">
        <v>0</v>
      </c>
      <c r="P348" s="259">
        <f t="shared" si="38"/>
        <v>36</v>
      </c>
      <c r="Q348" s="260">
        <f t="shared" si="38"/>
        <v>2897</v>
      </c>
      <c r="R348" s="260">
        <f t="shared" si="38"/>
        <v>0</v>
      </c>
      <c r="S348" s="261">
        <f t="shared" si="38"/>
        <v>0</v>
      </c>
      <c r="T348" s="259">
        <f t="shared" si="39"/>
        <v>-1</v>
      </c>
      <c r="U348" s="260">
        <f t="shared" si="35"/>
        <v>-79573</v>
      </c>
      <c r="V348" s="260">
        <f t="shared" si="36"/>
        <v>0</v>
      </c>
      <c r="W348" s="261">
        <f t="shared" si="37"/>
        <v>0</v>
      </c>
      <c r="X348" s="296">
        <f t="shared" si="40"/>
        <v>961907</v>
      </c>
    </row>
    <row r="349" spans="1:24" x14ac:dyDescent="0.2">
      <c r="A349" s="263" t="s">
        <v>176</v>
      </c>
      <c r="B349" s="284" t="s">
        <v>899</v>
      </c>
      <c r="C349" s="258" t="s">
        <v>900</v>
      </c>
      <c r="D349" s="259">
        <v>2382</v>
      </c>
      <c r="E349" s="260">
        <v>1727382</v>
      </c>
      <c r="F349" s="260">
        <v>0</v>
      </c>
      <c r="G349" s="261">
        <v>0</v>
      </c>
      <c r="H349" s="259">
        <v>2096</v>
      </c>
      <c r="I349" s="260">
        <v>1809008.4</v>
      </c>
      <c r="J349" s="260">
        <v>0</v>
      </c>
      <c r="K349" s="261">
        <v>0</v>
      </c>
      <c r="L349" s="259">
        <v>2377</v>
      </c>
      <c r="M349" s="260">
        <v>1660708.5999999999</v>
      </c>
      <c r="N349" s="260">
        <v>0</v>
      </c>
      <c r="O349" s="261">
        <v>758.33</v>
      </c>
      <c r="P349" s="259">
        <f t="shared" si="38"/>
        <v>-5</v>
      </c>
      <c r="Q349" s="260">
        <f t="shared" si="38"/>
        <v>-66673.40000000014</v>
      </c>
      <c r="R349" s="260">
        <f t="shared" si="38"/>
        <v>0</v>
      </c>
      <c r="S349" s="261">
        <f t="shared" si="38"/>
        <v>758.33</v>
      </c>
      <c r="T349" s="259">
        <f t="shared" si="39"/>
        <v>281</v>
      </c>
      <c r="U349" s="260">
        <f t="shared" si="35"/>
        <v>-148299.80000000005</v>
      </c>
      <c r="V349" s="260">
        <f t="shared" si="36"/>
        <v>0</v>
      </c>
      <c r="W349" s="261">
        <f t="shared" si="37"/>
        <v>758.33</v>
      </c>
      <c r="X349" s="296">
        <f t="shared" si="40"/>
        <v>4989149.79</v>
      </c>
    </row>
    <row r="350" spans="1:24" x14ac:dyDescent="0.2">
      <c r="A350" s="263" t="s">
        <v>176</v>
      </c>
      <c r="B350" s="284" t="s">
        <v>901</v>
      </c>
      <c r="C350" s="258" t="s">
        <v>902</v>
      </c>
      <c r="D350" s="259">
        <v>202</v>
      </c>
      <c r="E350" s="260">
        <v>107660</v>
      </c>
      <c r="F350" s="260">
        <v>0</v>
      </c>
      <c r="G350" s="261">
        <v>0</v>
      </c>
      <c r="H350" s="259">
        <v>276</v>
      </c>
      <c r="I350" s="260">
        <v>166624</v>
      </c>
      <c r="J350" s="260">
        <v>0</v>
      </c>
      <c r="K350" s="261">
        <v>0</v>
      </c>
      <c r="L350" s="259">
        <v>253</v>
      </c>
      <c r="M350" s="260">
        <v>134579</v>
      </c>
      <c r="N350" s="260">
        <v>0</v>
      </c>
      <c r="O350" s="261">
        <v>0</v>
      </c>
      <c r="P350" s="259">
        <f t="shared" si="38"/>
        <v>51</v>
      </c>
      <c r="Q350" s="260">
        <f t="shared" si="38"/>
        <v>26919</v>
      </c>
      <c r="R350" s="260">
        <f t="shared" si="38"/>
        <v>0</v>
      </c>
      <c r="S350" s="261">
        <f t="shared" si="38"/>
        <v>0</v>
      </c>
      <c r="T350" s="259">
        <f t="shared" si="39"/>
        <v>-23</v>
      </c>
      <c r="U350" s="260">
        <f t="shared" si="35"/>
        <v>-32045</v>
      </c>
      <c r="V350" s="260">
        <f t="shared" si="36"/>
        <v>0</v>
      </c>
      <c r="W350" s="261">
        <f t="shared" si="37"/>
        <v>0</v>
      </c>
      <c r="X350" s="296">
        <f t="shared" si="40"/>
        <v>404294</v>
      </c>
    </row>
    <row r="351" spans="1:24" x14ac:dyDescent="0.2">
      <c r="A351" s="263" t="s">
        <v>176</v>
      </c>
      <c r="B351" s="284" t="s">
        <v>903</v>
      </c>
      <c r="C351" s="258" t="s">
        <v>904</v>
      </c>
      <c r="D351" s="259">
        <v>1062</v>
      </c>
      <c r="E351" s="260">
        <v>350460</v>
      </c>
      <c r="F351" s="260">
        <v>0</v>
      </c>
      <c r="G351" s="261">
        <v>0</v>
      </c>
      <c r="H351" s="259">
        <v>1133</v>
      </c>
      <c r="I351" s="260">
        <v>418355</v>
      </c>
      <c r="J351" s="260">
        <v>0</v>
      </c>
      <c r="K351" s="261">
        <v>0</v>
      </c>
      <c r="L351" s="259">
        <v>1136</v>
      </c>
      <c r="M351" s="260">
        <v>335211</v>
      </c>
      <c r="N351" s="260">
        <v>0</v>
      </c>
      <c r="O351" s="261">
        <v>0</v>
      </c>
      <c r="P351" s="259">
        <f t="shared" si="38"/>
        <v>74</v>
      </c>
      <c r="Q351" s="260">
        <f t="shared" si="38"/>
        <v>-15249</v>
      </c>
      <c r="R351" s="260">
        <f t="shared" si="38"/>
        <v>0</v>
      </c>
      <c r="S351" s="261">
        <f t="shared" si="38"/>
        <v>0</v>
      </c>
      <c r="T351" s="259">
        <f t="shared" si="39"/>
        <v>3</v>
      </c>
      <c r="U351" s="260">
        <f t="shared" si="35"/>
        <v>-83144</v>
      </c>
      <c r="V351" s="260">
        <f t="shared" si="36"/>
        <v>0</v>
      </c>
      <c r="W351" s="261">
        <f t="shared" si="37"/>
        <v>0</v>
      </c>
      <c r="X351" s="296">
        <f t="shared" si="40"/>
        <v>1007979</v>
      </c>
    </row>
    <row r="352" spans="1:24" x14ac:dyDescent="0.2">
      <c r="A352" s="263" t="s">
        <v>176</v>
      </c>
      <c r="B352" s="257" t="s">
        <v>905</v>
      </c>
      <c r="C352" s="258" t="s">
        <v>906</v>
      </c>
      <c r="D352" s="259">
        <v>605</v>
      </c>
      <c r="E352" s="260">
        <v>341676</v>
      </c>
      <c r="F352" s="260">
        <v>0</v>
      </c>
      <c r="G352" s="261">
        <v>0</v>
      </c>
      <c r="H352" s="259">
        <v>678</v>
      </c>
      <c r="I352" s="260">
        <v>436316</v>
      </c>
      <c r="J352" s="260">
        <v>0</v>
      </c>
      <c r="K352" s="261">
        <v>0</v>
      </c>
      <c r="L352" s="259">
        <v>430</v>
      </c>
      <c r="M352" s="260">
        <v>140812</v>
      </c>
      <c r="N352" s="260">
        <v>0</v>
      </c>
      <c r="O352" s="261">
        <v>0</v>
      </c>
      <c r="P352" s="259">
        <f t="shared" si="38"/>
        <v>-175</v>
      </c>
      <c r="Q352" s="260">
        <f t="shared" si="38"/>
        <v>-200864</v>
      </c>
      <c r="R352" s="260">
        <f t="shared" si="38"/>
        <v>0</v>
      </c>
      <c r="S352" s="261">
        <f t="shared" si="38"/>
        <v>0</v>
      </c>
      <c r="T352" s="259">
        <f t="shared" si="39"/>
        <v>-248</v>
      </c>
      <c r="U352" s="260">
        <f t="shared" si="35"/>
        <v>-295504</v>
      </c>
      <c r="V352" s="260">
        <f t="shared" si="36"/>
        <v>0</v>
      </c>
      <c r="W352" s="261">
        <f t="shared" si="37"/>
        <v>0</v>
      </c>
      <c r="X352" s="296">
        <f t="shared" si="40"/>
        <v>423121</v>
      </c>
    </row>
    <row r="353" spans="1:24" x14ac:dyDescent="0.2">
      <c r="A353" s="263" t="s">
        <v>176</v>
      </c>
      <c r="B353" s="257" t="s">
        <v>907</v>
      </c>
      <c r="C353" s="258" t="s">
        <v>908</v>
      </c>
      <c r="D353" s="259"/>
      <c r="E353" s="260">
        <v>94650</v>
      </c>
      <c r="F353" s="260">
        <v>0</v>
      </c>
      <c r="G353" s="261">
        <v>0</v>
      </c>
      <c r="H353" s="259">
        <v>0</v>
      </c>
      <c r="I353" s="260">
        <v>128192</v>
      </c>
      <c r="J353" s="260">
        <v>0</v>
      </c>
      <c r="K353" s="261">
        <v>0</v>
      </c>
      <c r="L353" s="259">
        <v>0</v>
      </c>
      <c r="M353" s="260">
        <v>86648</v>
      </c>
      <c r="N353" s="260">
        <v>0</v>
      </c>
      <c r="O353" s="261">
        <v>0</v>
      </c>
      <c r="P353" s="259">
        <f t="shared" si="38"/>
        <v>0</v>
      </c>
      <c r="Q353" s="260">
        <f t="shared" si="38"/>
        <v>-8002</v>
      </c>
      <c r="R353" s="260">
        <f t="shared" si="38"/>
        <v>0</v>
      </c>
      <c r="S353" s="261">
        <f t="shared" si="38"/>
        <v>0</v>
      </c>
      <c r="T353" s="259">
        <f t="shared" si="39"/>
        <v>0</v>
      </c>
      <c r="U353" s="260">
        <f t="shared" si="35"/>
        <v>-41544</v>
      </c>
      <c r="V353" s="260">
        <f t="shared" si="36"/>
        <v>0</v>
      </c>
      <c r="W353" s="261">
        <f t="shared" si="37"/>
        <v>0</v>
      </c>
      <c r="X353" s="296">
        <f t="shared" si="40"/>
        <v>259944</v>
      </c>
    </row>
    <row r="354" spans="1:24" x14ac:dyDescent="0.2">
      <c r="A354" s="263" t="s">
        <v>176</v>
      </c>
      <c r="B354" s="257" t="s">
        <v>909</v>
      </c>
      <c r="C354" s="258" t="s">
        <v>910</v>
      </c>
      <c r="D354" s="259"/>
      <c r="E354" s="260">
        <v>187980</v>
      </c>
      <c r="F354" s="260">
        <v>0</v>
      </c>
      <c r="G354" s="261">
        <v>0</v>
      </c>
      <c r="H354" s="259">
        <v>0</v>
      </c>
      <c r="I354" s="260">
        <v>212378</v>
      </c>
      <c r="J354" s="260">
        <v>0</v>
      </c>
      <c r="K354" s="261">
        <v>0</v>
      </c>
      <c r="L354" s="259">
        <v>0</v>
      </c>
      <c r="M354" s="260">
        <v>160892</v>
      </c>
      <c r="N354" s="260">
        <v>0</v>
      </c>
      <c r="O354" s="261">
        <v>0</v>
      </c>
      <c r="P354" s="259">
        <f t="shared" si="38"/>
        <v>0</v>
      </c>
      <c r="Q354" s="260">
        <f t="shared" si="38"/>
        <v>-27088</v>
      </c>
      <c r="R354" s="260">
        <f t="shared" si="38"/>
        <v>0</v>
      </c>
      <c r="S354" s="261">
        <f t="shared" si="38"/>
        <v>0</v>
      </c>
      <c r="T354" s="259">
        <f t="shared" si="39"/>
        <v>0</v>
      </c>
      <c r="U354" s="260">
        <f t="shared" si="35"/>
        <v>-51486</v>
      </c>
      <c r="V354" s="260">
        <f t="shared" si="36"/>
        <v>0</v>
      </c>
      <c r="W354" s="261">
        <f t="shared" si="37"/>
        <v>0</v>
      </c>
      <c r="X354" s="296">
        <f t="shared" si="40"/>
        <v>482676</v>
      </c>
    </row>
    <row r="355" spans="1:24" x14ac:dyDescent="0.2">
      <c r="A355" s="263" t="s">
        <v>176</v>
      </c>
      <c r="B355" s="257" t="s">
        <v>911</v>
      </c>
      <c r="C355" s="258" t="s">
        <v>912</v>
      </c>
      <c r="D355" s="259">
        <v>6374</v>
      </c>
      <c r="E355" s="260">
        <v>5590435.5999999996</v>
      </c>
      <c r="F355" s="260">
        <v>149606.29999999996</v>
      </c>
      <c r="G355" s="261">
        <v>55050.999999999985</v>
      </c>
      <c r="H355" s="259">
        <v>7065</v>
      </c>
      <c r="I355" s="260">
        <v>6807771.7999999998</v>
      </c>
      <c r="J355" s="260">
        <v>116720</v>
      </c>
      <c r="K355" s="261">
        <v>51927.469999999994</v>
      </c>
      <c r="L355" s="259">
        <v>6998</v>
      </c>
      <c r="M355" s="260">
        <v>5280373.4000000004</v>
      </c>
      <c r="N355" s="260">
        <v>67323.33</v>
      </c>
      <c r="O355" s="261">
        <v>59873.56</v>
      </c>
      <c r="P355" s="259">
        <f t="shared" si="38"/>
        <v>624</v>
      </c>
      <c r="Q355" s="260">
        <f t="shared" si="38"/>
        <v>-310062.19999999925</v>
      </c>
      <c r="R355" s="260">
        <f t="shared" si="38"/>
        <v>-82282.969999999958</v>
      </c>
      <c r="S355" s="261">
        <f t="shared" si="38"/>
        <v>4822.5600000000122</v>
      </c>
      <c r="T355" s="259">
        <f t="shared" si="39"/>
        <v>-67</v>
      </c>
      <c r="U355" s="260">
        <f t="shared" si="35"/>
        <v>-1527398.3999999994</v>
      </c>
      <c r="V355" s="260">
        <f t="shared" si="36"/>
        <v>-49396.67</v>
      </c>
      <c r="W355" s="261">
        <f t="shared" si="37"/>
        <v>7946.0900000000038</v>
      </c>
      <c r="X355" s="296">
        <f t="shared" si="40"/>
        <v>16237330.869999999</v>
      </c>
    </row>
    <row r="356" spans="1:24" x14ac:dyDescent="0.2">
      <c r="A356" s="263" t="s">
        <v>176</v>
      </c>
      <c r="B356" s="257" t="s">
        <v>913</v>
      </c>
      <c r="C356" s="258" t="s">
        <v>914</v>
      </c>
      <c r="D356" s="259">
        <v>593</v>
      </c>
      <c r="E356" s="260">
        <v>384361</v>
      </c>
      <c r="F356" s="260">
        <v>0</v>
      </c>
      <c r="G356" s="261">
        <v>0</v>
      </c>
      <c r="H356" s="259">
        <v>595</v>
      </c>
      <c r="I356" s="260">
        <v>398927</v>
      </c>
      <c r="J356" s="260">
        <v>0</v>
      </c>
      <c r="K356" s="261">
        <v>0</v>
      </c>
      <c r="L356" s="259">
        <v>564</v>
      </c>
      <c r="M356" s="260">
        <v>413819</v>
      </c>
      <c r="N356" s="260">
        <v>0</v>
      </c>
      <c r="O356" s="261">
        <v>0</v>
      </c>
      <c r="P356" s="259">
        <f t="shared" si="38"/>
        <v>-29</v>
      </c>
      <c r="Q356" s="260">
        <f t="shared" si="38"/>
        <v>29458</v>
      </c>
      <c r="R356" s="260">
        <f t="shared" si="38"/>
        <v>0</v>
      </c>
      <c r="S356" s="261">
        <f t="shared" si="38"/>
        <v>0</v>
      </c>
      <c r="T356" s="259">
        <f t="shared" si="39"/>
        <v>-31</v>
      </c>
      <c r="U356" s="260">
        <f t="shared" si="35"/>
        <v>14892</v>
      </c>
      <c r="V356" s="260">
        <f t="shared" si="36"/>
        <v>0</v>
      </c>
      <c r="W356" s="261">
        <f t="shared" si="37"/>
        <v>0</v>
      </c>
      <c r="X356" s="296">
        <f t="shared" si="40"/>
        <v>1242556</v>
      </c>
    </row>
    <row r="357" spans="1:24" ht="12.75" customHeight="1" x14ac:dyDescent="0.2">
      <c r="A357" s="263" t="s">
        <v>176</v>
      </c>
      <c r="B357" s="257" t="s">
        <v>915</v>
      </c>
      <c r="C357" s="258" t="s">
        <v>916</v>
      </c>
      <c r="D357" s="259">
        <v>3893</v>
      </c>
      <c r="E357" s="260">
        <v>4026865</v>
      </c>
      <c r="F357" s="260">
        <v>573734.67999999982</v>
      </c>
      <c r="G357" s="261">
        <v>0</v>
      </c>
      <c r="H357" s="259">
        <v>3885</v>
      </c>
      <c r="I357" s="260">
        <v>4687930</v>
      </c>
      <c r="J357" s="260">
        <v>347310.56000000006</v>
      </c>
      <c r="K357" s="261">
        <v>0</v>
      </c>
      <c r="L357" s="259">
        <v>3814</v>
      </c>
      <c r="M357" s="260">
        <v>3612600.2</v>
      </c>
      <c r="N357" s="260">
        <v>147034.56</v>
      </c>
      <c r="O357" s="261">
        <v>0</v>
      </c>
      <c r="P357" s="259">
        <f t="shared" si="38"/>
        <v>-79</v>
      </c>
      <c r="Q357" s="260">
        <f t="shared" si="38"/>
        <v>-414264.79999999981</v>
      </c>
      <c r="R357" s="260">
        <f t="shared" si="38"/>
        <v>-426700.11999999982</v>
      </c>
      <c r="S357" s="261">
        <f t="shared" si="38"/>
        <v>0</v>
      </c>
      <c r="T357" s="259">
        <f t="shared" si="39"/>
        <v>-71</v>
      </c>
      <c r="U357" s="260">
        <f t="shared" si="35"/>
        <v>-1075329.7999999998</v>
      </c>
      <c r="V357" s="260">
        <f t="shared" si="36"/>
        <v>-200276.00000000006</v>
      </c>
      <c r="W357" s="261">
        <f t="shared" si="37"/>
        <v>0</v>
      </c>
      <c r="X357" s="296">
        <f t="shared" si="40"/>
        <v>11286453.280000005</v>
      </c>
    </row>
    <row r="358" spans="1:24" x14ac:dyDescent="0.2">
      <c r="A358" s="263" t="s">
        <v>176</v>
      </c>
      <c r="B358" s="257" t="s">
        <v>917</v>
      </c>
      <c r="C358" s="258" t="s">
        <v>918</v>
      </c>
      <c r="D358" s="259">
        <v>1658</v>
      </c>
      <c r="E358" s="260">
        <v>1384860.6</v>
      </c>
      <c r="F358" s="260">
        <v>101642.88999999998</v>
      </c>
      <c r="G358" s="261">
        <v>0</v>
      </c>
      <c r="H358" s="259">
        <v>1610</v>
      </c>
      <c r="I358" s="260">
        <v>1546496.4</v>
      </c>
      <c r="J358" s="260">
        <v>91725.2</v>
      </c>
      <c r="K358" s="261">
        <v>0</v>
      </c>
      <c r="L358" s="259">
        <v>1600</v>
      </c>
      <c r="M358" s="260">
        <v>756472.2</v>
      </c>
      <c r="N358" s="260">
        <v>45285.2</v>
      </c>
      <c r="O358" s="261">
        <v>0</v>
      </c>
      <c r="P358" s="259">
        <f t="shared" si="38"/>
        <v>-58</v>
      </c>
      <c r="Q358" s="260">
        <f t="shared" si="38"/>
        <v>-628388.40000000014</v>
      </c>
      <c r="R358" s="260">
        <f t="shared" si="38"/>
        <v>-56357.689999999988</v>
      </c>
      <c r="S358" s="261">
        <f t="shared" si="38"/>
        <v>0</v>
      </c>
      <c r="T358" s="259">
        <f t="shared" si="39"/>
        <v>-10</v>
      </c>
      <c r="U358" s="260">
        <f t="shared" si="35"/>
        <v>-790024.2</v>
      </c>
      <c r="V358" s="260">
        <f t="shared" si="36"/>
        <v>-46440</v>
      </c>
      <c r="W358" s="261">
        <f t="shared" si="37"/>
        <v>0</v>
      </c>
      <c r="X358" s="296">
        <f t="shared" si="40"/>
        <v>2408414.2000000002</v>
      </c>
    </row>
    <row r="359" spans="1:24" x14ac:dyDescent="0.2">
      <c r="A359" s="263" t="s">
        <v>176</v>
      </c>
      <c r="B359" s="257" t="s">
        <v>919</v>
      </c>
      <c r="C359" s="258" t="s">
        <v>206</v>
      </c>
      <c r="D359" s="259">
        <v>221</v>
      </c>
      <c r="E359" s="260">
        <v>122600</v>
      </c>
      <c r="F359" s="260">
        <v>0</v>
      </c>
      <c r="G359" s="261">
        <v>0</v>
      </c>
      <c r="H359" s="259">
        <v>226</v>
      </c>
      <c r="I359" s="260">
        <v>154685</v>
      </c>
      <c r="J359" s="260">
        <v>0</v>
      </c>
      <c r="K359" s="261">
        <v>0</v>
      </c>
      <c r="L359" s="259">
        <v>223</v>
      </c>
      <c r="M359" s="260">
        <v>126699</v>
      </c>
      <c r="N359" s="260">
        <v>0</v>
      </c>
      <c r="O359" s="261">
        <v>0</v>
      </c>
      <c r="P359" s="259">
        <f t="shared" si="38"/>
        <v>2</v>
      </c>
      <c r="Q359" s="260">
        <f t="shared" si="38"/>
        <v>4099</v>
      </c>
      <c r="R359" s="260">
        <f t="shared" si="38"/>
        <v>0</v>
      </c>
      <c r="S359" s="261">
        <f t="shared" si="38"/>
        <v>0</v>
      </c>
      <c r="T359" s="259">
        <f t="shared" si="39"/>
        <v>-3</v>
      </c>
      <c r="U359" s="260">
        <f t="shared" si="35"/>
        <v>-27986</v>
      </c>
      <c r="V359" s="260">
        <f t="shared" si="36"/>
        <v>0</v>
      </c>
      <c r="W359" s="261">
        <f t="shared" si="37"/>
        <v>0</v>
      </c>
      <c r="X359" s="296">
        <f t="shared" si="40"/>
        <v>380545</v>
      </c>
    </row>
    <row r="360" spans="1:24" ht="12.75" customHeight="1" x14ac:dyDescent="0.2">
      <c r="A360" s="263" t="s">
        <v>176</v>
      </c>
      <c r="B360" s="257" t="s">
        <v>920</v>
      </c>
      <c r="C360" s="258" t="s">
        <v>225</v>
      </c>
      <c r="D360" s="259">
        <v>1395</v>
      </c>
      <c r="E360" s="260">
        <v>1713200</v>
      </c>
      <c r="F360" s="260">
        <v>0</v>
      </c>
      <c r="G360" s="261">
        <v>3531450.8299999991</v>
      </c>
      <c r="H360" s="259">
        <v>1545</v>
      </c>
      <c r="I360" s="260">
        <v>2275468</v>
      </c>
      <c r="J360" s="260">
        <v>0</v>
      </c>
      <c r="K360" s="261">
        <v>4811118.5600000005</v>
      </c>
      <c r="L360" s="259">
        <v>1440</v>
      </c>
      <c r="M360" s="260">
        <v>1714157</v>
      </c>
      <c r="N360" s="260">
        <v>0</v>
      </c>
      <c r="O360" s="261">
        <v>4552671.99</v>
      </c>
      <c r="P360" s="259">
        <f t="shared" si="38"/>
        <v>45</v>
      </c>
      <c r="Q360" s="260">
        <f t="shared" si="38"/>
        <v>957</v>
      </c>
      <c r="R360" s="260">
        <f t="shared" si="38"/>
        <v>0</v>
      </c>
      <c r="S360" s="261">
        <f t="shared" si="38"/>
        <v>1021221.1600000011</v>
      </c>
      <c r="T360" s="259">
        <f t="shared" si="39"/>
        <v>-105</v>
      </c>
      <c r="U360" s="260">
        <f t="shared" si="35"/>
        <v>-561311</v>
      </c>
      <c r="V360" s="260">
        <f t="shared" si="36"/>
        <v>0</v>
      </c>
      <c r="W360" s="261">
        <f t="shared" si="37"/>
        <v>-258446.5700000003</v>
      </c>
      <c r="X360" s="296">
        <f t="shared" si="40"/>
        <v>18803411.970000003</v>
      </c>
    </row>
    <row r="361" spans="1:24" ht="12.75" customHeight="1" x14ac:dyDescent="0.2">
      <c r="A361" s="263" t="s">
        <v>176</v>
      </c>
      <c r="B361" s="257" t="s">
        <v>921</v>
      </c>
      <c r="C361" s="258" t="s">
        <v>922</v>
      </c>
      <c r="D361" s="259"/>
      <c r="E361" s="260">
        <v>359334</v>
      </c>
      <c r="F361" s="260">
        <v>0</v>
      </c>
      <c r="G361" s="261">
        <v>0</v>
      </c>
      <c r="H361" s="259">
        <v>0</v>
      </c>
      <c r="I361" s="260">
        <v>377676</v>
      </c>
      <c r="J361" s="260">
        <v>0</v>
      </c>
      <c r="K361" s="261">
        <v>0</v>
      </c>
      <c r="L361" s="259">
        <v>0</v>
      </c>
      <c r="M361" s="260">
        <v>334118</v>
      </c>
      <c r="N361" s="260">
        <v>0</v>
      </c>
      <c r="O361" s="261">
        <v>0</v>
      </c>
      <c r="P361" s="259">
        <f t="shared" si="38"/>
        <v>0</v>
      </c>
      <c r="Q361" s="260">
        <f t="shared" si="38"/>
        <v>-25216</v>
      </c>
      <c r="R361" s="260">
        <f t="shared" si="38"/>
        <v>0</v>
      </c>
      <c r="S361" s="261">
        <f t="shared" si="38"/>
        <v>0</v>
      </c>
      <c r="T361" s="259">
        <f t="shared" si="39"/>
        <v>0</v>
      </c>
      <c r="U361" s="260">
        <f t="shared" si="35"/>
        <v>-43558</v>
      </c>
      <c r="V361" s="260">
        <f t="shared" si="36"/>
        <v>0</v>
      </c>
      <c r="W361" s="261">
        <f t="shared" si="37"/>
        <v>0</v>
      </c>
      <c r="X361" s="296">
        <f t="shared" si="40"/>
        <v>1002354</v>
      </c>
    </row>
    <row r="362" spans="1:24" ht="12.75" customHeight="1" x14ac:dyDescent="0.2">
      <c r="A362" s="263" t="s">
        <v>176</v>
      </c>
      <c r="B362" s="257" t="s">
        <v>923</v>
      </c>
      <c r="C362" s="258" t="s">
        <v>177</v>
      </c>
      <c r="D362" s="259">
        <v>1002</v>
      </c>
      <c r="E362" s="260">
        <v>591661</v>
      </c>
      <c r="F362" s="260">
        <v>0</v>
      </c>
      <c r="G362" s="261">
        <v>0</v>
      </c>
      <c r="H362" s="259">
        <v>942</v>
      </c>
      <c r="I362" s="260">
        <v>699326</v>
      </c>
      <c r="J362" s="260">
        <v>0</v>
      </c>
      <c r="K362" s="261">
        <v>0</v>
      </c>
      <c r="L362" s="259">
        <v>969</v>
      </c>
      <c r="M362" s="260">
        <v>591721</v>
      </c>
      <c r="N362" s="260">
        <v>0</v>
      </c>
      <c r="O362" s="261">
        <v>0</v>
      </c>
      <c r="P362" s="259">
        <f t="shared" si="38"/>
        <v>-33</v>
      </c>
      <c r="Q362" s="260">
        <f t="shared" si="38"/>
        <v>60</v>
      </c>
      <c r="R362" s="260">
        <f t="shared" si="38"/>
        <v>0</v>
      </c>
      <c r="S362" s="261">
        <f t="shared" si="38"/>
        <v>0</v>
      </c>
      <c r="T362" s="259">
        <f t="shared" si="39"/>
        <v>27</v>
      </c>
      <c r="U362" s="260">
        <f t="shared" si="35"/>
        <v>-107605</v>
      </c>
      <c r="V362" s="260">
        <f t="shared" si="36"/>
        <v>0</v>
      </c>
      <c r="W362" s="261">
        <f t="shared" si="37"/>
        <v>0</v>
      </c>
      <c r="X362" s="296">
        <f t="shared" si="40"/>
        <v>1777068</v>
      </c>
    </row>
    <row r="363" spans="1:24" ht="12.75" customHeight="1" x14ac:dyDescent="0.2">
      <c r="A363" s="263" t="s">
        <v>181</v>
      </c>
      <c r="B363" s="257" t="s">
        <v>924</v>
      </c>
      <c r="C363" s="258" t="s">
        <v>925</v>
      </c>
      <c r="D363" s="259">
        <v>1236</v>
      </c>
      <c r="E363" s="260">
        <v>677477</v>
      </c>
      <c r="F363" s="260">
        <v>0</v>
      </c>
      <c r="G363" s="261">
        <v>0</v>
      </c>
      <c r="H363" s="259">
        <v>1005</v>
      </c>
      <c r="I363" s="260">
        <v>815816</v>
      </c>
      <c r="J363" s="260">
        <v>0</v>
      </c>
      <c r="K363" s="261">
        <v>0</v>
      </c>
      <c r="L363" s="259">
        <v>1052</v>
      </c>
      <c r="M363" s="260">
        <v>463554</v>
      </c>
      <c r="N363" s="260">
        <v>0</v>
      </c>
      <c r="O363" s="261">
        <v>0</v>
      </c>
      <c r="P363" s="259">
        <f t="shared" si="38"/>
        <v>-184</v>
      </c>
      <c r="Q363" s="260">
        <f t="shared" si="38"/>
        <v>-213923</v>
      </c>
      <c r="R363" s="260">
        <f t="shared" si="38"/>
        <v>0</v>
      </c>
      <c r="S363" s="261">
        <f t="shared" si="38"/>
        <v>0</v>
      </c>
      <c r="T363" s="259">
        <f t="shared" si="39"/>
        <v>47</v>
      </c>
      <c r="U363" s="260">
        <f t="shared" si="35"/>
        <v>-352262</v>
      </c>
      <c r="V363" s="260">
        <f t="shared" si="36"/>
        <v>0</v>
      </c>
      <c r="W363" s="261">
        <f t="shared" si="37"/>
        <v>0</v>
      </c>
      <c r="X363" s="296">
        <f t="shared" si="40"/>
        <v>1392582</v>
      </c>
    </row>
    <row r="364" spans="1:24" ht="12.75" customHeight="1" x14ac:dyDescent="0.2">
      <c r="A364" s="263" t="s">
        <v>181</v>
      </c>
      <c r="B364" s="257" t="s">
        <v>926</v>
      </c>
      <c r="C364" s="258" t="s">
        <v>927</v>
      </c>
      <c r="D364" s="259">
        <v>1021</v>
      </c>
      <c r="E364" s="260">
        <v>701913</v>
      </c>
      <c r="F364" s="260">
        <v>3720</v>
      </c>
      <c r="G364" s="261">
        <v>0</v>
      </c>
      <c r="H364" s="259">
        <v>936</v>
      </c>
      <c r="I364" s="260">
        <v>702648</v>
      </c>
      <c r="J364" s="260">
        <v>18065.599999999999</v>
      </c>
      <c r="K364" s="261">
        <v>0</v>
      </c>
      <c r="L364" s="259">
        <v>889</v>
      </c>
      <c r="M364" s="260">
        <v>697513</v>
      </c>
      <c r="N364" s="260">
        <v>10987.2</v>
      </c>
      <c r="O364" s="261">
        <v>0</v>
      </c>
      <c r="P364" s="259">
        <f t="shared" si="38"/>
        <v>-132</v>
      </c>
      <c r="Q364" s="260">
        <f t="shared" si="38"/>
        <v>-4400</v>
      </c>
      <c r="R364" s="260">
        <f t="shared" si="38"/>
        <v>7267.2000000000007</v>
      </c>
      <c r="S364" s="261">
        <f t="shared" si="38"/>
        <v>0</v>
      </c>
      <c r="T364" s="259">
        <f t="shared" si="39"/>
        <v>-47</v>
      </c>
      <c r="U364" s="260">
        <f t="shared" si="35"/>
        <v>-5135</v>
      </c>
      <c r="V364" s="260">
        <f t="shared" si="36"/>
        <v>-7078.3999999999978</v>
      </c>
      <c r="W364" s="261">
        <f t="shared" si="37"/>
        <v>0</v>
      </c>
      <c r="X364" s="296">
        <f t="shared" si="40"/>
        <v>2127146.6000000006</v>
      </c>
    </row>
    <row r="365" spans="1:24" ht="12.75" customHeight="1" x14ac:dyDescent="0.2">
      <c r="A365" s="263" t="s">
        <v>181</v>
      </c>
      <c r="B365" s="257" t="s">
        <v>928</v>
      </c>
      <c r="C365" s="258" t="s">
        <v>929</v>
      </c>
      <c r="D365" s="259">
        <v>3227</v>
      </c>
      <c r="E365" s="260">
        <v>2847629</v>
      </c>
      <c r="F365" s="260">
        <v>35666</v>
      </c>
      <c r="G365" s="261">
        <v>0</v>
      </c>
      <c r="H365" s="259">
        <v>3564</v>
      </c>
      <c r="I365" s="260">
        <v>3454043.2</v>
      </c>
      <c r="J365" s="260">
        <v>64169.599999999999</v>
      </c>
      <c r="K365" s="261">
        <v>0</v>
      </c>
      <c r="L365" s="259">
        <v>3761</v>
      </c>
      <c r="M365" s="260">
        <v>2821443</v>
      </c>
      <c r="N365" s="260">
        <v>34324</v>
      </c>
      <c r="O365" s="261">
        <v>0</v>
      </c>
      <c r="P365" s="259">
        <f t="shared" si="38"/>
        <v>534</v>
      </c>
      <c r="Q365" s="260">
        <f t="shared" si="38"/>
        <v>-26186</v>
      </c>
      <c r="R365" s="260">
        <f t="shared" si="38"/>
        <v>-1342</v>
      </c>
      <c r="S365" s="261">
        <f t="shared" si="38"/>
        <v>0</v>
      </c>
      <c r="T365" s="259">
        <f t="shared" si="39"/>
        <v>197</v>
      </c>
      <c r="U365" s="260">
        <f t="shared" si="35"/>
        <v>-632600.20000000019</v>
      </c>
      <c r="V365" s="260">
        <f t="shared" si="36"/>
        <v>-29845.599999999999</v>
      </c>
      <c r="W365" s="261">
        <f t="shared" si="37"/>
        <v>0</v>
      </c>
      <c r="X365" s="296">
        <f t="shared" si="40"/>
        <v>8575357.0000000019</v>
      </c>
    </row>
    <row r="366" spans="1:24" ht="12.75" customHeight="1" x14ac:dyDescent="0.2">
      <c r="A366" s="263" t="s">
        <v>181</v>
      </c>
      <c r="B366" s="257" t="s">
        <v>930</v>
      </c>
      <c r="C366" s="258" t="s">
        <v>931</v>
      </c>
      <c r="D366" s="259">
        <v>290</v>
      </c>
      <c r="E366" s="260">
        <v>271277</v>
      </c>
      <c r="F366" s="260">
        <v>0</v>
      </c>
      <c r="G366" s="261">
        <v>0</v>
      </c>
      <c r="H366" s="259">
        <v>245</v>
      </c>
      <c r="I366" s="260">
        <v>286059</v>
      </c>
      <c r="J366" s="260">
        <v>0</v>
      </c>
      <c r="K366" s="261">
        <v>0</v>
      </c>
      <c r="L366" s="259">
        <v>283</v>
      </c>
      <c r="M366" s="260">
        <v>281475</v>
      </c>
      <c r="N366" s="260">
        <v>0</v>
      </c>
      <c r="O366" s="261">
        <v>0</v>
      </c>
      <c r="P366" s="259">
        <f t="shared" si="38"/>
        <v>-7</v>
      </c>
      <c r="Q366" s="260">
        <f t="shared" si="38"/>
        <v>10198</v>
      </c>
      <c r="R366" s="260">
        <f t="shared" si="38"/>
        <v>0</v>
      </c>
      <c r="S366" s="261">
        <f t="shared" si="38"/>
        <v>0</v>
      </c>
      <c r="T366" s="259">
        <f t="shared" si="39"/>
        <v>38</v>
      </c>
      <c r="U366" s="260">
        <f t="shared" si="35"/>
        <v>-4584</v>
      </c>
      <c r="V366" s="260">
        <f t="shared" si="36"/>
        <v>0</v>
      </c>
      <c r="W366" s="261">
        <f t="shared" si="37"/>
        <v>0</v>
      </c>
      <c r="X366" s="296">
        <f t="shared" si="40"/>
        <v>844984</v>
      </c>
    </row>
    <row r="367" spans="1:24" ht="12.75" customHeight="1" x14ac:dyDescent="0.2">
      <c r="A367" s="263" t="s">
        <v>184</v>
      </c>
      <c r="B367" s="257" t="s">
        <v>932</v>
      </c>
      <c r="C367" s="258" t="s">
        <v>933</v>
      </c>
      <c r="D367" s="259">
        <v>1267</v>
      </c>
      <c r="E367" s="260">
        <v>723108.4</v>
      </c>
      <c r="F367" s="260">
        <v>0</v>
      </c>
      <c r="G367" s="261">
        <v>0</v>
      </c>
      <c r="H367" s="259">
        <v>1143</v>
      </c>
      <c r="I367" s="260">
        <v>799094.6</v>
      </c>
      <c r="J367" s="260">
        <v>0</v>
      </c>
      <c r="K367" s="261">
        <v>0</v>
      </c>
      <c r="L367" s="259">
        <v>1114</v>
      </c>
      <c r="M367" s="260">
        <v>637926.6</v>
      </c>
      <c r="N367" s="260">
        <v>0</v>
      </c>
      <c r="O367" s="261">
        <v>0</v>
      </c>
      <c r="P367" s="259">
        <f t="shared" si="38"/>
        <v>-153</v>
      </c>
      <c r="Q367" s="260">
        <f t="shared" si="38"/>
        <v>-85181.800000000047</v>
      </c>
      <c r="R367" s="260">
        <f t="shared" si="38"/>
        <v>0</v>
      </c>
      <c r="S367" s="261">
        <f t="shared" si="38"/>
        <v>0</v>
      </c>
      <c r="T367" s="259">
        <f t="shared" si="39"/>
        <v>-29</v>
      </c>
      <c r="U367" s="260">
        <f t="shared" si="35"/>
        <v>-161168</v>
      </c>
      <c r="V367" s="260">
        <f t="shared" si="36"/>
        <v>0</v>
      </c>
      <c r="W367" s="261">
        <f t="shared" si="37"/>
        <v>0</v>
      </c>
      <c r="X367" s="296">
        <f t="shared" si="40"/>
        <v>1915854.8</v>
      </c>
    </row>
    <row r="368" spans="1:24" ht="12.75" customHeight="1" x14ac:dyDescent="0.2">
      <c r="A368" s="263" t="s">
        <v>184</v>
      </c>
      <c r="B368" s="257" t="s">
        <v>934</v>
      </c>
      <c r="C368" s="258" t="s">
        <v>219</v>
      </c>
      <c r="D368" s="259">
        <v>418</v>
      </c>
      <c r="E368" s="260">
        <v>107910</v>
      </c>
      <c r="F368" s="260">
        <v>0</v>
      </c>
      <c r="G368" s="261">
        <v>0</v>
      </c>
      <c r="H368" s="259">
        <v>642</v>
      </c>
      <c r="I368" s="260">
        <v>144646</v>
      </c>
      <c r="J368" s="260">
        <v>0</v>
      </c>
      <c r="K368" s="261">
        <v>0</v>
      </c>
      <c r="L368" s="259">
        <v>516</v>
      </c>
      <c r="M368" s="260">
        <v>102141</v>
      </c>
      <c r="N368" s="260">
        <v>0</v>
      </c>
      <c r="O368" s="261">
        <v>0</v>
      </c>
      <c r="P368" s="259">
        <f t="shared" si="38"/>
        <v>98</v>
      </c>
      <c r="Q368" s="260">
        <f t="shared" si="38"/>
        <v>-5769</v>
      </c>
      <c r="R368" s="260">
        <f t="shared" si="38"/>
        <v>0</v>
      </c>
      <c r="S368" s="261">
        <f t="shared" si="38"/>
        <v>0</v>
      </c>
      <c r="T368" s="259">
        <f t="shared" si="39"/>
        <v>-126</v>
      </c>
      <c r="U368" s="260">
        <f t="shared" si="35"/>
        <v>-42505</v>
      </c>
      <c r="V368" s="260">
        <f t="shared" si="36"/>
        <v>0</v>
      </c>
      <c r="W368" s="261">
        <f t="shared" si="37"/>
        <v>0</v>
      </c>
      <c r="X368" s="296">
        <f t="shared" si="40"/>
        <v>307553</v>
      </c>
    </row>
    <row r="369" spans="1:24" ht="12.75" hidden="1" customHeight="1" x14ac:dyDescent="0.2">
      <c r="A369" s="263" t="s">
        <v>184</v>
      </c>
      <c r="B369" s="257" t="s">
        <v>935</v>
      </c>
      <c r="C369" s="258" t="s">
        <v>936</v>
      </c>
      <c r="D369" s="259"/>
      <c r="E369" s="260"/>
      <c r="F369" s="260"/>
      <c r="G369" s="261"/>
      <c r="H369" s="259"/>
      <c r="I369" s="260"/>
      <c r="J369" s="260"/>
      <c r="K369" s="261"/>
      <c r="L369" s="259"/>
      <c r="M369" s="260"/>
      <c r="N369" s="260"/>
      <c r="O369" s="261"/>
      <c r="P369" s="259">
        <f t="shared" si="38"/>
        <v>0</v>
      </c>
      <c r="Q369" s="260">
        <f t="shared" si="38"/>
        <v>0</v>
      </c>
      <c r="R369" s="260">
        <f t="shared" si="38"/>
        <v>0</v>
      </c>
      <c r="S369" s="261">
        <f t="shared" si="38"/>
        <v>0</v>
      </c>
      <c r="T369" s="259">
        <f t="shared" si="39"/>
        <v>0</v>
      </c>
      <c r="U369" s="260">
        <f t="shared" si="35"/>
        <v>0</v>
      </c>
      <c r="V369" s="260">
        <f t="shared" si="36"/>
        <v>0</v>
      </c>
      <c r="W369" s="261">
        <f t="shared" si="37"/>
        <v>0</v>
      </c>
      <c r="X369" s="296">
        <f t="shared" si="40"/>
        <v>0</v>
      </c>
    </row>
    <row r="370" spans="1:24" ht="12.75" customHeight="1" x14ac:dyDescent="0.2">
      <c r="A370" s="263" t="s">
        <v>184</v>
      </c>
      <c r="B370" s="257" t="s">
        <v>937</v>
      </c>
      <c r="C370" s="258" t="s">
        <v>938</v>
      </c>
      <c r="D370" s="259">
        <v>2232</v>
      </c>
      <c r="E370" s="260">
        <v>1542454</v>
      </c>
      <c r="F370" s="260">
        <v>0</v>
      </c>
      <c r="G370" s="261">
        <v>0</v>
      </c>
      <c r="H370" s="259">
        <v>2499</v>
      </c>
      <c r="I370" s="260">
        <v>1895780.4</v>
      </c>
      <c r="J370" s="260">
        <v>0</v>
      </c>
      <c r="K370" s="261">
        <v>0</v>
      </c>
      <c r="L370" s="259">
        <v>2415</v>
      </c>
      <c r="M370" s="260">
        <v>1542352</v>
      </c>
      <c r="N370" s="260">
        <v>0</v>
      </c>
      <c r="O370" s="261">
        <v>0</v>
      </c>
      <c r="P370" s="259">
        <f t="shared" si="38"/>
        <v>183</v>
      </c>
      <c r="Q370" s="260">
        <f>M370-E370</f>
        <v>-102</v>
      </c>
      <c r="R370" s="260">
        <f t="shared" si="38"/>
        <v>0</v>
      </c>
      <c r="S370" s="261">
        <f t="shared" si="38"/>
        <v>0</v>
      </c>
      <c r="T370" s="259">
        <f t="shared" si="39"/>
        <v>-84</v>
      </c>
      <c r="U370" s="260">
        <f t="shared" si="35"/>
        <v>-353428.39999999991</v>
      </c>
      <c r="V370" s="260">
        <f t="shared" si="36"/>
        <v>0</v>
      </c>
      <c r="W370" s="261">
        <f t="shared" si="37"/>
        <v>0</v>
      </c>
      <c r="X370" s="296">
        <f t="shared" si="40"/>
        <v>4632069</v>
      </c>
    </row>
    <row r="371" spans="1:24" ht="12.75" customHeight="1" x14ac:dyDescent="0.2">
      <c r="A371" s="263" t="s">
        <v>184</v>
      </c>
      <c r="B371" s="257" t="s">
        <v>939</v>
      </c>
      <c r="C371" s="258" t="s">
        <v>209</v>
      </c>
      <c r="D371" s="259">
        <v>55</v>
      </c>
      <c r="E371" s="260">
        <v>31900</v>
      </c>
      <c r="F371" s="260">
        <v>0</v>
      </c>
      <c r="G371" s="261">
        <v>0</v>
      </c>
      <c r="H371" s="259">
        <v>56</v>
      </c>
      <c r="I371" s="260">
        <v>35786</v>
      </c>
      <c r="J371" s="260">
        <v>0</v>
      </c>
      <c r="K371" s="261">
        <v>0</v>
      </c>
      <c r="L371" s="259">
        <v>53</v>
      </c>
      <c r="M371" s="260">
        <v>35218</v>
      </c>
      <c r="N371" s="260">
        <v>0</v>
      </c>
      <c r="O371" s="261">
        <v>0</v>
      </c>
      <c r="P371" s="259">
        <f t="shared" si="38"/>
        <v>-2</v>
      </c>
      <c r="Q371" s="260">
        <f t="shared" si="38"/>
        <v>3318</v>
      </c>
      <c r="R371" s="260">
        <f t="shared" si="38"/>
        <v>0</v>
      </c>
      <c r="S371" s="261">
        <f t="shared" si="38"/>
        <v>0</v>
      </c>
      <c r="T371" s="259">
        <f t="shared" si="39"/>
        <v>-3</v>
      </c>
      <c r="U371" s="260">
        <f t="shared" si="35"/>
        <v>-568</v>
      </c>
      <c r="V371" s="260">
        <f t="shared" si="36"/>
        <v>0</v>
      </c>
      <c r="W371" s="261">
        <f t="shared" si="37"/>
        <v>0</v>
      </c>
      <c r="X371" s="296">
        <f t="shared" si="40"/>
        <v>105758</v>
      </c>
    </row>
    <row r="372" spans="1:24" ht="12.75" customHeight="1" x14ac:dyDescent="0.2">
      <c r="A372" s="263" t="s">
        <v>184</v>
      </c>
      <c r="B372" s="257" t="s">
        <v>940</v>
      </c>
      <c r="C372" s="258" t="s">
        <v>941</v>
      </c>
      <c r="D372" s="259">
        <v>1328</v>
      </c>
      <c r="E372" s="260">
        <v>741097</v>
      </c>
      <c r="F372" s="260">
        <v>0</v>
      </c>
      <c r="G372" s="261">
        <v>0</v>
      </c>
      <c r="H372" s="259">
        <v>1370</v>
      </c>
      <c r="I372" s="260">
        <v>916322</v>
      </c>
      <c r="J372" s="260">
        <v>0</v>
      </c>
      <c r="K372" s="261">
        <v>0</v>
      </c>
      <c r="L372" s="259">
        <v>1267.5</v>
      </c>
      <c r="M372" s="260">
        <v>703064</v>
      </c>
      <c r="N372" s="260">
        <v>0</v>
      </c>
      <c r="O372" s="261">
        <v>0</v>
      </c>
      <c r="P372" s="259">
        <f t="shared" si="38"/>
        <v>-60.5</v>
      </c>
      <c r="Q372" s="260">
        <f t="shared" si="38"/>
        <v>-38033</v>
      </c>
      <c r="R372" s="260">
        <f t="shared" si="38"/>
        <v>0</v>
      </c>
      <c r="S372" s="261">
        <f t="shared" si="38"/>
        <v>0</v>
      </c>
      <c r="T372" s="259">
        <f t="shared" si="39"/>
        <v>-102.5</v>
      </c>
      <c r="U372" s="260">
        <f t="shared" si="35"/>
        <v>-213258</v>
      </c>
      <c r="V372" s="260">
        <f t="shared" si="36"/>
        <v>0</v>
      </c>
      <c r="W372" s="261">
        <f t="shared" si="37"/>
        <v>0</v>
      </c>
      <c r="X372" s="296">
        <f t="shared" si="40"/>
        <v>2111666.5</v>
      </c>
    </row>
    <row r="373" spans="1:24" ht="12.75" customHeight="1" x14ac:dyDescent="0.2">
      <c r="A373" s="263" t="s">
        <v>184</v>
      </c>
      <c r="B373" s="257" t="s">
        <v>942</v>
      </c>
      <c r="C373" s="258" t="s">
        <v>943</v>
      </c>
      <c r="D373" s="259"/>
      <c r="E373" s="260">
        <v>73710</v>
      </c>
      <c r="F373" s="260">
        <v>0</v>
      </c>
      <c r="G373" s="261">
        <v>0</v>
      </c>
      <c r="H373" s="259">
        <v>0</v>
      </c>
      <c r="I373" s="260">
        <v>88793</v>
      </c>
      <c r="J373" s="260">
        <v>0</v>
      </c>
      <c r="K373" s="261">
        <v>0</v>
      </c>
      <c r="L373" s="259">
        <v>0</v>
      </c>
      <c r="M373" s="260">
        <v>65012</v>
      </c>
      <c r="N373" s="260">
        <v>0</v>
      </c>
      <c r="O373" s="261">
        <v>0</v>
      </c>
      <c r="P373" s="259">
        <f t="shared" si="38"/>
        <v>0</v>
      </c>
      <c r="Q373" s="260">
        <f t="shared" si="38"/>
        <v>-8698</v>
      </c>
      <c r="R373" s="260">
        <f t="shared" si="38"/>
        <v>0</v>
      </c>
      <c r="S373" s="261">
        <f t="shared" si="38"/>
        <v>0</v>
      </c>
      <c r="T373" s="259">
        <f t="shared" si="39"/>
        <v>0</v>
      </c>
      <c r="U373" s="260">
        <f t="shared" si="35"/>
        <v>-23781</v>
      </c>
      <c r="V373" s="260">
        <f t="shared" si="36"/>
        <v>0</v>
      </c>
      <c r="W373" s="261">
        <f t="shared" si="37"/>
        <v>0</v>
      </c>
      <c r="X373" s="296">
        <f t="shared" si="40"/>
        <v>195036</v>
      </c>
    </row>
    <row r="374" spans="1:24" ht="12.75" customHeight="1" x14ac:dyDescent="0.2">
      <c r="A374" s="263" t="s">
        <v>184</v>
      </c>
      <c r="B374" s="257" t="s">
        <v>944</v>
      </c>
      <c r="C374" s="258" t="s">
        <v>945</v>
      </c>
      <c r="D374" s="259">
        <v>5324</v>
      </c>
      <c r="E374" s="260">
        <v>5068905</v>
      </c>
      <c r="F374" s="260">
        <v>222954.1299999998</v>
      </c>
      <c r="G374" s="261">
        <v>0</v>
      </c>
      <c r="H374" s="259">
        <v>5335</v>
      </c>
      <c r="I374" s="260">
        <v>5959561.4000000004</v>
      </c>
      <c r="J374" s="260">
        <v>38248.399999999994</v>
      </c>
      <c r="K374" s="261">
        <v>0</v>
      </c>
      <c r="L374" s="259">
        <v>5232</v>
      </c>
      <c r="M374" s="260">
        <v>4596360.2</v>
      </c>
      <c r="N374" s="260">
        <v>16648.800000000003</v>
      </c>
      <c r="O374" s="261">
        <v>0</v>
      </c>
      <c r="P374" s="259">
        <f t="shared" si="38"/>
        <v>-92</v>
      </c>
      <c r="Q374" s="260">
        <f t="shared" si="38"/>
        <v>-472544.79999999981</v>
      </c>
      <c r="R374" s="260">
        <f t="shared" si="38"/>
        <v>-206305.32999999978</v>
      </c>
      <c r="S374" s="261">
        <f t="shared" si="38"/>
        <v>0</v>
      </c>
      <c r="T374" s="259">
        <f t="shared" si="39"/>
        <v>-103</v>
      </c>
      <c r="U374" s="260">
        <f t="shared" si="35"/>
        <v>-1363201.2000000002</v>
      </c>
      <c r="V374" s="260">
        <f t="shared" si="36"/>
        <v>-21599.599999999991</v>
      </c>
      <c r="W374" s="261">
        <f t="shared" si="37"/>
        <v>0</v>
      </c>
      <c r="X374" s="296">
        <f t="shared" si="40"/>
        <v>13849399.000000002</v>
      </c>
    </row>
    <row r="375" spans="1:24" ht="12.75" customHeight="1" x14ac:dyDescent="0.2">
      <c r="A375" s="263" t="s">
        <v>184</v>
      </c>
      <c r="B375" s="257" t="s">
        <v>946</v>
      </c>
      <c r="C375" s="258" t="s">
        <v>947</v>
      </c>
      <c r="D375" s="259">
        <v>597</v>
      </c>
      <c r="E375" s="260">
        <v>441939</v>
      </c>
      <c r="F375" s="260">
        <v>0</v>
      </c>
      <c r="G375" s="261">
        <v>0</v>
      </c>
      <c r="H375" s="259">
        <v>547</v>
      </c>
      <c r="I375" s="260">
        <v>422294</v>
      </c>
      <c r="J375" s="260">
        <v>0</v>
      </c>
      <c r="K375" s="261">
        <v>0</v>
      </c>
      <c r="L375" s="259">
        <v>500</v>
      </c>
      <c r="M375" s="260">
        <v>401449</v>
      </c>
      <c r="N375" s="260">
        <v>0</v>
      </c>
      <c r="O375" s="261">
        <v>0</v>
      </c>
      <c r="P375" s="259">
        <f t="shared" si="38"/>
        <v>-97</v>
      </c>
      <c r="Q375" s="260">
        <f t="shared" si="38"/>
        <v>-40490</v>
      </c>
      <c r="R375" s="260">
        <f t="shared" si="38"/>
        <v>0</v>
      </c>
      <c r="S375" s="261">
        <f t="shared" si="38"/>
        <v>0</v>
      </c>
      <c r="T375" s="259">
        <f t="shared" si="39"/>
        <v>-47</v>
      </c>
      <c r="U375" s="260">
        <f t="shared" si="35"/>
        <v>-20845</v>
      </c>
      <c r="V375" s="260">
        <f t="shared" si="36"/>
        <v>0</v>
      </c>
      <c r="W375" s="261">
        <f t="shared" si="37"/>
        <v>0</v>
      </c>
      <c r="X375" s="296">
        <f t="shared" si="40"/>
        <v>1205250</v>
      </c>
    </row>
    <row r="376" spans="1:24" ht="12.75" customHeight="1" x14ac:dyDescent="0.2">
      <c r="A376" s="263" t="s">
        <v>184</v>
      </c>
      <c r="B376" s="257" t="s">
        <v>948</v>
      </c>
      <c r="C376" s="258" t="s">
        <v>207</v>
      </c>
      <c r="D376" s="259">
        <v>433</v>
      </c>
      <c r="E376" s="260">
        <v>228778</v>
      </c>
      <c r="F376" s="260">
        <v>0</v>
      </c>
      <c r="G376" s="261">
        <v>0</v>
      </c>
      <c r="H376" s="259">
        <v>460</v>
      </c>
      <c r="I376" s="260">
        <v>299322</v>
      </c>
      <c r="J376" s="260">
        <v>0</v>
      </c>
      <c r="K376" s="261">
        <v>0</v>
      </c>
      <c r="L376" s="259">
        <v>426</v>
      </c>
      <c r="M376" s="260">
        <v>224338</v>
      </c>
      <c r="N376" s="260">
        <v>0</v>
      </c>
      <c r="O376" s="261">
        <v>0</v>
      </c>
      <c r="P376" s="259">
        <f t="shared" si="38"/>
        <v>-7</v>
      </c>
      <c r="Q376" s="260">
        <f t="shared" si="38"/>
        <v>-4440</v>
      </c>
      <c r="R376" s="260">
        <f t="shared" si="38"/>
        <v>0</v>
      </c>
      <c r="S376" s="261">
        <f t="shared" si="38"/>
        <v>0</v>
      </c>
      <c r="T376" s="259">
        <f t="shared" si="39"/>
        <v>-34</v>
      </c>
      <c r="U376" s="260">
        <f t="shared" si="35"/>
        <v>-74984</v>
      </c>
      <c r="V376" s="260">
        <f t="shared" si="36"/>
        <v>0</v>
      </c>
      <c r="W376" s="261">
        <f t="shared" si="37"/>
        <v>0</v>
      </c>
      <c r="X376" s="296">
        <f t="shared" si="40"/>
        <v>673859</v>
      </c>
    </row>
    <row r="377" spans="1:24" ht="12.75" customHeight="1" x14ac:dyDescent="0.2">
      <c r="A377" s="263" t="s">
        <v>184</v>
      </c>
      <c r="B377" s="257" t="s">
        <v>949</v>
      </c>
      <c r="C377" s="258" t="s">
        <v>208</v>
      </c>
      <c r="D377" s="259">
        <v>492</v>
      </c>
      <c r="E377" s="260">
        <v>423840</v>
      </c>
      <c r="F377" s="260">
        <v>0</v>
      </c>
      <c r="G377" s="261">
        <v>1367841.67</v>
      </c>
      <c r="H377" s="259">
        <v>541</v>
      </c>
      <c r="I377" s="260">
        <v>522897</v>
      </c>
      <c r="J377" s="260">
        <v>0</v>
      </c>
      <c r="K377" s="261">
        <v>1743599.46</v>
      </c>
      <c r="L377" s="259">
        <v>520</v>
      </c>
      <c r="M377" s="260">
        <v>396127.6</v>
      </c>
      <c r="N377" s="260">
        <v>0</v>
      </c>
      <c r="O377" s="261">
        <v>1457486.9299999997</v>
      </c>
      <c r="P377" s="259">
        <f t="shared" si="38"/>
        <v>28</v>
      </c>
      <c r="Q377" s="260">
        <f t="shared" si="38"/>
        <v>-27712.400000000023</v>
      </c>
      <c r="R377" s="260">
        <f t="shared" si="38"/>
        <v>0</v>
      </c>
      <c r="S377" s="261">
        <f t="shared" si="38"/>
        <v>89645.259999999776</v>
      </c>
      <c r="T377" s="259">
        <f t="shared" si="39"/>
        <v>-21</v>
      </c>
      <c r="U377" s="260">
        <f t="shared" si="35"/>
        <v>-126769.40000000002</v>
      </c>
      <c r="V377" s="260">
        <f t="shared" si="36"/>
        <v>0</v>
      </c>
      <c r="W377" s="261">
        <f t="shared" si="37"/>
        <v>-286112.53000000026</v>
      </c>
      <c r="X377" s="296">
        <f t="shared" si="40"/>
        <v>5561911.589999998</v>
      </c>
    </row>
    <row r="378" spans="1:24" ht="12.75" customHeight="1" x14ac:dyDescent="0.2">
      <c r="A378" s="263" t="s">
        <v>188</v>
      </c>
      <c r="B378" s="257" t="s">
        <v>950</v>
      </c>
      <c r="C378" s="258" t="s">
        <v>951</v>
      </c>
      <c r="D378" s="259">
        <v>456</v>
      </c>
      <c r="E378" s="260">
        <v>223752</v>
      </c>
      <c r="F378" s="260">
        <v>0</v>
      </c>
      <c r="G378" s="261">
        <v>0</v>
      </c>
      <c r="H378" s="259">
        <v>475</v>
      </c>
      <c r="I378" s="260">
        <v>267187</v>
      </c>
      <c r="J378" s="260">
        <v>0</v>
      </c>
      <c r="K378" s="261">
        <v>0</v>
      </c>
      <c r="L378" s="259">
        <v>435</v>
      </c>
      <c r="M378" s="260">
        <v>211251</v>
      </c>
      <c r="N378" s="260">
        <v>0</v>
      </c>
      <c r="O378" s="261">
        <v>0</v>
      </c>
      <c r="P378" s="259">
        <f t="shared" si="38"/>
        <v>-21</v>
      </c>
      <c r="Q378" s="260">
        <f t="shared" si="38"/>
        <v>-12501</v>
      </c>
      <c r="R378" s="260">
        <f t="shared" si="38"/>
        <v>0</v>
      </c>
      <c r="S378" s="261">
        <f t="shared" si="38"/>
        <v>0</v>
      </c>
      <c r="T378" s="259">
        <f t="shared" si="39"/>
        <v>-40</v>
      </c>
      <c r="U378" s="260">
        <f t="shared" si="35"/>
        <v>-55936</v>
      </c>
      <c r="V378" s="260">
        <f t="shared" si="36"/>
        <v>0</v>
      </c>
      <c r="W378" s="261">
        <f t="shared" si="37"/>
        <v>0</v>
      </c>
      <c r="X378" s="296">
        <f t="shared" si="40"/>
        <v>634602</v>
      </c>
    </row>
    <row r="379" spans="1:24" ht="12.75" customHeight="1" x14ac:dyDescent="0.2">
      <c r="A379" s="263" t="s">
        <v>188</v>
      </c>
      <c r="B379" s="257" t="s">
        <v>952</v>
      </c>
      <c r="C379" s="258" t="s">
        <v>953</v>
      </c>
      <c r="D379" s="259"/>
      <c r="E379" s="260">
        <v>34020</v>
      </c>
      <c r="F379" s="260">
        <v>0</v>
      </c>
      <c r="G379" s="261">
        <v>0</v>
      </c>
      <c r="H379" s="259">
        <v>0</v>
      </c>
      <c r="I379" s="260">
        <v>17666</v>
      </c>
      <c r="J379" s="260">
        <v>0</v>
      </c>
      <c r="K379" s="261">
        <v>0</v>
      </c>
      <c r="L379" s="259">
        <v>0</v>
      </c>
      <c r="M379" s="260">
        <v>2546</v>
      </c>
      <c r="N379" s="260">
        <v>0</v>
      </c>
      <c r="O379" s="261">
        <v>0</v>
      </c>
      <c r="P379" s="259">
        <f t="shared" si="38"/>
        <v>0</v>
      </c>
      <c r="Q379" s="260">
        <f t="shared" si="38"/>
        <v>-31474</v>
      </c>
      <c r="R379" s="260">
        <f t="shared" si="38"/>
        <v>0</v>
      </c>
      <c r="S379" s="261">
        <f t="shared" si="38"/>
        <v>0</v>
      </c>
      <c r="T379" s="259">
        <f t="shared" si="39"/>
        <v>0</v>
      </c>
      <c r="U379" s="260">
        <f t="shared" si="35"/>
        <v>-15120</v>
      </c>
      <c r="V379" s="260">
        <f t="shared" si="36"/>
        <v>0</v>
      </c>
      <c r="W379" s="261">
        <f t="shared" si="37"/>
        <v>0</v>
      </c>
      <c r="X379" s="296">
        <f t="shared" si="40"/>
        <v>7638</v>
      </c>
    </row>
    <row r="380" spans="1:24" ht="12.75" customHeight="1" x14ac:dyDescent="0.2">
      <c r="A380" s="263" t="s">
        <v>188</v>
      </c>
      <c r="B380" s="257" t="s">
        <v>954</v>
      </c>
      <c r="C380" s="258" t="s">
        <v>955</v>
      </c>
      <c r="D380" s="259">
        <v>5200</v>
      </c>
      <c r="E380" s="260">
        <v>4019544.6</v>
      </c>
      <c r="F380" s="260">
        <v>34279</v>
      </c>
      <c r="G380" s="261">
        <v>0</v>
      </c>
      <c r="H380" s="259">
        <v>5061</v>
      </c>
      <c r="I380" s="260">
        <v>4442730.2</v>
      </c>
      <c r="J380" s="260">
        <v>58447.19999999999</v>
      </c>
      <c r="K380" s="261">
        <v>0</v>
      </c>
      <c r="L380" s="259">
        <v>5079</v>
      </c>
      <c r="M380" s="260">
        <v>3755448.8</v>
      </c>
      <c r="N380" s="260">
        <v>25162.400000000001</v>
      </c>
      <c r="O380" s="261">
        <v>0</v>
      </c>
      <c r="P380" s="259">
        <f t="shared" si="38"/>
        <v>-121</v>
      </c>
      <c r="Q380" s="260">
        <f t="shared" si="38"/>
        <v>-264095.80000000028</v>
      </c>
      <c r="R380" s="260">
        <f t="shared" si="38"/>
        <v>-9116.5999999999985</v>
      </c>
      <c r="S380" s="261">
        <f t="shared" si="38"/>
        <v>0</v>
      </c>
      <c r="T380" s="259">
        <f t="shared" si="39"/>
        <v>18</v>
      </c>
      <c r="U380" s="260">
        <f t="shared" si="35"/>
        <v>-687281.40000000037</v>
      </c>
      <c r="V380" s="260">
        <f t="shared" si="36"/>
        <v>-33284.799999999988</v>
      </c>
      <c r="W380" s="261">
        <f t="shared" si="37"/>
        <v>0</v>
      </c>
      <c r="X380" s="296">
        <f t="shared" si="40"/>
        <v>11351870.6</v>
      </c>
    </row>
    <row r="381" spans="1:24" ht="12.75" customHeight="1" x14ac:dyDescent="0.2">
      <c r="A381" s="263" t="s">
        <v>188</v>
      </c>
      <c r="B381" s="257" t="s">
        <v>956</v>
      </c>
      <c r="C381" s="258" t="s">
        <v>957</v>
      </c>
      <c r="D381" s="259">
        <v>373</v>
      </c>
      <c r="E381" s="260">
        <v>861706</v>
      </c>
      <c r="F381" s="260">
        <v>203027.36999999982</v>
      </c>
      <c r="G381" s="261">
        <v>0</v>
      </c>
      <c r="H381" s="259">
        <v>401</v>
      </c>
      <c r="I381" s="260">
        <v>1042280</v>
      </c>
      <c r="J381" s="260">
        <v>240</v>
      </c>
      <c r="K381" s="261">
        <v>0</v>
      </c>
      <c r="L381" s="259">
        <v>416</v>
      </c>
      <c r="M381" s="260">
        <v>810389</v>
      </c>
      <c r="N381" s="260">
        <v>0</v>
      </c>
      <c r="O381" s="261">
        <v>0</v>
      </c>
      <c r="P381" s="259">
        <f t="shared" si="38"/>
        <v>43</v>
      </c>
      <c r="Q381" s="260">
        <f t="shared" si="38"/>
        <v>-51317</v>
      </c>
      <c r="R381" s="260">
        <f t="shared" si="38"/>
        <v>-203027.36999999982</v>
      </c>
      <c r="S381" s="261">
        <f t="shared" si="38"/>
        <v>0</v>
      </c>
      <c r="T381" s="259">
        <f t="shared" si="39"/>
        <v>15</v>
      </c>
      <c r="U381" s="260">
        <f t="shared" si="35"/>
        <v>-231891</v>
      </c>
      <c r="V381" s="260">
        <f t="shared" si="36"/>
        <v>-240</v>
      </c>
      <c r="W381" s="261">
        <f t="shared" si="37"/>
        <v>0</v>
      </c>
      <c r="X381" s="296">
        <f t="shared" si="40"/>
        <v>2432042.0000000005</v>
      </c>
    </row>
    <row r="382" spans="1:24" ht="12.75" customHeight="1" x14ac:dyDescent="0.2">
      <c r="A382" s="263" t="s">
        <v>188</v>
      </c>
      <c r="B382" s="257" t="s">
        <v>958</v>
      </c>
      <c r="C382" s="258" t="s">
        <v>959</v>
      </c>
      <c r="D382" s="259">
        <v>1953</v>
      </c>
      <c r="E382" s="260">
        <v>2602191</v>
      </c>
      <c r="F382" s="260">
        <v>0</v>
      </c>
      <c r="G382" s="261">
        <v>2066977.6399999997</v>
      </c>
      <c r="H382" s="259">
        <v>2237</v>
      </c>
      <c r="I382" s="260">
        <v>3032930</v>
      </c>
      <c r="J382" s="260">
        <v>0</v>
      </c>
      <c r="K382" s="261">
        <v>2568003.21</v>
      </c>
      <c r="L382" s="259">
        <v>2080</v>
      </c>
      <c r="M382" s="260">
        <v>2323740</v>
      </c>
      <c r="N382" s="260">
        <v>0</v>
      </c>
      <c r="O382" s="261">
        <v>2535022.2000000002</v>
      </c>
      <c r="P382" s="259">
        <f t="shared" si="38"/>
        <v>127</v>
      </c>
      <c r="Q382" s="260">
        <f t="shared" si="38"/>
        <v>-278451</v>
      </c>
      <c r="R382" s="260">
        <f t="shared" si="38"/>
        <v>0</v>
      </c>
      <c r="S382" s="261">
        <f t="shared" si="38"/>
        <v>468044.56000000052</v>
      </c>
      <c r="T382" s="259">
        <f t="shared" si="39"/>
        <v>-157</v>
      </c>
      <c r="U382" s="260">
        <f t="shared" si="35"/>
        <v>-709190</v>
      </c>
      <c r="V382" s="260">
        <f t="shared" si="36"/>
        <v>0</v>
      </c>
      <c r="W382" s="261">
        <f t="shared" si="37"/>
        <v>-32981.009999999776</v>
      </c>
      <c r="X382" s="296">
        <f t="shared" si="40"/>
        <v>14580573.600000001</v>
      </c>
    </row>
    <row r="383" spans="1:24" ht="12.75" customHeight="1" x14ac:dyDescent="0.2">
      <c r="A383" s="263" t="s">
        <v>188</v>
      </c>
      <c r="B383" s="257" t="s">
        <v>960</v>
      </c>
      <c r="C383" s="258" t="s">
        <v>961</v>
      </c>
      <c r="D383" s="259"/>
      <c r="E383" s="260">
        <v>288</v>
      </c>
      <c r="F383" s="260">
        <v>0</v>
      </c>
      <c r="G383" s="261">
        <v>0</v>
      </c>
      <c r="H383" s="259">
        <v>0</v>
      </c>
      <c r="I383" s="260">
        <v>210167</v>
      </c>
      <c r="J383" s="260">
        <v>0</v>
      </c>
      <c r="K383" s="261">
        <v>0</v>
      </c>
      <c r="L383" s="259">
        <v>0</v>
      </c>
      <c r="M383" s="260">
        <v>213493</v>
      </c>
      <c r="N383" s="260">
        <v>0</v>
      </c>
      <c r="O383" s="261">
        <v>0</v>
      </c>
      <c r="P383" s="259">
        <f t="shared" si="38"/>
        <v>0</v>
      </c>
      <c r="Q383" s="260">
        <f t="shared" si="38"/>
        <v>213205</v>
      </c>
      <c r="R383" s="260">
        <f t="shared" si="38"/>
        <v>0</v>
      </c>
      <c r="S383" s="261">
        <f t="shared" si="38"/>
        <v>0</v>
      </c>
      <c r="T383" s="259">
        <f t="shared" si="39"/>
        <v>0</v>
      </c>
      <c r="U383" s="260">
        <f t="shared" si="35"/>
        <v>3326</v>
      </c>
      <c r="V383" s="260">
        <f t="shared" si="36"/>
        <v>0</v>
      </c>
      <c r="W383" s="261">
        <f t="shared" si="37"/>
        <v>0</v>
      </c>
      <c r="X383" s="296">
        <f t="shared" si="40"/>
        <v>640479</v>
      </c>
    </row>
    <row r="384" spans="1:24" ht="12.75" customHeight="1" x14ac:dyDescent="0.2">
      <c r="A384" s="263" t="s">
        <v>190</v>
      </c>
      <c r="B384" s="257" t="s">
        <v>962</v>
      </c>
      <c r="C384" s="258" t="s">
        <v>474</v>
      </c>
      <c r="D384" s="259">
        <v>477</v>
      </c>
      <c r="E384" s="260">
        <v>308082</v>
      </c>
      <c r="F384" s="260">
        <v>0</v>
      </c>
      <c r="G384" s="261">
        <v>0</v>
      </c>
      <c r="H384" s="259">
        <v>420</v>
      </c>
      <c r="I384" s="260">
        <v>362872</v>
      </c>
      <c r="J384" s="260">
        <v>0</v>
      </c>
      <c r="K384" s="261">
        <v>0</v>
      </c>
      <c r="L384" s="259">
        <v>415</v>
      </c>
      <c r="M384" s="260">
        <v>288731</v>
      </c>
      <c r="N384" s="260">
        <v>0</v>
      </c>
      <c r="O384" s="261">
        <v>0</v>
      </c>
      <c r="P384" s="259">
        <f t="shared" si="38"/>
        <v>-62</v>
      </c>
      <c r="Q384" s="260">
        <f t="shared" si="38"/>
        <v>-19351</v>
      </c>
      <c r="R384" s="260">
        <f t="shared" si="38"/>
        <v>0</v>
      </c>
      <c r="S384" s="261">
        <f t="shared" si="38"/>
        <v>0</v>
      </c>
      <c r="T384" s="259">
        <f t="shared" si="39"/>
        <v>-5</v>
      </c>
      <c r="U384" s="260">
        <f t="shared" si="35"/>
        <v>-74141</v>
      </c>
      <c r="V384" s="260">
        <f t="shared" si="36"/>
        <v>0</v>
      </c>
      <c r="W384" s="261">
        <f t="shared" si="37"/>
        <v>0</v>
      </c>
      <c r="X384" s="296">
        <f t="shared" si="40"/>
        <v>866961</v>
      </c>
    </row>
    <row r="385" spans="1:24" ht="12.75" customHeight="1" x14ac:dyDescent="0.2">
      <c r="A385" s="263" t="s">
        <v>190</v>
      </c>
      <c r="B385" s="257" t="s">
        <v>963</v>
      </c>
      <c r="C385" s="258" t="s">
        <v>964</v>
      </c>
      <c r="D385" s="259">
        <v>2793</v>
      </c>
      <c r="E385" s="260">
        <v>2445195</v>
      </c>
      <c r="F385" s="260">
        <v>27186</v>
      </c>
      <c r="G385" s="261">
        <v>0</v>
      </c>
      <c r="H385" s="259">
        <v>2571</v>
      </c>
      <c r="I385" s="260">
        <v>2666502.7999999998</v>
      </c>
      <c r="J385" s="260">
        <v>34014.800000000003</v>
      </c>
      <c r="K385" s="261">
        <v>0</v>
      </c>
      <c r="L385" s="259">
        <v>2667</v>
      </c>
      <c r="M385" s="260">
        <v>2315446.7999999998</v>
      </c>
      <c r="N385" s="260">
        <v>21527.599999999999</v>
      </c>
      <c r="O385" s="261">
        <v>0</v>
      </c>
      <c r="P385" s="259">
        <f t="shared" si="38"/>
        <v>-126</v>
      </c>
      <c r="Q385" s="260">
        <f t="shared" si="38"/>
        <v>-129748.20000000019</v>
      </c>
      <c r="R385" s="260">
        <f t="shared" si="38"/>
        <v>-5658.4000000000015</v>
      </c>
      <c r="S385" s="261">
        <f t="shared" si="38"/>
        <v>0</v>
      </c>
      <c r="T385" s="259">
        <f t="shared" si="39"/>
        <v>96</v>
      </c>
      <c r="U385" s="260">
        <f t="shared" si="35"/>
        <v>-351056</v>
      </c>
      <c r="V385" s="260">
        <f t="shared" si="36"/>
        <v>-12487.200000000004</v>
      </c>
      <c r="W385" s="261">
        <f t="shared" si="37"/>
        <v>0</v>
      </c>
      <c r="X385" s="296">
        <f t="shared" si="40"/>
        <v>7016131.1999999983</v>
      </c>
    </row>
    <row r="386" spans="1:24" ht="12.75" customHeight="1" x14ac:dyDescent="0.2">
      <c r="A386" s="263" t="s">
        <v>190</v>
      </c>
      <c r="B386" s="257" t="s">
        <v>965</v>
      </c>
      <c r="C386" s="258" t="s">
        <v>966</v>
      </c>
      <c r="D386" s="259">
        <v>596</v>
      </c>
      <c r="E386" s="260">
        <v>373760</v>
      </c>
      <c r="F386" s="260">
        <v>0</v>
      </c>
      <c r="G386" s="261">
        <v>0</v>
      </c>
      <c r="H386" s="259">
        <v>614</v>
      </c>
      <c r="I386" s="260">
        <v>437944</v>
      </c>
      <c r="J386" s="260">
        <v>0</v>
      </c>
      <c r="K386" s="261">
        <v>0</v>
      </c>
      <c r="L386" s="259">
        <v>713</v>
      </c>
      <c r="M386" s="260">
        <v>354743</v>
      </c>
      <c r="N386" s="260">
        <v>0</v>
      </c>
      <c r="O386" s="261">
        <v>0</v>
      </c>
      <c r="P386" s="259">
        <f t="shared" si="38"/>
        <v>117</v>
      </c>
      <c r="Q386" s="260">
        <f t="shared" si="38"/>
        <v>-19017</v>
      </c>
      <c r="R386" s="260">
        <f t="shared" si="38"/>
        <v>0</v>
      </c>
      <c r="S386" s="261">
        <f t="shared" si="38"/>
        <v>0</v>
      </c>
      <c r="T386" s="259">
        <f t="shared" si="39"/>
        <v>99</v>
      </c>
      <c r="U386" s="260">
        <f t="shared" si="35"/>
        <v>-83201</v>
      </c>
      <c r="V386" s="260">
        <f t="shared" si="36"/>
        <v>0</v>
      </c>
      <c r="W386" s="261">
        <f t="shared" si="37"/>
        <v>0</v>
      </c>
      <c r="X386" s="296">
        <f t="shared" si="40"/>
        <v>1065772</v>
      </c>
    </row>
    <row r="387" spans="1:24" ht="12.75" customHeight="1" thickBot="1" x14ac:dyDescent="0.25">
      <c r="A387" s="287" t="s">
        <v>190</v>
      </c>
      <c r="B387" s="288" t="s">
        <v>967</v>
      </c>
      <c r="C387" s="289" t="s">
        <v>968</v>
      </c>
      <c r="D387" s="290">
        <v>738</v>
      </c>
      <c r="E387" s="291">
        <v>1395570</v>
      </c>
      <c r="F387" s="291">
        <v>344842.25999999983</v>
      </c>
      <c r="G387" s="292">
        <v>0</v>
      </c>
      <c r="H387" s="290">
        <v>731</v>
      </c>
      <c r="I387" s="291">
        <v>1542471</v>
      </c>
      <c r="J387" s="291">
        <v>0</v>
      </c>
      <c r="K387" s="292">
        <v>0</v>
      </c>
      <c r="L387" s="290">
        <v>757</v>
      </c>
      <c r="M387" s="291">
        <v>1108037</v>
      </c>
      <c r="N387" s="291">
        <v>0</v>
      </c>
      <c r="O387" s="292">
        <v>0</v>
      </c>
      <c r="P387" s="290">
        <f t="shared" si="38"/>
        <v>19</v>
      </c>
      <c r="Q387" s="291">
        <f t="shared" si="38"/>
        <v>-287533</v>
      </c>
      <c r="R387" s="291">
        <f t="shared" si="38"/>
        <v>-344842.25999999983</v>
      </c>
      <c r="S387" s="292">
        <f t="shared" si="38"/>
        <v>0</v>
      </c>
      <c r="T387" s="290">
        <f t="shared" si="39"/>
        <v>26</v>
      </c>
      <c r="U387" s="291">
        <f t="shared" si="35"/>
        <v>-434434</v>
      </c>
      <c r="V387" s="291">
        <f t="shared" si="36"/>
        <v>0</v>
      </c>
      <c r="W387" s="292">
        <f t="shared" si="37"/>
        <v>0</v>
      </c>
      <c r="X387" s="296">
        <f t="shared" si="40"/>
        <v>3325644</v>
      </c>
    </row>
  </sheetData>
  <sheetProtection algorithmName="SHA-512" hashValue="A4JsrEJUqv6bwMvI/9Ir+KGJiGxAW0pCxknzXYNn+EHKL+L+dbLb+YAjCdtepT9iWmbPd+JBG/4nhXfHWufk+w==" saltValue="Pax02vQxQHf3kFSi+rERHg==" spinCount="100000" sheet="1" objects="1" scenarios="1"/>
  <mergeCells count="30">
    <mergeCell ref="A1:W1"/>
    <mergeCell ref="A2:W2"/>
    <mergeCell ref="A3:A5"/>
    <mergeCell ref="B3:B5"/>
    <mergeCell ref="C3:C5"/>
    <mergeCell ref="D3:G3"/>
    <mergeCell ref="H3:K3"/>
    <mergeCell ref="L3:O3"/>
    <mergeCell ref="P3:S3"/>
    <mergeCell ref="R4:R5"/>
    <mergeCell ref="T3:W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T4:T5"/>
    <mergeCell ref="U4:U5"/>
    <mergeCell ref="V4:V5"/>
    <mergeCell ref="W4:W5"/>
    <mergeCell ref="N4:N5"/>
    <mergeCell ref="O4:O5"/>
    <mergeCell ref="P4:P5"/>
    <mergeCell ref="Q4:Q5"/>
    <mergeCell ref="S4:S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6" orientation="landscape" horizontalDpi="300" verticalDpi="300" r:id="rId1"/>
  <headerFooter>
    <oddFooter>&amp;R&amp;P/&amp;N</oddFooter>
  </headerFooter>
  <rowBreaks count="6" manualBreakCount="6">
    <brk id="36" max="23" man="1"/>
    <brk id="72" max="23" man="1"/>
    <brk id="116" max="23" man="1"/>
    <brk id="165" max="23" man="1"/>
    <brk id="214" max="23" man="1"/>
    <brk id="31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държавни ЛЗПБ Q1</vt:lpstr>
      <vt:lpstr>общински ЛЗПБ Q1</vt:lpstr>
      <vt:lpstr>НЗОК Q1</vt:lpstr>
      <vt:lpstr>'общински ЛЗПБ Q1'!_FilterDatabase</vt:lpstr>
      <vt:lpstr>'държавни ЛЗПБ Q1'!Print_Area</vt:lpstr>
      <vt:lpstr>'НЗОК Q1'!Print_Area</vt:lpstr>
      <vt:lpstr>'общински ЛЗПБ Q1'!Print_Area</vt:lpstr>
      <vt:lpstr>'НЗОК 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dcterms:created xsi:type="dcterms:W3CDTF">2020-02-13T09:19:22Z</dcterms:created>
  <dcterms:modified xsi:type="dcterms:W3CDTF">2020-08-28T12:17:41Z</dcterms:modified>
</cp:coreProperties>
</file>