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Работни папки\01 Показатели\"/>
    </mc:Choice>
  </mc:AlternateContent>
  <bookViews>
    <workbookView xWindow="0" yWindow="0" windowWidth="28800" windowHeight="12000"/>
  </bookViews>
  <sheets>
    <sheet name="държавни ЛЗПБ Q2" sheetId="1" r:id="rId1"/>
    <sheet name="общински ЛЗПБ Q2" sheetId="4" r:id="rId2"/>
    <sheet name="НЗОК Q2" sheetId="3" r:id="rId3"/>
  </sheets>
  <definedNames>
    <definedName name="_xlnm._FilterDatabase" localSheetId="0" hidden="1">'държавни ЛЗПБ Q2'!$A$2:$CG$68</definedName>
    <definedName name="_xlnm._FilterDatabase" localSheetId="2" hidden="1">'НЗОК Q2'!$A$6:$AJ$387</definedName>
    <definedName name="_xlnm._FilterDatabase" localSheetId="1">'общински ЛЗПБ Q2'!$A$1:$BB$127</definedName>
    <definedName name="_xlnm.Print_Area" localSheetId="0">'държавни ЛЗПБ Q2'!$A$1:$CB$68</definedName>
    <definedName name="_xlnm.Print_Area" localSheetId="2">'НЗОК Q2'!$A$1:$W$376</definedName>
    <definedName name="_xlnm.Print_Area" localSheetId="1">'общински ЛЗПБ Q2'!$A$1:$BB$127</definedName>
    <definedName name="_xlnm.Print_Titles" localSheetId="2">'НЗОК Q2'!$3:$6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3" l="1"/>
  <c r="O6" i="3" l="1"/>
  <c r="N6" i="3"/>
  <c r="M6" i="3"/>
  <c r="L6" i="3"/>
  <c r="K6" i="3"/>
  <c r="J6" i="3"/>
  <c r="I6" i="3"/>
  <c r="H6" i="3"/>
  <c r="G6" i="3"/>
  <c r="F6" i="3"/>
  <c r="E6" i="3"/>
  <c r="D6" i="3"/>
  <c r="W387" i="3"/>
  <c r="V387" i="3"/>
  <c r="U387" i="3"/>
  <c r="T387" i="3"/>
  <c r="W386" i="3"/>
  <c r="V386" i="3"/>
  <c r="U386" i="3"/>
  <c r="T386" i="3"/>
  <c r="W385" i="3"/>
  <c r="V385" i="3"/>
  <c r="U385" i="3"/>
  <c r="T385" i="3"/>
  <c r="W384" i="3"/>
  <c r="V384" i="3"/>
  <c r="U384" i="3"/>
  <c r="T384" i="3"/>
  <c r="W383" i="3"/>
  <c r="V383" i="3"/>
  <c r="U383" i="3"/>
  <c r="T383" i="3"/>
  <c r="W382" i="3"/>
  <c r="V382" i="3"/>
  <c r="U382" i="3"/>
  <c r="T382" i="3"/>
  <c r="W381" i="3"/>
  <c r="V381" i="3"/>
  <c r="U381" i="3"/>
  <c r="T381" i="3"/>
  <c r="W380" i="3"/>
  <c r="V380" i="3"/>
  <c r="U380" i="3"/>
  <c r="T380" i="3"/>
  <c r="W379" i="3"/>
  <c r="V379" i="3"/>
  <c r="U379" i="3"/>
  <c r="T379" i="3"/>
  <c r="W378" i="3"/>
  <c r="V378" i="3"/>
  <c r="U378" i="3"/>
  <c r="T378" i="3"/>
  <c r="W377" i="3"/>
  <c r="V377" i="3"/>
  <c r="U377" i="3"/>
  <c r="T377" i="3"/>
  <c r="W376" i="3"/>
  <c r="V376" i="3"/>
  <c r="U376" i="3"/>
  <c r="T376" i="3"/>
  <c r="W375" i="3"/>
  <c r="V375" i="3"/>
  <c r="U375" i="3"/>
  <c r="T375" i="3"/>
  <c r="W374" i="3"/>
  <c r="V374" i="3"/>
  <c r="U374" i="3"/>
  <c r="T374" i="3"/>
  <c r="W373" i="3"/>
  <c r="V373" i="3"/>
  <c r="U373" i="3"/>
  <c r="T373" i="3"/>
  <c r="W372" i="3"/>
  <c r="V372" i="3"/>
  <c r="U372" i="3"/>
  <c r="T372" i="3"/>
  <c r="W371" i="3"/>
  <c r="V371" i="3"/>
  <c r="U371" i="3"/>
  <c r="T371" i="3"/>
  <c r="W370" i="3"/>
  <c r="V370" i="3"/>
  <c r="U370" i="3"/>
  <c r="T370" i="3"/>
  <c r="W369" i="3"/>
  <c r="V369" i="3"/>
  <c r="U369" i="3"/>
  <c r="T369" i="3"/>
  <c r="W368" i="3"/>
  <c r="V368" i="3"/>
  <c r="U368" i="3"/>
  <c r="T368" i="3"/>
  <c r="W367" i="3"/>
  <c r="V367" i="3"/>
  <c r="U367" i="3"/>
  <c r="T367" i="3"/>
  <c r="W366" i="3"/>
  <c r="V366" i="3"/>
  <c r="U366" i="3"/>
  <c r="T366" i="3"/>
  <c r="W365" i="3"/>
  <c r="V365" i="3"/>
  <c r="U365" i="3"/>
  <c r="T365" i="3"/>
  <c r="W364" i="3"/>
  <c r="V364" i="3"/>
  <c r="U364" i="3"/>
  <c r="T364" i="3"/>
  <c r="W363" i="3"/>
  <c r="V363" i="3"/>
  <c r="U363" i="3"/>
  <c r="T363" i="3"/>
  <c r="W362" i="3"/>
  <c r="V362" i="3"/>
  <c r="U362" i="3"/>
  <c r="T362" i="3"/>
  <c r="W361" i="3"/>
  <c r="V361" i="3"/>
  <c r="U361" i="3"/>
  <c r="T361" i="3"/>
  <c r="W360" i="3"/>
  <c r="V360" i="3"/>
  <c r="U360" i="3"/>
  <c r="T360" i="3"/>
  <c r="W359" i="3"/>
  <c r="V359" i="3"/>
  <c r="U359" i="3"/>
  <c r="T359" i="3"/>
  <c r="W358" i="3"/>
  <c r="V358" i="3"/>
  <c r="U358" i="3"/>
  <c r="T358" i="3"/>
  <c r="W357" i="3"/>
  <c r="V357" i="3"/>
  <c r="U357" i="3"/>
  <c r="T357" i="3"/>
  <c r="W356" i="3"/>
  <c r="V356" i="3"/>
  <c r="U356" i="3"/>
  <c r="T356" i="3"/>
  <c r="W355" i="3"/>
  <c r="V355" i="3"/>
  <c r="U355" i="3"/>
  <c r="T355" i="3"/>
  <c r="W354" i="3"/>
  <c r="V354" i="3"/>
  <c r="U354" i="3"/>
  <c r="T354" i="3"/>
  <c r="W353" i="3"/>
  <c r="V353" i="3"/>
  <c r="U353" i="3"/>
  <c r="T353" i="3"/>
  <c r="W352" i="3"/>
  <c r="V352" i="3"/>
  <c r="U352" i="3"/>
  <c r="T352" i="3"/>
  <c r="W351" i="3"/>
  <c r="V351" i="3"/>
  <c r="U351" i="3"/>
  <c r="T351" i="3"/>
  <c r="W350" i="3"/>
  <c r="V350" i="3"/>
  <c r="U350" i="3"/>
  <c r="T350" i="3"/>
  <c r="W349" i="3"/>
  <c r="V349" i="3"/>
  <c r="U349" i="3"/>
  <c r="T349" i="3"/>
  <c r="W348" i="3"/>
  <c r="V348" i="3"/>
  <c r="U348" i="3"/>
  <c r="T348" i="3"/>
  <c r="W347" i="3"/>
  <c r="V347" i="3"/>
  <c r="U347" i="3"/>
  <c r="T347" i="3"/>
  <c r="W346" i="3"/>
  <c r="V346" i="3"/>
  <c r="U346" i="3"/>
  <c r="T346" i="3"/>
  <c r="W345" i="3"/>
  <c r="V345" i="3"/>
  <c r="U345" i="3"/>
  <c r="T345" i="3"/>
  <c r="W344" i="3"/>
  <c r="V344" i="3"/>
  <c r="U344" i="3"/>
  <c r="T344" i="3"/>
  <c r="W343" i="3"/>
  <c r="V343" i="3"/>
  <c r="U343" i="3"/>
  <c r="T343" i="3"/>
  <c r="W342" i="3"/>
  <c r="V342" i="3"/>
  <c r="U342" i="3"/>
  <c r="T342" i="3"/>
  <c r="W341" i="3"/>
  <c r="V341" i="3"/>
  <c r="U341" i="3"/>
  <c r="T341" i="3"/>
  <c r="W340" i="3"/>
  <c r="V340" i="3"/>
  <c r="U340" i="3"/>
  <c r="T340" i="3"/>
  <c r="W339" i="3"/>
  <c r="V339" i="3"/>
  <c r="U339" i="3"/>
  <c r="T339" i="3"/>
  <c r="W338" i="3"/>
  <c r="V338" i="3"/>
  <c r="U338" i="3"/>
  <c r="T338" i="3"/>
  <c r="W337" i="3"/>
  <c r="V337" i="3"/>
  <c r="U337" i="3"/>
  <c r="T337" i="3"/>
  <c r="W336" i="3"/>
  <c r="V336" i="3"/>
  <c r="U336" i="3"/>
  <c r="T336" i="3"/>
  <c r="W335" i="3"/>
  <c r="V335" i="3"/>
  <c r="U335" i="3"/>
  <c r="T335" i="3"/>
  <c r="W334" i="3"/>
  <c r="V334" i="3"/>
  <c r="U334" i="3"/>
  <c r="T334" i="3"/>
  <c r="W333" i="3"/>
  <c r="V333" i="3"/>
  <c r="U333" i="3"/>
  <c r="T333" i="3"/>
  <c r="W332" i="3"/>
  <c r="V332" i="3"/>
  <c r="U332" i="3"/>
  <c r="T332" i="3"/>
  <c r="W331" i="3"/>
  <c r="V331" i="3"/>
  <c r="U331" i="3"/>
  <c r="T331" i="3"/>
  <c r="W330" i="3"/>
  <c r="V330" i="3"/>
  <c r="U330" i="3"/>
  <c r="T330" i="3"/>
  <c r="W329" i="3"/>
  <c r="V329" i="3"/>
  <c r="U329" i="3"/>
  <c r="T329" i="3"/>
  <c r="W328" i="3"/>
  <c r="V328" i="3"/>
  <c r="U328" i="3"/>
  <c r="T328" i="3"/>
  <c r="W327" i="3"/>
  <c r="V327" i="3"/>
  <c r="U327" i="3"/>
  <c r="T327" i="3"/>
  <c r="W326" i="3"/>
  <c r="V326" i="3"/>
  <c r="U326" i="3"/>
  <c r="T326" i="3"/>
  <c r="W325" i="3"/>
  <c r="V325" i="3"/>
  <c r="U325" i="3"/>
  <c r="T325" i="3"/>
  <c r="W324" i="3"/>
  <c r="V324" i="3"/>
  <c r="U324" i="3"/>
  <c r="T324" i="3"/>
  <c r="W323" i="3"/>
  <c r="V323" i="3"/>
  <c r="U323" i="3"/>
  <c r="T323" i="3"/>
  <c r="W322" i="3"/>
  <c r="V322" i="3"/>
  <c r="U322" i="3"/>
  <c r="T322" i="3"/>
  <c r="W321" i="3"/>
  <c r="V321" i="3"/>
  <c r="U321" i="3"/>
  <c r="T321" i="3"/>
  <c r="W320" i="3"/>
  <c r="V320" i="3"/>
  <c r="U320" i="3"/>
  <c r="T320" i="3"/>
  <c r="W319" i="3"/>
  <c r="V319" i="3"/>
  <c r="U319" i="3"/>
  <c r="T319" i="3"/>
  <c r="W318" i="3"/>
  <c r="V318" i="3"/>
  <c r="U318" i="3"/>
  <c r="T318" i="3"/>
  <c r="W317" i="3"/>
  <c r="V317" i="3"/>
  <c r="U317" i="3"/>
  <c r="T317" i="3"/>
  <c r="W316" i="3"/>
  <c r="V316" i="3"/>
  <c r="U316" i="3"/>
  <c r="T316" i="3"/>
  <c r="W315" i="3"/>
  <c r="V315" i="3"/>
  <c r="U315" i="3"/>
  <c r="T315" i="3"/>
  <c r="W314" i="3"/>
  <c r="V314" i="3"/>
  <c r="U314" i="3"/>
  <c r="T314" i="3"/>
  <c r="W313" i="3"/>
  <c r="V313" i="3"/>
  <c r="U313" i="3"/>
  <c r="T313" i="3"/>
  <c r="W312" i="3"/>
  <c r="V312" i="3"/>
  <c r="U312" i="3"/>
  <c r="T312" i="3"/>
  <c r="W311" i="3"/>
  <c r="V311" i="3"/>
  <c r="U311" i="3"/>
  <c r="T311" i="3"/>
  <c r="W310" i="3"/>
  <c r="V310" i="3"/>
  <c r="U310" i="3"/>
  <c r="T310" i="3"/>
  <c r="W309" i="3"/>
  <c r="V309" i="3"/>
  <c r="U309" i="3"/>
  <c r="T309" i="3"/>
  <c r="W308" i="3"/>
  <c r="V308" i="3"/>
  <c r="U308" i="3"/>
  <c r="T308" i="3"/>
  <c r="W307" i="3"/>
  <c r="V307" i="3"/>
  <c r="U307" i="3"/>
  <c r="T307" i="3"/>
  <c r="W306" i="3"/>
  <c r="V306" i="3"/>
  <c r="U306" i="3"/>
  <c r="T306" i="3"/>
  <c r="W305" i="3"/>
  <c r="V305" i="3"/>
  <c r="U305" i="3"/>
  <c r="T305" i="3"/>
  <c r="W304" i="3"/>
  <c r="V304" i="3"/>
  <c r="U304" i="3"/>
  <c r="T304" i="3"/>
  <c r="W303" i="3"/>
  <c r="V303" i="3"/>
  <c r="U303" i="3"/>
  <c r="T303" i="3"/>
  <c r="W302" i="3"/>
  <c r="V302" i="3"/>
  <c r="U302" i="3"/>
  <c r="T302" i="3"/>
  <c r="W301" i="3"/>
  <c r="V301" i="3"/>
  <c r="U301" i="3"/>
  <c r="T301" i="3"/>
  <c r="W300" i="3"/>
  <c r="V300" i="3"/>
  <c r="U300" i="3"/>
  <c r="T300" i="3"/>
  <c r="W299" i="3"/>
  <c r="V299" i="3"/>
  <c r="U299" i="3"/>
  <c r="T299" i="3"/>
  <c r="W298" i="3"/>
  <c r="V298" i="3"/>
  <c r="U298" i="3"/>
  <c r="T298" i="3"/>
  <c r="W297" i="3"/>
  <c r="V297" i="3"/>
  <c r="U297" i="3"/>
  <c r="T297" i="3"/>
  <c r="W296" i="3"/>
  <c r="V296" i="3"/>
  <c r="U296" i="3"/>
  <c r="T296" i="3"/>
  <c r="W295" i="3"/>
  <c r="V295" i="3"/>
  <c r="U295" i="3"/>
  <c r="T295" i="3"/>
  <c r="W294" i="3"/>
  <c r="V294" i="3"/>
  <c r="U294" i="3"/>
  <c r="T294" i="3"/>
  <c r="W293" i="3"/>
  <c r="V293" i="3"/>
  <c r="U293" i="3"/>
  <c r="T293" i="3"/>
  <c r="W292" i="3"/>
  <c r="V292" i="3"/>
  <c r="U292" i="3"/>
  <c r="T292" i="3"/>
  <c r="W291" i="3"/>
  <c r="V291" i="3"/>
  <c r="U291" i="3"/>
  <c r="T291" i="3"/>
  <c r="W290" i="3"/>
  <c r="V290" i="3"/>
  <c r="U290" i="3"/>
  <c r="T290" i="3"/>
  <c r="W289" i="3"/>
  <c r="V289" i="3"/>
  <c r="U289" i="3"/>
  <c r="T289" i="3"/>
  <c r="W288" i="3"/>
  <c r="V288" i="3"/>
  <c r="U288" i="3"/>
  <c r="T288" i="3"/>
  <c r="W287" i="3"/>
  <c r="V287" i="3"/>
  <c r="U287" i="3"/>
  <c r="T287" i="3"/>
  <c r="W286" i="3"/>
  <c r="V286" i="3"/>
  <c r="U286" i="3"/>
  <c r="T286" i="3"/>
  <c r="W285" i="3"/>
  <c r="V285" i="3"/>
  <c r="U285" i="3"/>
  <c r="T285" i="3"/>
  <c r="W284" i="3"/>
  <c r="V284" i="3"/>
  <c r="U284" i="3"/>
  <c r="T284" i="3"/>
  <c r="W283" i="3"/>
  <c r="V283" i="3"/>
  <c r="U283" i="3"/>
  <c r="T283" i="3"/>
  <c r="W282" i="3"/>
  <c r="V282" i="3"/>
  <c r="U282" i="3"/>
  <c r="T282" i="3"/>
  <c r="W281" i="3"/>
  <c r="V281" i="3"/>
  <c r="U281" i="3"/>
  <c r="T281" i="3"/>
  <c r="W280" i="3"/>
  <c r="V280" i="3"/>
  <c r="U280" i="3"/>
  <c r="T280" i="3"/>
  <c r="W279" i="3"/>
  <c r="V279" i="3"/>
  <c r="U279" i="3"/>
  <c r="T279" i="3"/>
  <c r="W278" i="3"/>
  <c r="V278" i="3"/>
  <c r="U278" i="3"/>
  <c r="T278" i="3"/>
  <c r="W277" i="3"/>
  <c r="V277" i="3"/>
  <c r="U277" i="3"/>
  <c r="T277" i="3"/>
  <c r="W276" i="3"/>
  <c r="V276" i="3"/>
  <c r="U276" i="3"/>
  <c r="T276" i="3"/>
  <c r="W275" i="3"/>
  <c r="V275" i="3"/>
  <c r="U275" i="3"/>
  <c r="T275" i="3"/>
  <c r="W274" i="3"/>
  <c r="V274" i="3"/>
  <c r="U274" i="3"/>
  <c r="T274" i="3"/>
  <c r="W273" i="3"/>
  <c r="V273" i="3"/>
  <c r="U273" i="3"/>
  <c r="T273" i="3"/>
  <c r="W272" i="3"/>
  <c r="V272" i="3"/>
  <c r="U272" i="3"/>
  <c r="T272" i="3"/>
  <c r="W271" i="3"/>
  <c r="V271" i="3"/>
  <c r="U271" i="3"/>
  <c r="T271" i="3"/>
  <c r="W270" i="3"/>
  <c r="V270" i="3"/>
  <c r="U270" i="3"/>
  <c r="T270" i="3"/>
  <c r="W269" i="3"/>
  <c r="V269" i="3"/>
  <c r="U269" i="3"/>
  <c r="T269" i="3"/>
  <c r="W268" i="3"/>
  <c r="V268" i="3"/>
  <c r="U268" i="3"/>
  <c r="T268" i="3"/>
  <c r="W267" i="3"/>
  <c r="V267" i="3"/>
  <c r="U267" i="3"/>
  <c r="T267" i="3"/>
  <c r="W266" i="3"/>
  <c r="V266" i="3"/>
  <c r="U266" i="3"/>
  <c r="T266" i="3"/>
  <c r="W265" i="3"/>
  <c r="V265" i="3"/>
  <c r="U265" i="3"/>
  <c r="T265" i="3"/>
  <c r="W264" i="3"/>
  <c r="V264" i="3"/>
  <c r="U264" i="3"/>
  <c r="T264" i="3"/>
  <c r="W263" i="3"/>
  <c r="V263" i="3"/>
  <c r="U263" i="3"/>
  <c r="T263" i="3"/>
  <c r="W262" i="3"/>
  <c r="V262" i="3"/>
  <c r="U262" i="3"/>
  <c r="T262" i="3"/>
  <c r="W261" i="3"/>
  <c r="V261" i="3"/>
  <c r="U261" i="3"/>
  <c r="T261" i="3"/>
  <c r="W260" i="3"/>
  <c r="V260" i="3"/>
  <c r="U260" i="3"/>
  <c r="T260" i="3"/>
  <c r="W259" i="3"/>
  <c r="V259" i="3"/>
  <c r="U259" i="3"/>
  <c r="T259" i="3"/>
  <c r="W258" i="3"/>
  <c r="V258" i="3"/>
  <c r="U258" i="3"/>
  <c r="T258" i="3"/>
  <c r="W257" i="3"/>
  <c r="V257" i="3"/>
  <c r="U257" i="3"/>
  <c r="T257" i="3"/>
  <c r="W256" i="3"/>
  <c r="V256" i="3"/>
  <c r="U256" i="3"/>
  <c r="T256" i="3"/>
  <c r="W255" i="3"/>
  <c r="V255" i="3"/>
  <c r="U255" i="3"/>
  <c r="T255" i="3"/>
  <c r="W254" i="3"/>
  <c r="V254" i="3"/>
  <c r="U254" i="3"/>
  <c r="T254" i="3"/>
  <c r="W253" i="3"/>
  <c r="V253" i="3"/>
  <c r="U253" i="3"/>
  <c r="T253" i="3"/>
  <c r="W252" i="3"/>
  <c r="V252" i="3"/>
  <c r="U252" i="3"/>
  <c r="T252" i="3"/>
  <c r="W251" i="3"/>
  <c r="V251" i="3"/>
  <c r="U251" i="3"/>
  <c r="T251" i="3"/>
  <c r="W250" i="3"/>
  <c r="V250" i="3"/>
  <c r="U250" i="3"/>
  <c r="T250" i="3"/>
  <c r="W249" i="3"/>
  <c r="V249" i="3"/>
  <c r="U249" i="3"/>
  <c r="T249" i="3"/>
  <c r="W248" i="3"/>
  <c r="V248" i="3"/>
  <c r="U248" i="3"/>
  <c r="T248" i="3"/>
  <c r="W247" i="3"/>
  <c r="V247" i="3"/>
  <c r="U247" i="3"/>
  <c r="T247" i="3"/>
  <c r="W246" i="3"/>
  <c r="V246" i="3"/>
  <c r="U246" i="3"/>
  <c r="T246" i="3"/>
  <c r="W245" i="3"/>
  <c r="V245" i="3"/>
  <c r="U245" i="3"/>
  <c r="T245" i="3"/>
  <c r="W244" i="3"/>
  <c r="V244" i="3"/>
  <c r="U244" i="3"/>
  <c r="T244" i="3"/>
  <c r="W243" i="3"/>
  <c r="V243" i="3"/>
  <c r="U243" i="3"/>
  <c r="T243" i="3"/>
  <c r="W242" i="3"/>
  <c r="V242" i="3"/>
  <c r="U242" i="3"/>
  <c r="T242" i="3"/>
  <c r="W241" i="3"/>
  <c r="V241" i="3"/>
  <c r="U241" i="3"/>
  <c r="T241" i="3"/>
  <c r="W240" i="3"/>
  <c r="V240" i="3"/>
  <c r="U240" i="3"/>
  <c r="T240" i="3"/>
  <c r="W239" i="3"/>
  <c r="V239" i="3"/>
  <c r="U239" i="3"/>
  <c r="T239" i="3"/>
  <c r="W238" i="3"/>
  <c r="V238" i="3"/>
  <c r="U238" i="3"/>
  <c r="T238" i="3"/>
  <c r="W237" i="3"/>
  <c r="V237" i="3"/>
  <c r="U237" i="3"/>
  <c r="T237" i="3"/>
  <c r="W236" i="3"/>
  <c r="V236" i="3"/>
  <c r="U236" i="3"/>
  <c r="T236" i="3"/>
  <c r="W235" i="3"/>
  <c r="V235" i="3"/>
  <c r="U235" i="3"/>
  <c r="T235" i="3"/>
  <c r="W234" i="3"/>
  <c r="V234" i="3"/>
  <c r="U234" i="3"/>
  <c r="T234" i="3"/>
  <c r="W233" i="3"/>
  <c r="V233" i="3"/>
  <c r="U233" i="3"/>
  <c r="T233" i="3"/>
  <c r="W232" i="3"/>
  <c r="V232" i="3"/>
  <c r="U232" i="3"/>
  <c r="T232" i="3"/>
  <c r="W231" i="3"/>
  <c r="V231" i="3"/>
  <c r="U231" i="3"/>
  <c r="T231" i="3"/>
  <c r="W230" i="3"/>
  <c r="V230" i="3"/>
  <c r="U230" i="3"/>
  <c r="T230" i="3"/>
  <c r="W229" i="3"/>
  <c r="V229" i="3"/>
  <c r="U229" i="3"/>
  <c r="T229" i="3"/>
  <c r="W228" i="3"/>
  <c r="V228" i="3"/>
  <c r="U228" i="3"/>
  <c r="T228" i="3"/>
  <c r="W227" i="3"/>
  <c r="V227" i="3"/>
  <c r="U227" i="3"/>
  <c r="T227" i="3"/>
  <c r="W226" i="3"/>
  <c r="V226" i="3"/>
  <c r="U226" i="3"/>
  <c r="T226" i="3"/>
  <c r="W225" i="3"/>
  <c r="V225" i="3"/>
  <c r="U225" i="3"/>
  <c r="T225" i="3"/>
  <c r="W224" i="3"/>
  <c r="V224" i="3"/>
  <c r="U224" i="3"/>
  <c r="T224" i="3"/>
  <c r="W223" i="3"/>
  <c r="V223" i="3"/>
  <c r="U223" i="3"/>
  <c r="T223" i="3"/>
  <c r="W222" i="3"/>
  <c r="V222" i="3"/>
  <c r="U222" i="3"/>
  <c r="T222" i="3"/>
  <c r="W221" i="3"/>
  <c r="V221" i="3"/>
  <c r="U221" i="3"/>
  <c r="T221" i="3"/>
  <c r="W220" i="3"/>
  <c r="V220" i="3"/>
  <c r="U220" i="3"/>
  <c r="T220" i="3"/>
  <c r="W219" i="3"/>
  <c r="V219" i="3"/>
  <c r="U219" i="3"/>
  <c r="T219" i="3"/>
  <c r="W218" i="3"/>
  <c r="V218" i="3"/>
  <c r="U218" i="3"/>
  <c r="T218" i="3"/>
  <c r="W217" i="3"/>
  <c r="V217" i="3"/>
  <c r="U217" i="3"/>
  <c r="T217" i="3"/>
  <c r="W216" i="3"/>
  <c r="V216" i="3"/>
  <c r="U216" i="3"/>
  <c r="T216" i="3"/>
  <c r="W215" i="3"/>
  <c r="V215" i="3"/>
  <c r="U215" i="3"/>
  <c r="T215" i="3"/>
  <c r="W214" i="3"/>
  <c r="V214" i="3"/>
  <c r="U214" i="3"/>
  <c r="T214" i="3"/>
  <c r="W213" i="3"/>
  <c r="V213" i="3"/>
  <c r="U213" i="3"/>
  <c r="T213" i="3"/>
  <c r="W212" i="3"/>
  <c r="V212" i="3"/>
  <c r="U212" i="3"/>
  <c r="T212" i="3"/>
  <c r="W211" i="3"/>
  <c r="V211" i="3"/>
  <c r="U211" i="3"/>
  <c r="T211" i="3"/>
  <c r="W210" i="3"/>
  <c r="V210" i="3"/>
  <c r="U210" i="3"/>
  <c r="T210" i="3"/>
  <c r="W209" i="3"/>
  <c r="V209" i="3"/>
  <c r="U209" i="3"/>
  <c r="T209" i="3"/>
  <c r="W208" i="3"/>
  <c r="V208" i="3"/>
  <c r="U208" i="3"/>
  <c r="T208" i="3"/>
  <c r="W207" i="3"/>
  <c r="V207" i="3"/>
  <c r="U207" i="3"/>
  <c r="T207" i="3"/>
  <c r="W206" i="3"/>
  <c r="V206" i="3"/>
  <c r="U206" i="3"/>
  <c r="T206" i="3"/>
  <c r="W205" i="3"/>
  <c r="V205" i="3"/>
  <c r="U205" i="3"/>
  <c r="T205" i="3"/>
  <c r="W204" i="3"/>
  <c r="V204" i="3"/>
  <c r="U204" i="3"/>
  <c r="T204" i="3"/>
  <c r="W203" i="3"/>
  <c r="V203" i="3"/>
  <c r="U203" i="3"/>
  <c r="T203" i="3"/>
  <c r="W202" i="3"/>
  <c r="V202" i="3"/>
  <c r="U202" i="3"/>
  <c r="T202" i="3"/>
  <c r="W201" i="3"/>
  <c r="V201" i="3"/>
  <c r="U201" i="3"/>
  <c r="T201" i="3"/>
  <c r="W200" i="3"/>
  <c r="V200" i="3"/>
  <c r="U200" i="3"/>
  <c r="T200" i="3"/>
  <c r="W199" i="3"/>
  <c r="V199" i="3"/>
  <c r="U199" i="3"/>
  <c r="T199" i="3"/>
  <c r="W198" i="3"/>
  <c r="V198" i="3"/>
  <c r="U198" i="3"/>
  <c r="T198" i="3"/>
  <c r="W197" i="3"/>
  <c r="V197" i="3"/>
  <c r="U197" i="3"/>
  <c r="T197" i="3"/>
  <c r="W196" i="3"/>
  <c r="V196" i="3"/>
  <c r="U196" i="3"/>
  <c r="T196" i="3"/>
  <c r="W195" i="3"/>
  <c r="V195" i="3"/>
  <c r="U195" i="3"/>
  <c r="T195" i="3"/>
  <c r="W194" i="3"/>
  <c r="V194" i="3"/>
  <c r="U194" i="3"/>
  <c r="T194" i="3"/>
  <c r="W193" i="3"/>
  <c r="V193" i="3"/>
  <c r="U193" i="3"/>
  <c r="T193" i="3"/>
  <c r="W192" i="3"/>
  <c r="V192" i="3"/>
  <c r="U192" i="3"/>
  <c r="T192" i="3"/>
  <c r="W191" i="3"/>
  <c r="V191" i="3"/>
  <c r="U191" i="3"/>
  <c r="T191" i="3"/>
  <c r="W190" i="3"/>
  <c r="V190" i="3"/>
  <c r="U190" i="3"/>
  <c r="T190" i="3"/>
  <c r="W189" i="3"/>
  <c r="V189" i="3"/>
  <c r="U189" i="3"/>
  <c r="T189" i="3"/>
  <c r="W188" i="3"/>
  <c r="V188" i="3"/>
  <c r="U188" i="3"/>
  <c r="T188" i="3"/>
  <c r="W187" i="3"/>
  <c r="V187" i="3"/>
  <c r="U187" i="3"/>
  <c r="T187" i="3"/>
  <c r="W186" i="3"/>
  <c r="V186" i="3"/>
  <c r="U186" i="3"/>
  <c r="T186" i="3"/>
  <c r="W185" i="3"/>
  <c r="V185" i="3"/>
  <c r="U185" i="3"/>
  <c r="T185" i="3"/>
  <c r="W184" i="3"/>
  <c r="V184" i="3"/>
  <c r="U184" i="3"/>
  <c r="T184" i="3"/>
  <c r="W183" i="3"/>
  <c r="V183" i="3"/>
  <c r="U183" i="3"/>
  <c r="T183" i="3"/>
  <c r="W182" i="3"/>
  <c r="V182" i="3"/>
  <c r="U182" i="3"/>
  <c r="T182" i="3"/>
  <c r="W181" i="3"/>
  <c r="V181" i="3"/>
  <c r="U181" i="3"/>
  <c r="T181" i="3"/>
  <c r="W180" i="3"/>
  <c r="V180" i="3"/>
  <c r="U180" i="3"/>
  <c r="T180" i="3"/>
  <c r="W179" i="3"/>
  <c r="V179" i="3"/>
  <c r="U179" i="3"/>
  <c r="T179" i="3"/>
  <c r="W178" i="3"/>
  <c r="V178" i="3"/>
  <c r="U178" i="3"/>
  <c r="T178" i="3"/>
  <c r="W177" i="3"/>
  <c r="V177" i="3"/>
  <c r="U177" i="3"/>
  <c r="T177" i="3"/>
  <c r="W176" i="3"/>
  <c r="V176" i="3"/>
  <c r="U176" i="3"/>
  <c r="T176" i="3"/>
  <c r="W175" i="3"/>
  <c r="V175" i="3"/>
  <c r="U175" i="3"/>
  <c r="T175" i="3"/>
  <c r="W174" i="3"/>
  <c r="V174" i="3"/>
  <c r="U174" i="3"/>
  <c r="T174" i="3"/>
  <c r="W173" i="3"/>
  <c r="V173" i="3"/>
  <c r="U173" i="3"/>
  <c r="T173" i="3"/>
  <c r="W172" i="3"/>
  <c r="V172" i="3"/>
  <c r="U172" i="3"/>
  <c r="T172" i="3"/>
  <c r="W171" i="3"/>
  <c r="V171" i="3"/>
  <c r="U171" i="3"/>
  <c r="T171" i="3"/>
  <c r="W170" i="3"/>
  <c r="V170" i="3"/>
  <c r="U170" i="3"/>
  <c r="T170" i="3"/>
  <c r="W169" i="3"/>
  <c r="V169" i="3"/>
  <c r="U169" i="3"/>
  <c r="T169" i="3"/>
  <c r="W168" i="3"/>
  <c r="V168" i="3"/>
  <c r="U168" i="3"/>
  <c r="T168" i="3"/>
  <c r="W167" i="3"/>
  <c r="V167" i="3"/>
  <c r="U167" i="3"/>
  <c r="T167" i="3"/>
  <c r="W166" i="3"/>
  <c r="V166" i="3"/>
  <c r="U166" i="3"/>
  <c r="T166" i="3"/>
  <c r="W165" i="3"/>
  <c r="V165" i="3"/>
  <c r="U165" i="3"/>
  <c r="T165" i="3"/>
  <c r="W164" i="3"/>
  <c r="V164" i="3"/>
  <c r="U164" i="3"/>
  <c r="T164" i="3"/>
  <c r="W163" i="3"/>
  <c r="V163" i="3"/>
  <c r="U163" i="3"/>
  <c r="T163" i="3"/>
  <c r="W162" i="3"/>
  <c r="V162" i="3"/>
  <c r="U162" i="3"/>
  <c r="T162" i="3"/>
  <c r="W161" i="3"/>
  <c r="V161" i="3"/>
  <c r="U161" i="3"/>
  <c r="T161" i="3"/>
  <c r="W160" i="3"/>
  <c r="V160" i="3"/>
  <c r="U160" i="3"/>
  <c r="T160" i="3"/>
  <c r="W159" i="3"/>
  <c r="V159" i="3"/>
  <c r="U159" i="3"/>
  <c r="T159" i="3"/>
  <c r="W158" i="3"/>
  <c r="V158" i="3"/>
  <c r="U158" i="3"/>
  <c r="T158" i="3"/>
  <c r="W157" i="3"/>
  <c r="V157" i="3"/>
  <c r="U157" i="3"/>
  <c r="T157" i="3"/>
  <c r="W156" i="3"/>
  <c r="V156" i="3"/>
  <c r="U156" i="3"/>
  <c r="T156" i="3"/>
  <c r="W155" i="3"/>
  <c r="V155" i="3"/>
  <c r="U155" i="3"/>
  <c r="T155" i="3"/>
  <c r="W154" i="3"/>
  <c r="V154" i="3"/>
  <c r="U154" i="3"/>
  <c r="T154" i="3"/>
  <c r="W153" i="3"/>
  <c r="V153" i="3"/>
  <c r="U153" i="3"/>
  <c r="T153" i="3"/>
  <c r="W152" i="3"/>
  <c r="V152" i="3"/>
  <c r="U152" i="3"/>
  <c r="T152" i="3"/>
  <c r="W151" i="3"/>
  <c r="V151" i="3"/>
  <c r="U151" i="3"/>
  <c r="T151" i="3"/>
  <c r="W150" i="3"/>
  <c r="V150" i="3"/>
  <c r="U150" i="3"/>
  <c r="T150" i="3"/>
  <c r="W149" i="3"/>
  <c r="V149" i="3"/>
  <c r="U149" i="3"/>
  <c r="T149" i="3"/>
  <c r="W148" i="3"/>
  <c r="V148" i="3"/>
  <c r="U148" i="3"/>
  <c r="T148" i="3"/>
  <c r="W147" i="3"/>
  <c r="V147" i="3"/>
  <c r="U147" i="3"/>
  <c r="T147" i="3"/>
  <c r="W146" i="3"/>
  <c r="V146" i="3"/>
  <c r="U146" i="3"/>
  <c r="T146" i="3"/>
  <c r="W145" i="3"/>
  <c r="V145" i="3"/>
  <c r="U145" i="3"/>
  <c r="T145" i="3"/>
  <c r="W144" i="3"/>
  <c r="V144" i="3"/>
  <c r="U144" i="3"/>
  <c r="T144" i="3"/>
  <c r="W143" i="3"/>
  <c r="V143" i="3"/>
  <c r="U143" i="3"/>
  <c r="T143" i="3"/>
  <c r="W142" i="3"/>
  <c r="V142" i="3"/>
  <c r="U142" i="3"/>
  <c r="T142" i="3"/>
  <c r="W141" i="3"/>
  <c r="V141" i="3"/>
  <c r="U141" i="3"/>
  <c r="T141" i="3"/>
  <c r="W140" i="3"/>
  <c r="V140" i="3"/>
  <c r="U140" i="3"/>
  <c r="T140" i="3"/>
  <c r="W139" i="3"/>
  <c r="V139" i="3"/>
  <c r="U139" i="3"/>
  <c r="T139" i="3"/>
  <c r="W138" i="3"/>
  <c r="V138" i="3"/>
  <c r="U138" i="3"/>
  <c r="T138" i="3"/>
  <c r="W137" i="3"/>
  <c r="V137" i="3"/>
  <c r="U137" i="3"/>
  <c r="T137" i="3"/>
  <c r="W136" i="3"/>
  <c r="V136" i="3"/>
  <c r="U136" i="3"/>
  <c r="T136" i="3"/>
  <c r="W135" i="3"/>
  <c r="V135" i="3"/>
  <c r="U135" i="3"/>
  <c r="T135" i="3"/>
  <c r="W134" i="3"/>
  <c r="V134" i="3"/>
  <c r="U134" i="3"/>
  <c r="T134" i="3"/>
  <c r="W133" i="3"/>
  <c r="V133" i="3"/>
  <c r="U133" i="3"/>
  <c r="T133" i="3"/>
  <c r="W132" i="3"/>
  <c r="V132" i="3"/>
  <c r="U132" i="3"/>
  <c r="T132" i="3"/>
  <c r="W131" i="3"/>
  <c r="V131" i="3"/>
  <c r="U131" i="3"/>
  <c r="T131" i="3"/>
  <c r="W130" i="3"/>
  <c r="V130" i="3"/>
  <c r="U130" i="3"/>
  <c r="T130" i="3"/>
  <c r="W129" i="3"/>
  <c r="V129" i="3"/>
  <c r="U129" i="3"/>
  <c r="T129" i="3"/>
  <c r="W128" i="3"/>
  <c r="V128" i="3"/>
  <c r="U128" i="3"/>
  <c r="T128" i="3"/>
  <c r="W127" i="3"/>
  <c r="V127" i="3"/>
  <c r="U127" i="3"/>
  <c r="T127" i="3"/>
  <c r="W126" i="3"/>
  <c r="V126" i="3"/>
  <c r="U126" i="3"/>
  <c r="T126" i="3"/>
  <c r="W125" i="3"/>
  <c r="V125" i="3"/>
  <c r="U125" i="3"/>
  <c r="T125" i="3"/>
  <c r="W124" i="3"/>
  <c r="V124" i="3"/>
  <c r="U124" i="3"/>
  <c r="T124" i="3"/>
  <c r="W123" i="3"/>
  <c r="V123" i="3"/>
  <c r="U123" i="3"/>
  <c r="T123" i="3"/>
  <c r="W122" i="3"/>
  <c r="V122" i="3"/>
  <c r="U122" i="3"/>
  <c r="T122" i="3"/>
  <c r="W121" i="3"/>
  <c r="V121" i="3"/>
  <c r="U121" i="3"/>
  <c r="T121" i="3"/>
  <c r="W120" i="3"/>
  <c r="V120" i="3"/>
  <c r="U120" i="3"/>
  <c r="T120" i="3"/>
  <c r="W119" i="3"/>
  <c r="V119" i="3"/>
  <c r="U119" i="3"/>
  <c r="T119" i="3"/>
  <c r="W118" i="3"/>
  <c r="V118" i="3"/>
  <c r="U118" i="3"/>
  <c r="T118" i="3"/>
  <c r="W117" i="3"/>
  <c r="V117" i="3"/>
  <c r="U117" i="3"/>
  <c r="T117" i="3"/>
  <c r="W116" i="3"/>
  <c r="V116" i="3"/>
  <c r="U116" i="3"/>
  <c r="T116" i="3"/>
  <c r="W115" i="3"/>
  <c r="V115" i="3"/>
  <c r="U115" i="3"/>
  <c r="T115" i="3"/>
  <c r="W114" i="3"/>
  <c r="V114" i="3"/>
  <c r="U114" i="3"/>
  <c r="T114" i="3"/>
  <c r="W113" i="3"/>
  <c r="V113" i="3"/>
  <c r="U113" i="3"/>
  <c r="T113" i="3"/>
  <c r="W112" i="3"/>
  <c r="V112" i="3"/>
  <c r="U112" i="3"/>
  <c r="T112" i="3"/>
  <c r="W111" i="3"/>
  <c r="V111" i="3"/>
  <c r="U111" i="3"/>
  <c r="T111" i="3"/>
  <c r="W110" i="3"/>
  <c r="V110" i="3"/>
  <c r="U110" i="3"/>
  <c r="T110" i="3"/>
  <c r="W109" i="3"/>
  <c r="V109" i="3"/>
  <c r="U109" i="3"/>
  <c r="T109" i="3"/>
  <c r="W108" i="3"/>
  <c r="V108" i="3"/>
  <c r="U108" i="3"/>
  <c r="T108" i="3"/>
  <c r="W107" i="3"/>
  <c r="V107" i="3"/>
  <c r="U107" i="3"/>
  <c r="T107" i="3"/>
  <c r="W106" i="3"/>
  <c r="V106" i="3"/>
  <c r="U106" i="3"/>
  <c r="T106" i="3"/>
  <c r="W105" i="3"/>
  <c r="V105" i="3"/>
  <c r="U105" i="3"/>
  <c r="T105" i="3"/>
  <c r="W104" i="3"/>
  <c r="V104" i="3"/>
  <c r="U104" i="3"/>
  <c r="T104" i="3"/>
  <c r="W103" i="3"/>
  <c r="V103" i="3"/>
  <c r="U103" i="3"/>
  <c r="T103" i="3"/>
  <c r="W102" i="3"/>
  <c r="V102" i="3"/>
  <c r="U102" i="3"/>
  <c r="T102" i="3"/>
  <c r="W101" i="3"/>
  <c r="V101" i="3"/>
  <c r="U101" i="3"/>
  <c r="T101" i="3"/>
  <c r="W100" i="3"/>
  <c r="V100" i="3"/>
  <c r="U100" i="3"/>
  <c r="T100" i="3"/>
  <c r="W99" i="3"/>
  <c r="V99" i="3"/>
  <c r="U99" i="3"/>
  <c r="T99" i="3"/>
  <c r="W98" i="3"/>
  <c r="V98" i="3"/>
  <c r="U98" i="3"/>
  <c r="T98" i="3"/>
  <c r="W97" i="3"/>
  <c r="V97" i="3"/>
  <c r="U97" i="3"/>
  <c r="T97" i="3"/>
  <c r="W96" i="3"/>
  <c r="V96" i="3"/>
  <c r="U96" i="3"/>
  <c r="T96" i="3"/>
  <c r="W95" i="3"/>
  <c r="V95" i="3"/>
  <c r="U95" i="3"/>
  <c r="T95" i="3"/>
  <c r="W94" i="3"/>
  <c r="V94" i="3"/>
  <c r="U94" i="3"/>
  <c r="T94" i="3"/>
  <c r="W93" i="3"/>
  <c r="V93" i="3"/>
  <c r="U93" i="3"/>
  <c r="T93" i="3"/>
  <c r="W92" i="3"/>
  <c r="V92" i="3"/>
  <c r="U92" i="3"/>
  <c r="T92" i="3"/>
  <c r="W91" i="3"/>
  <c r="V91" i="3"/>
  <c r="U91" i="3"/>
  <c r="T91" i="3"/>
  <c r="W90" i="3"/>
  <c r="V90" i="3"/>
  <c r="U90" i="3"/>
  <c r="T90" i="3"/>
  <c r="W89" i="3"/>
  <c r="V89" i="3"/>
  <c r="U89" i="3"/>
  <c r="T89" i="3"/>
  <c r="W88" i="3"/>
  <c r="V88" i="3"/>
  <c r="U88" i="3"/>
  <c r="T88" i="3"/>
  <c r="W87" i="3"/>
  <c r="V87" i="3"/>
  <c r="U87" i="3"/>
  <c r="T87" i="3"/>
  <c r="W86" i="3"/>
  <c r="V86" i="3"/>
  <c r="U86" i="3"/>
  <c r="T86" i="3"/>
  <c r="W85" i="3"/>
  <c r="V85" i="3"/>
  <c r="U85" i="3"/>
  <c r="T85" i="3"/>
  <c r="W84" i="3"/>
  <c r="V84" i="3"/>
  <c r="U84" i="3"/>
  <c r="T84" i="3"/>
  <c r="W83" i="3"/>
  <c r="V83" i="3"/>
  <c r="U83" i="3"/>
  <c r="T83" i="3"/>
  <c r="W82" i="3"/>
  <c r="V82" i="3"/>
  <c r="U82" i="3"/>
  <c r="T82" i="3"/>
  <c r="W81" i="3"/>
  <c r="V81" i="3"/>
  <c r="U81" i="3"/>
  <c r="T81" i="3"/>
  <c r="W80" i="3"/>
  <c r="V80" i="3"/>
  <c r="U80" i="3"/>
  <c r="T80" i="3"/>
  <c r="W79" i="3"/>
  <c r="V79" i="3"/>
  <c r="U79" i="3"/>
  <c r="T79" i="3"/>
  <c r="W78" i="3"/>
  <c r="V78" i="3"/>
  <c r="U78" i="3"/>
  <c r="T78" i="3"/>
  <c r="W77" i="3"/>
  <c r="V77" i="3"/>
  <c r="U77" i="3"/>
  <c r="T77" i="3"/>
  <c r="W76" i="3"/>
  <c r="V76" i="3"/>
  <c r="U76" i="3"/>
  <c r="T76" i="3"/>
  <c r="W75" i="3"/>
  <c r="V75" i="3"/>
  <c r="U75" i="3"/>
  <c r="T75" i="3"/>
  <c r="W74" i="3"/>
  <c r="V74" i="3"/>
  <c r="U74" i="3"/>
  <c r="T74" i="3"/>
  <c r="W73" i="3"/>
  <c r="V73" i="3"/>
  <c r="U73" i="3"/>
  <c r="T73" i="3"/>
  <c r="W72" i="3"/>
  <c r="V72" i="3"/>
  <c r="U72" i="3"/>
  <c r="T72" i="3"/>
  <c r="W71" i="3"/>
  <c r="V71" i="3"/>
  <c r="U71" i="3"/>
  <c r="T71" i="3"/>
  <c r="W70" i="3"/>
  <c r="V70" i="3"/>
  <c r="U70" i="3"/>
  <c r="T70" i="3"/>
  <c r="W69" i="3"/>
  <c r="V69" i="3"/>
  <c r="U69" i="3"/>
  <c r="T69" i="3"/>
  <c r="W68" i="3"/>
  <c r="V68" i="3"/>
  <c r="U68" i="3"/>
  <c r="T68" i="3"/>
  <c r="W67" i="3"/>
  <c r="V67" i="3"/>
  <c r="U67" i="3"/>
  <c r="T67" i="3"/>
  <c r="W66" i="3"/>
  <c r="V66" i="3"/>
  <c r="U66" i="3"/>
  <c r="T66" i="3"/>
  <c r="W65" i="3"/>
  <c r="V65" i="3"/>
  <c r="U65" i="3"/>
  <c r="T65" i="3"/>
  <c r="W64" i="3"/>
  <c r="V64" i="3"/>
  <c r="U64" i="3"/>
  <c r="T64" i="3"/>
  <c r="W63" i="3"/>
  <c r="V63" i="3"/>
  <c r="U63" i="3"/>
  <c r="T63" i="3"/>
  <c r="W62" i="3"/>
  <c r="V62" i="3"/>
  <c r="U62" i="3"/>
  <c r="T62" i="3"/>
  <c r="W61" i="3"/>
  <c r="V61" i="3"/>
  <c r="U61" i="3"/>
  <c r="T61" i="3"/>
  <c r="W60" i="3"/>
  <c r="V60" i="3"/>
  <c r="U60" i="3"/>
  <c r="T60" i="3"/>
  <c r="W59" i="3"/>
  <c r="V59" i="3"/>
  <c r="U59" i="3"/>
  <c r="T59" i="3"/>
  <c r="W58" i="3"/>
  <c r="V58" i="3"/>
  <c r="U58" i="3"/>
  <c r="T58" i="3"/>
  <c r="W57" i="3"/>
  <c r="V57" i="3"/>
  <c r="U57" i="3"/>
  <c r="T57" i="3"/>
  <c r="W56" i="3"/>
  <c r="V56" i="3"/>
  <c r="U56" i="3"/>
  <c r="T56" i="3"/>
  <c r="W55" i="3"/>
  <c r="V55" i="3"/>
  <c r="U55" i="3"/>
  <c r="T55" i="3"/>
  <c r="W54" i="3"/>
  <c r="V54" i="3"/>
  <c r="U54" i="3"/>
  <c r="T54" i="3"/>
  <c r="W53" i="3"/>
  <c r="V53" i="3"/>
  <c r="U53" i="3"/>
  <c r="T53" i="3"/>
  <c r="W52" i="3"/>
  <c r="V52" i="3"/>
  <c r="U52" i="3"/>
  <c r="T52" i="3"/>
  <c r="W51" i="3"/>
  <c r="V51" i="3"/>
  <c r="U51" i="3"/>
  <c r="T51" i="3"/>
  <c r="W50" i="3"/>
  <c r="V50" i="3"/>
  <c r="U50" i="3"/>
  <c r="T50" i="3"/>
  <c r="W49" i="3"/>
  <c r="V49" i="3"/>
  <c r="U49" i="3"/>
  <c r="T49" i="3"/>
  <c r="W48" i="3"/>
  <c r="V48" i="3"/>
  <c r="U48" i="3"/>
  <c r="T48" i="3"/>
  <c r="W47" i="3"/>
  <c r="V47" i="3"/>
  <c r="U47" i="3"/>
  <c r="T47" i="3"/>
  <c r="W46" i="3"/>
  <c r="V46" i="3"/>
  <c r="U46" i="3"/>
  <c r="T46" i="3"/>
  <c r="W45" i="3"/>
  <c r="V45" i="3"/>
  <c r="U45" i="3"/>
  <c r="T45" i="3"/>
  <c r="W44" i="3"/>
  <c r="V44" i="3"/>
  <c r="U44" i="3"/>
  <c r="T44" i="3"/>
  <c r="W43" i="3"/>
  <c r="V43" i="3"/>
  <c r="U43" i="3"/>
  <c r="T43" i="3"/>
  <c r="W42" i="3"/>
  <c r="V42" i="3"/>
  <c r="U42" i="3"/>
  <c r="T42" i="3"/>
  <c r="W41" i="3"/>
  <c r="V41" i="3"/>
  <c r="U41" i="3"/>
  <c r="T41" i="3"/>
  <c r="W40" i="3"/>
  <c r="V40" i="3"/>
  <c r="U40" i="3"/>
  <c r="T40" i="3"/>
  <c r="W39" i="3"/>
  <c r="V39" i="3"/>
  <c r="U39" i="3"/>
  <c r="T39" i="3"/>
  <c r="W38" i="3"/>
  <c r="V38" i="3"/>
  <c r="U38" i="3"/>
  <c r="T38" i="3"/>
  <c r="W37" i="3"/>
  <c r="V37" i="3"/>
  <c r="U37" i="3"/>
  <c r="T37" i="3"/>
  <c r="W36" i="3"/>
  <c r="V36" i="3"/>
  <c r="U36" i="3"/>
  <c r="T36" i="3"/>
  <c r="W35" i="3"/>
  <c r="V35" i="3"/>
  <c r="U35" i="3"/>
  <c r="T35" i="3"/>
  <c r="W34" i="3"/>
  <c r="V34" i="3"/>
  <c r="U34" i="3"/>
  <c r="T34" i="3"/>
  <c r="W33" i="3"/>
  <c r="V33" i="3"/>
  <c r="U33" i="3"/>
  <c r="T33" i="3"/>
  <c r="W32" i="3"/>
  <c r="V32" i="3"/>
  <c r="U32" i="3"/>
  <c r="T32" i="3"/>
  <c r="W31" i="3"/>
  <c r="V31" i="3"/>
  <c r="U31" i="3"/>
  <c r="T31" i="3"/>
  <c r="W30" i="3"/>
  <c r="V30" i="3"/>
  <c r="U30" i="3"/>
  <c r="T30" i="3"/>
  <c r="W29" i="3"/>
  <c r="V29" i="3"/>
  <c r="U29" i="3"/>
  <c r="T29" i="3"/>
  <c r="W28" i="3"/>
  <c r="V28" i="3"/>
  <c r="U28" i="3"/>
  <c r="T28" i="3"/>
  <c r="W27" i="3"/>
  <c r="V27" i="3"/>
  <c r="U27" i="3"/>
  <c r="T27" i="3"/>
  <c r="W26" i="3"/>
  <c r="V26" i="3"/>
  <c r="U26" i="3"/>
  <c r="T26" i="3"/>
  <c r="W25" i="3"/>
  <c r="V25" i="3"/>
  <c r="U25" i="3"/>
  <c r="T25" i="3"/>
  <c r="W24" i="3"/>
  <c r="V24" i="3"/>
  <c r="U24" i="3"/>
  <c r="T24" i="3"/>
  <c r="W23" i="3"/>
  <c r="V23" i="3"/>
  <c r="U23" i="3"/>
  <c r="T23" i="3"/>
  <c r="W22" i="3"/>
  <c r="V22" i="3"/>
  <c r="U22" i="3"/>
  <c r="T22" i="3"/>
  <c r="W21" i="3"/>
  <c r="V21" i="3"/>
  <c r="U21" i="3"/>
  <c r="T21" i="3"/>
  <c r="W20" i="3"/>
  <c r="V20" i="3"/>
  <c r="U20" i="3"/>
  <c r="T20" i="3"/>
  <c r="W19" i="3"/>
  <c r="V19" i="3"/>
  <c r="U19" i="3"/>
  <c r="T19" i="3"/>
  <c r="W18" i="3"/>
  <c r="V18" i="3"/>
  <c r="U18" i="3"/>
  <c r="T18" i="3"/>
  <c r="W17" i="3"/>
  <c r="V17" i="3"/>
  <c r="U17" i="3"/>
  <c r="T17" i="3"/>
  <c r="W16" i="3"/>
  <c r="V16" i="3"/>
  <c r="U16" i="3"/>
  <c r="T16" i="3"/>
  <c r="W15" i="3"/>
  <c r="V15" i="3"/>
  <c r="U15" i="3"/>
  <c r="T15" i="3"/>
  <c r="W14" i="3"/>
  <c r="V14" i="3"/>
  <c r="U14" i="3"/>
  <c r="T14" i="3"/>
  <c r="W13" i="3"/>
  <c r="V13" i="3"/>
  <c r="U13" i="3"/>
  <c r="T13" i="3"/>
  <c r="W12" i="3"/>
  <c r="V12" i="3"/>
  <c r="U12" i="3"/>
  <c r="T12" i="3"/>
  <c r="W11" i="3"/>
  <c r="V11" i="3"/>
  <c r="U11" i="3"/>
  <c r="T11" i="3"/>
  <c r="W10" i="3"/>
  <c r="V10" i="3"/>
  <c r="U10" i="3"/>
  <c r="T10" i="3"/>
  <c r="W9" i="3"/>
  <c r="V9" i="3"/>
  <c r="T9" i="3"/>
  <c r="W8" i="3"/>
  <c r="V8" i="3"/>
  <c r="U8" i="3"/>
  <c r="T8" i="3"/>
  <c r="W7" i="3"/>
  <c r="V7" i="3"/>
  <c r="U7" i="3"/>
  <c r="T7" i="3"/>
  <c r="S387" i="3"/>
  <c r="R387" i="3"/>
  <c r="Q387" i="3"/>
  <c r="P387" i="3"/>
  <c r="S386" i="3"/>
  <c r="R386" i="3"/>
  <c r="Q386" i="3"/>
  <c r="P386" i="3"/>
  <c r="S385" i="3"/>
  <c r="R385" i="3"/>
  <c r="Q385" i="3"/>
  <c r="P385" i="3"/>
  <c r="S384" i="3"/>
  <c r="R384" i="3"/>
  <c r="Q384" i="3"/>
  <c r="P384" i="3"/>
  <c r="S383" i="3"/>
  <c r="R383" i="3"/>
  <c r="Q383" i="3"/>
  <c r="P383" i="3"/>
  <c r="S382" i="3"/>
  <c r="R382" i="3"/>
  <c r="Q382" i="3"/>
  <c r="P382" i="3"/>
  <c r="S381" i="3"/>
  <c r="R381" i="3"/>
  <c r="Q381" i="3"/>
  <c r="P381" i="3"/>
  <c r="S380" i="3"/>
  <c r="R380" i="3"/>
  <c r="Q380" i="3"/>
  <c r="P380" i="3"/>
  <c r="S379" i="3"/>
  <c r="R379" i="3"/>
  <c r="Q379" i="3"/>
  <c r="P379" i="3"/>
  <c r="S378" i="3"/>
  <c r="R378" i="3"/>
  <c r="Q378" i="3"/>
  <c r="P378" i="3"/>
  <c r="S377" i="3"/>
  <c r="R377" i="3"/>
  <c r="Q377" i="3"/>
  <c r="P377" i="3"/>
  <c r="S376" i="3"/>
  <c r="R376" i="3"/>
  <c r="Q376" i="3"/>
  <c r="P376" i="3"/>
  <c r="S375" i="3"/>
  <c r="R375" i="3"/>
  <c r="Q375" i="3"/>
  <c r="P375" i="3"/>
  <c r="S374" i="3"/>
  <c r="R374" i="3"/>
  <c r="Q374" i="3"/>
  <c r="P374" i="3"/>
  <c r="S373" i="3"/>
  <c r="R373" i="3"/>
  <c r="Q373" i="3"/>
  <c r="P373" i="3"/>
  <c r="S372" i="3"/>
  <c r="R372" i="3"/>
  <c r="Q372" i="3"/>
  <c r="P372" i="3"/>
  <c r="S371" i="3"/>
  <c r="R371" i="3"/>
  <c r="Q371" i="3"/>
  <c r="P371" i="3"/>
  <c r="S370" i="3"/>
  <c r="R370" i="3"/>
  <c r="Q370" i="3"/>
  <c r="P370" i="3"/>
  <c r="S369" i="3"/>
  <c r="R369" i="3"/>
  <c r="Q369" i="3"/>
  <c r="P369" i="3"/>
  <c r="S368" i="3"/>
  <c r="R368" i="3"/>
  <c r="Q368" i="3"/>
  <c r="P368" i="3"/>
  <c r="S367" i="3"/>
  <c r="R367" i="3"/>
  <c r="Q367" i="3"/>
  <c r="P367" i="3"/>
  <c r="S366" i="3"/>
  <c r="R366" i="3"/>
  <c r="Q366" i="3"/>
  <c r="P366" i="3"/>
  <c r="S365" i="3"/>
  <c r="R365" i="3"/>
  <c r="Q365" i="3"/>
  <c r="P365" i="3"/>
  <c r="S364" i="3"/>
  <c r="R364" i="3"/>
  <c r="Q364" i="3"/>
  <c r="P364" i="3"/>
  <c r="S363" i="3"/>
  <c r="R363" i="3"/>
  <c r="Q363" i="3"/>
  <c r="P363" i="3"/>
  <c r="S362" i="3"/>
  <c r="R362" i="3"/>
  <c r="Q362" i="3"/>
  <c r="P362" i="3"/>
  <c r="S361" i="3"/>
  <c r="R361" i="3"/>
  <c r="Q361" i="3"/>
  <c r="P361" i="3"/>
  <c r="S360" i="3"/>
  <c r="R360" i="3"/>
  <c r="Q360" i="3"/>
  <c r="P360" i="3"/>
  <c r="S359" i="3"/>
  <c r="R359" i="3"/>
  <c r="Q359" i="3"/>
  <c r="P359" i="3"/>
  <c r="S358" i="3"/>
  <c r="R358" i="3"/>
  <c r="Q358" i="3"/>
  <c r="P358" i="3"/>
  <c r="S357" i="3"/>
  <c r="R357" i="3"/>
  <c r="Q357" i="3"/>
  <c r="P357" i="3"/>
  <c r="S356" i="3"/>
  <c r="R356" i="3"/>
  <c r="Q356" i="3"/>
  <c r="P356" i="3"/>
  <c r="S355" i="3"/>
  <c r="R355" i="3"/>
  <c r="Q355" i="3"/>
  <c r="P355" i="3"/>
  <c r="S354" i="3"/>
  <c r="R354" i="3"/>
  <c r="Q354" i="3"/>
  <c r="P354" i="3"/>
  <c r="S353" i="3"/>
  <c r="R353" i="3"/>
  <c r="Q353" i="3"/>
  <c r="P353" i="3"/>
  <c r="S352" i="3"/>
  <c r="R352" i="3"/>
  <c r="Q352" i="3"/>
  <c r="P352" i="3"/>
  <c r="S351" i="3"/>
  <c r="R351" i="3"/>
  <c r="Q351" i="3"/>
  <c r="P351" i="3"/>
  <c r="S350" i="3"/>
  <c r="R350" i="3"/>
  <c r="Q350" i="3"/>
  <c r="P350" i="3"/>
  <c r="S349" i="3"/>
  <c r="R349" i="3"/>
  <c r="Q349" i="3"/>
  <c r="P349" i="3"/>
  <c r="S348" i="3"/>
  <c r="R348" i="3"/>
  <c r="Q348" i="3"/>
  <c r="P348" i="3"/>
  <c r="S347" i="3"/>
  <c r="R347" i="3"/>
  <c r="Q347" i="3"/>
  <c r="P347" i="3"/>
  <c r="S346" i="3"/>
  <c r="R346" i="3"/>
  <c r="Q346" i="3"/>
  <c r="P346" i="3"/>
  <c r="S345" i="3"/>
  <c r="R345" i="3"/>
  <c r="Q345" i="3"/>
  <c r="P345" i="3"/>
  <c r="S344" i="3"/>
  <c r="R344" i="3"/>
  <c r="Q344" i="3"/>
  <c r="P344" i="3"/>
  <c r="S343" i="3"/>
  <c r="R343" i="3"/>
  <c r="Q343" i="3"/>
  <c r="P343" i="3"/>
  <c r="S342" i="3"/>
  <c r="R342" i="3"/>
  <c r="Q342" i="3"/>
  <c r="P342" i="3"/>
  <c r="S341" i="3"/>
  <c r="R341" i="3"/>
  <c r="Q341" i="3"/>
  <c r="P341" i="3"/>
  <c r="S340" i="3"/>
  <c r="R340" i="3"/>
  <c r="Q340" i="3"/>
  <c r="P340" i="3"/>
  <c r="S339" i="3"/>
  <c r="R339" i="3"/>
  <c r="Q339" i="3"/>
  <c r="P339" i="3"/>
  <c r="S338" i="3"/>
  <c r="R338" i="3"/>
  <c r="Q338" i="3"/>
  <c r="P338" i="3"/>
  <c r="S337" i="3"/>
  <c r="R337" i="3"/>
  <c r="Q337" i="3"/>
  <c r="P337" i="3"/>
  <c r="S336" i="3"/>
  <c r="R336" i="3"/>
  <c r="Q336" i="3"/>
  <c r="P336" i="3"/>
  <c r="S335" i="3"/>
  <c r="R335" i="3"/>
  <c r="Q335" i="3"/>
  <c r="P335" i="3"/>
  <c r="S334" i="3"/>
  <c r="R334" i="3"/>
  <c r="Q334" i="3"/>
  <c r="P334" i="3"/>
  <c r="S333" i="3"/>
  <c r="R333" i="3"/>
  <c r="Q333" i="3"/>
  <c r="P333" i="3"/>
  <c r="S332" i="3"/>
  <c r="R332" i="3"/>
  <c r="Q332" i="3"/>
  <c r="P332" i="3"/>
  <c r="S331" i="3"/>
  <c r="R331" i="3"/>
  <c r="Q331" i="3"/>
  <c r="P331" i="3"/>
  <c r="S330" i="3"/>
  <c r="R330" i="3"/>
  <c r="Q330" i="3"/>
  <c r="P330" i="3"/>
  <c r="S329" i="3"/>
  <c r="R329" i="3"/>
  <c r="Q329" i="3"/>
  <c r="P329" i="3"/>
  <c r="S328" i="3"/>
  <c r="R328" i="3"/>
  <c r="Q328" i="3"/>
  <c r="P328" i="3"/>
  <c r="S327" i="3"/>
  <c r="R327" i="3"/>
  <c r="Q327" i="3"/>
  <c r="P327" i="3"/>
  <c r="S326" i="3"/>
  <c r="R326" i="3"/>
  <c r="Q326" i="3"/>
  <c r="P326" i="3"/>
  <c r="S325" i="3"/>
  <c r="R325" i="3"/>
  <c r="Q325" i="3"/>
  <c r="P325" i="3"/>
  <c r="S324" i="3"/>
  <c r="R324" i="3"/>
  <c r="Q324" i="3"/>
  <c r="P324" i="3"/>
  <c r="S323" i="3"/>
  <c r="R323" i="3"/>
  <c r="Q323" i="3"/>
  <c r="P323" i="3"/>
  <c r="S322" i="3"/>
  <c r="R322" i="3"/>
  <c r="Q322" i="3"/>
  <c r="P322" i="3"/>
  <c r="S321" i="3"/>
  <c r="R321" i="3"/>
  <c r="Q321" i="3"/>
  <c r="P321" i="3"/>
  <c r="S320" i="3"/>
  <c r="R320" i="3"/>
  <c r="Q320" i="3"/>
  <c r="P320" i="3"/>
  <c r="S319" i="3"/>
  <c r="R319" i="3"/>
  <c r="Q319" i="3"/>
  <c r="P319" i="3"/>
  <c r="S318" i="3"/>
  <c r="R318" i="3"/>
  <c r="Q318" i="3"/>
  <c r="P318" i="3"/>
  <c r="S317" i="3"/>
  <c r="R317" i="3"/>
  <c r="Q317" i="3"/>
  <c r="P317" i="3"/>
  <c r="S316" i="3"/>
  <c r="R316" i="3"/>
  <c r="Q316" i="3"/>
  <c r="P316" i="3"/>
  <c r="S315" i="3"/>
  <c r="R315" i="3"/>
  <c r="Q315" i="3"/>
  <c r="P315" i="3"/>
  <c r="S314" i="3"/>
  <c r="R314" i="3"/>
  <c r="Q314" i="3"/>
  <c r="P314" i="3"/>
  <c r="S313" i="3"/>
  <c r="R313" i="3"/>
  <c r="Q313" i="3"/>
  <c r="P313" i="3"/>
  <c r="S312" i="3"/>
  <c r="R312" i="3"/>
  <c r="Q312" i="3"/>
  <c r="P312" i="3"/>
  <c r="S311" i="3"/>
  <c r="R311" i="3"/>
  <c r="Q311" i="3"/>
  <c r="P311" i="3"/>
  <c r="S310" i="3"/>
  <c r="R310" i="3"/>
  <c r="Q310" i="3"/>
  <c r="P310" i="3"/>
  <c r="S309" i="3"/>
  <c r="R309" i="3"/>
  <c r="Q309" i="3"/>
  <c r="P309" i="3"/>
  <c r="S308" i="3"/>
  <c r="R308" i="3"/>
  <c r="Q308" i="3"/>
  <c r="P308" i="3"/>
  <c r="S307" i="3"/>
  <c r="R307" i="3"/>
  <c r="Q307" i="3"/>
  <c r="P307" i="3"/>
  <c r="S306" i="3"/>
  <c r="R306" i="3"/>
  <c r="Q306" i="3"/>
  <c r="P306" i="3"/>
  <c r="S305" i="3"/>
  <c r="R305" i="3"/>
  <c r="Q305" i="3"/>
  <c r="P305" i="3"/>
  <c r="S304" i="3"/>
  <c r="R304" i="3"/>
  <c r="Q304" i="3"/>
  <c r="P304" i="3"/>
  <c r="S303" i="3"/>
  <c r="R303" i="3"/>
  <c r="Q303" i="3"/>
  <c r="P303" i="3"/>
  <c r="S302" i="3"/>
  <c r="R302" i="3"/>
  <c r="Q302" i="3"/>
  <c r="P302" i="3"/>
  <c r="S301" i="3"/>
  <c r="R301" i="3"/>
  <c r="Q301" i="3"/>
  <c r="P301" i="3"/>
  <c r="S300" i="3"/>
  <c r="R300" i="3"/>
  <c r="Q300" i="3"/>
  <c r="P300" i="3"/>
  <c r="S299" i="3"/>
  <c r="R299" i="3"/>
  <c r="Q299" i="3"/>
  <c r="P299" i="3"/>
  <c r="S298" i="3"/>
  <c r="R298" i="3"/>
  <c r="Q298" i="3"/>
  <c r="P298" i="3"/>
  <c r="S297" i="3"/>
  <c r="R297" i="3"/>
  <c r="Q297" i="3"/>
  <c r="P297" i="3"/>
  <c r="S296" i="3"/>
  <c r="R296" i="3"/>
  <c r="Q296" i="3"/>
  <c r="P296" i="3"/>
  <c r="S295" i="3"/>
  <c r="R295" i="3"/>
  <c r="Q295" i="3"/>
  <c r="P295" i="3"/>
  <c r="S294" i="3"/>
  <c r="R294" i="3"/>
  <c r="Q294" i="3"/>
  <c r="P294" i="3"/>
  <c r="S293" i="3"/>
  <c r="R293" i="3"/>
  <c r="Q293" i="3"/>
  <c r="P293" i="3"/>
  <c r="S292" i="3"/>
  <c r="R292" i="3"/>
  <c r="Q292" i="3"/>
  <c r="P292" i="3"/>
  <c r="S291" i="3"/>
  <c r="R291" i="3"/>
  <c r="Q291" i="3"/>
  <c r="P291" i="3"/>
  <c r="S290" i="3"/>
  <c r="R290" i="3"/>
  <c r="Q290" i="3"/>
  <c r="P290" i="3"/>
  <c r="S289" i="3"/>
  <c r="R289" i="3"/>
  <c r="Q289" i="3"/>
  <c r="P289" i="3"/>
  <c r="S288" i="3"/>
  <c r="R288" i="3"/>
  <c r="Q288" i="3"/>
  <c r="P288" i="3"/>
  <c r="S287" i="3"/>
  <c r="R287" i="3"/>
  <c r="Q287" i="3"/>
  <c r="P287" i="3"/>
  <c r="S286" i="3"/>
  <c r="R286" i="3"/>
  <c r="Q286" i="3"/>
  <c r="P286" i="3"/>
  <c r="S285" i="3"/>
  <c r="R285" i="3"/>
  <c r="Q285" i="3"/>
  <c r="P285" i="3"/>
  <c r="S284" i="3"/>
  <c r="R284" i="3"/>
  <c r="Q284" i="3"/>
  <c r="P284" i="3"/>
  <c r="S283" i="3"/>
  <c r="R283" i="3"/>
  <c r="Q283" i="3"/>
  <c r="P283" i="3"/>
  <c r="S282" i="3"/>
  <c r="R282" i="3"/>
  <c r="Q282" i="3"/>
  <c r="P282" i="3"/>
  <c r="S281" i="3"/>
  <c r="R281" i="3"/>
  <c r="Q281" i="3"/>
  <c r="P281" i="3"/>
  <c r="S280" i="3"/>
  <c r="R280" i="3"/>
  <c r="Q280" i="3"/>
  <c r="P280" i="3"/>
  <c r="S279" i="3"/>
  <c r="R279" i="3"/>
  <c r="Q279" i="3"/>
  <c r="P279" i="3"/>
  <c r="S278" i="3"/>
  <c r="R278" i="3"/>
  <c r="Q278" i="3"/>
  <c r="P278" i="3"/>
  <c r="S277" i="3"/>
  <c r="R277" i="3"/>
  <c r="Q277" i="3"/>
  <c r="P277" i="3"/>
  <c r="S276" i="3"/>
  <c r="R276" i="3"/>
  <c r="Q276" i="3"/>
  <c r="P276" i="3"/>
  <c r="S275" i="3"/>
  <c r="R275" i="3"/>
  <c r="Q275" i="3"/>
  <c r="P275" i="3"/>
  <c r="S274" i="3"/>
  <c r="R274" i="3"/>
  <c r="Q274" i="3"/>
  <c r="P274" i="3"/>
  <c r="S273" i="3"/>
  <c r="R273" i="3"/>
  <c r="Q273" i="3"/>
  <c r="P273" i="3"/>
  <c r="S272" i="3"/>
  <c r="R272" i="3"/>
  <c r="Q272" i="3"/>
  <c r="P272" i="3"/>
  <c r="S271" i="3"/>
  <c r="R271" i="3"/>
  <c r="Q271" i="3"/>
  <c r="P271" i="3"/>
  <c r="S270" i="3"/>
  <c r="R270" i="3"/>
  <c r="Q270" i="3"/>
  <c r="P270" i="3"/>
  <c r="S269" i="3"/>
  <c r="R269" i="3"/>
  <c r="Q269" i="3"/>
  <c r="P269" i="3"/>
  <c r="S268" i="3"/>
  <c r="R268" i="3"/>
  <c r="Q268" i="3"/>
  <c r="P268" i="3"/>
  <c r="S267" i="3"/>
  <c r="R267" i="3"/>
  <c r="Q267" i="3"/>
  <c r="P267" i="3"/>
  <c r="S266" i="3"/>
  <c r="R266" i="3"/>
  <c r="Q266" i="3"/>
  <c r="P266" i="3"/>
  <c r="S265" i="3"/>
  <c r="R265" i="3"/>
  <c r="Q265" i="3"/>
  <c r="P265" i="3"/>
  <c r="S264" i="3"/>
  <c r="R264" i="3"/>
  <c r="Q264" i="3"/>
  <c r="P264" i="3"/>
  <c r="S263" i="3"/>
  <c r="R263" i="3"/>
  <c r="Q263" i="3"/>
  <c r="P263" i="3"/>
  <c r="S262" i="3"/>
  <c r="R262" i="3"/>
  <c r="Q262" i="3"/>
  <c r="P262" i="3"/>
  <c r="S261" i="3"/>
  <c r="R261" i="3"/>
  <c r="Q261" i="3"/>
  <c r="P261" i="3"/>
  <c r="S260" i="3"/>
  <c r="R260" i="3"/>
  <c r="Q260" i="3"/>
  <c r="P260" i="3"/>
  <c r="S259" i="3"/>
  <c r="R259" i="3"/>
  <c r="Q259" i="3"/>
  <c r="P259" i="3"/>
  <c r="S258" i="3"/>
  <c r="R258" i="3"/>
  <c r="Q258" i="3"/>
  <c r="P258" i="3"/>
  <c r="S257" i="3"/>
  <c r="R257" i="3"/>
  <c r="Q257" i="3"/>
  <c r="P257" i="3"/>
  <c r="S256" i="3"/>
  <c r="R256" i="3"/>
  <c r="Q256" i="3"/>
  <c r="P256" i="3"/>
  <c r="S255" i="3"/>
  <c r="R255" i="3"/>
  <c r="Q255" i="3"/>
  <c r="P255" i="3"/>
  <c r="S254" i="3"/>
  <c r="R254" i="3"/>
  <c r="Q254" i="3"/>
  <c r="P254" i="3"/>
  <c r="S253" i="3"/>
  <c r="R253" i="3"/>
  <c r="Q253" i="3"/>
  <c r="P253" i="3"/>
  <c r="S252" i="3"/>
  <c r="R252" i="3"/>
  <c r="Q252" i="3"/>
  <c r="P252" i="3"/>
  <c r="S251" i="3"/>
  <c r="R251" i="3"/>
  <c r="Q251" i="3"/>
  <c r="P251" i="3"/>
  <c r="S250" i="3"/>
  <c r="R250" i="3"/>
  <c r="Q250" i="3"/>
  <c r="P250" i="3"/>
  <c r="S249" i="3"/>
  <c r="R249" i="3"/>
  <c r="Q249" i="3"/>
  <c r="P249" i="3"/>
  <c r="S248" i="3"/>
  <c r="R248" i="3"/>
  <c r="Q248" i="3"/>
  <c r="P248" i="3"/>
  <c r="S247" i="3"/>
  <c r="R247" i="3"/>
  <c r="Q247" i="3"/>
  <c r="P247" i="3"/>
  <c r="S246" i="3"/>
  <c r="R246" i="3"/>
  <c r="Q246" i="3"/>
  <c r="P246" i="3"/>
  <c r="S245" i="3"/>
  <c r="R245" i="3"/>
  <c r="Q245" i="3"/>
  <c r="P245" i="3"/>
  <c r="S244" i="3"/>
  <c r="R244" i="3"/>
  <c r="Q244" i="3"/>
  <c r="P244" i="3"/>
  <c r="S243" i="3"/>
  <c r="R243" i="3"/>
  <c r="Q243" i="3"/>
  <c r="P243" i="3"/>
  <c r="S242" i="3"/>
  <c r="R242" i="3"/>
  <c r="Q242" i="3"/>
  <c r="P242" i="3"/>
  <c r="S241" i="3"/>
  <c r="R241" i="3"/>
  <c r="Q241" i="3"/>
  <c r="P241" i="3"/>
  <c r="S240" i="3"/>
  <c r="R240" i="3"/>
  <c r="Q240" i="3"/>
  <c r="P240" i="3"/>
  <c r="S239" i="3"/>
  <c r="R239" i="3"/>
  <c r="Q239" i="3"/>
  <c r="P239" i="3"/>
  <c r="S238" i="3"/>
  <c r="R238" i="3"/>
  <c r="Q238" i="3"/>
  <c r="P238" i="3"/>
  <c r="S237" i="3"/>
  <c r="R237" i="3"/>
  <c r="Q237" i="3"/>
  <c r="P237" i="3"/>
  <c r="S236" i="3"/>
  <c r="R236" i="3"/>
  <c r="Q236" i="3"/>
  <c r="P236" i="3"/>
  <c r="S235" i="3"/>
  <c r="R235" i="3"/>
  <c r="Q235" i="3"/>
  <c r="P235" i="3"/>
  <c r="S234" i="3"/>
  <c r="R234" i="3"/>
  <c r="Q234" i="3"/>
  <c r="P234" i="3"/>
  <c r="S233" i="3"/>
  <c r="R233" i="3"/>
  <c r="Q233" i="3"/>
  <c r="P233" i="3"/>
  <c r="S232" i="3"/>
  <c r="R232" i="3"/>
  <c r="Q232" i="3"/>
  <c r="P232" i="3"/>
  <c r="S231" i="3"/>
  <c r="R231" i="3"/>
  <c r="Q231" i="3"/>
  <c r="P231" i="3"/>
  <c r="S230" i="3"/>
  <c r="R230" i="3"/>
  <c r="Q230" i="3"/>
  <c r="P230" i="3"/>
  <c r="S229" i="3"/>
  <c r="R229" i="3"/>
  <c r="Q229" i="3"/>
  <c r="P229" i="3"/>
  <c r="S228" i="3"/>
  <c r="R228" i="3"/>
  <c r="Q228" i="3"/>
  <c r="P228" i="3"/>
  <c r="S227" i="3"/>
  <c r="R227" i="3"/>
  <c r="Q227" i="3"/>
  <c r="P227" i="3"/>
  <c r="S226" i="3"/>
  <c r="R226" i="3"/>
  <c r="Q226" i="3"/>
  <c r="P226" i="3"/>
  <c r="S225" i="3"/>
  <c r="R225" i="3"/>
  <c r="Q225" i="3"/>
  <c r="P225" i="3"/>
  <c r="S224" i="3"/>
  <c r="R224" i="3"/>
  <c r="Q224" i="3"/>
  <c r="P224" i="3"/>
  <c r="S223" i="3"/>
  <c r="R223" i="3"/>
  <c r="Q223" i="3"/>
  <c r="P223" i="3"/>
  <c r="S222" i="3"/>
  <c r="R222" i="3"/>
  <c r="Q222" i="3"/>
  <c r="P222" i="3"/>
  <c r="S221" i="3"/>
  <c r="R221" i="3"/>
  <c r="Q221" i="3"/>
  <c r="P221" i="3"/>
  <c r="S220" i="3"/>
  <c r="R220" i="3"/>
  <c r="Q220" i="3"/>
  <c r="P220" i="3"/>
  <c r="S219" i="3"/>
  <c r="R219" i="3"/>
  <c r="Q219" i="3"/>
  <c r="P219" i="3"/>
  <c r="S218" i="3"/>
  <c r="R218" i="3"/>
  <c r="Q218" i="3"/>
  <c r="P218" i="3"/>
  <c r="S217" i="3"/>
  <c r="R217" i="3"/>
  <c r="Q217" i="3"/>
  <c r="P217" i="3"/>
  <c r="S216" i="3"/>
  <c r="R216" i="3"/>
  <c r="Q216" i="3"/>
  <c r="P216" i="3"/>
  <c r="S215" i="3"/>
  <c r="R215" i="3"/>
  <c r="Q215" i="3"/>
  <c r="P215" i="3"/>
  <c r="S214" i="3"/>
  <c r="R214" i="3"/>
  <c r="Q214" i="3"/>
  <c r="P214" i="3"/>
  <c r="S213" i="3"/>
  <c r="R213" i="3"/>
  <c r="Q213" i="3"/>
  <c r="P213" i="3"/>
  <c r="S212" i="3"/>
  <c r="R212" i="3"/>
  <c r="Q212" i="3"/>
  <c r="P212" i="3"/>
  <c r="S211" i="3"/>
  <c r="R211" i="3"/>
  <c r="Q211" i="3"/>
  <c r="P211" i="3"/>
  <c r="S210" i="3"/>
  <c r="R210" i="3"/>
  <c r="Q210" i="3"/>
  <c r="P210" i="3"/>
  <c r="S209" i="3"/>
  <c r="R209" i="3"/>
  <c r="Q209" i="3"/>
  <c r="P209" i="3"/>
  <c r="S208" i="3"/>
  <c r="R208" i="3"/>
  <c r="Q208" i="3"/>
  <c r="P208" i="3"/>
  <c r="S207" i="3"/>
  <c r="R207" i="3"/>
  <c r="Q207" i="3"/>
  <c r="P207" i="3"/>
  <c r="S206" i="3"/>
  <c r="R206" i="3"/>
  <c r="Q206" i="3"/>
  <c r="P206" i="3"/>
  <c r="S205" i="3"/>
  <c r="R205" i="3"/>
  <c r="Q205" i="3"/>
  <c r="P205" i="3"/>
  <c r="S204" i="3"/>
  <c r="R204" i="3"/>
  <c r="Q204" i="3"/>
  <c r="P204" i="3"/>
  <c r="S203" i="3"/>
  <c r="R203" i="3"/>
  <c r="Q203" i="3"/>
  <c r="P203" i="3"/>
  <c r="S202" i="3"/>
  <c r="R202" i="3"/>
  <c r="Q202" i="3"/>
  <c r="P202" i="3"/>
  <c r="S201" i="3"/>
  <c r="R201" i="3"/>
  <c r="Q201" i="3"/>
  <c r="P201" i="3"/>
  <c r="S200" i="3"/>
  <c r="R200" i="3"/>
  <c r="Q200" i="3"/>
  <c r="P200" i="3"/>
  <c r="S199" i="3"/>
  <c r="R199" i="3"/>
  <c r="Q199" i="3"/>
  <c r="P199" i="3"/>
  <c r="S198" i="3"/>
  <c r="R198" i="3"/>
  <c r="Q198" i="3"/>
  <c r="P198" i="3"/>
  <c r="S197" i="3"/>
  <c r="R197" i="3"/>
  <c r="Q197" i="3"/>
  <c r="P197" i="3"/>
  <c r="S196" i="3"/>
  <c r="R196" i="3"/>
  <c r="Q196" i="3"/>
  <c r="P196" i="3"/>
  <c r="S195" i="3"/>
  <c r="R195" i="3"/>
  <c r="Q195" i="3"/>
  <c r="P195" i="3"/>
  <c r="S194" i="3"/>
  <c r="R194" i="3"/>
  <c r="Q194" i="3"/>
  <c r="P194" i="3"/>
  <c r="S193" i="3"/>
  <c r="R193" i="3"/>
  <c r="Q193" i="3"/>
  <c r="P193" i="3"/>
  <c r="S192" i="3"/>
  <c r="R192" i="3"/>
  <c r="Q192" i="3"/>
  <c r="P192" i="3"/>
  <c r="S191" i="3"/>
  <c r="R191" i="3"/>
  <c r="Q191" i="3"/>
  <c r="P191" i="3"/>
  <c r="S190" i="3"/>
  <c r="R190" i="3"/>
  <c r="Q190" i="3"/>
  <c r="P190" i="3"/>
  <c r="S189" i="3"/>
  <c r="R189" i="3"/>
  <c r="Q189" i="3"/>
  <c r="P189" i="3"/>
  <c r="S188" i="3"/>
  <c r="R188" i="3"/>
  <c r="Q188" i="3"/>
  <c r="P188" i="3"/>
  <c r="S187" i="3"/>
  <c r="R187" i="3"/>
  <c r="Q187" i="3"/>
  <c r="P187" i="3"/>
  <c r="S186" i="3"/>
  <c r="R186" i="3"/>
  <c r="Q186" i="3"/>
  <c r="P186" i="3"/>
  <c r="S185" i="3"/>
  <c r="R185" i="3"/>
  <c r="Q185" i="3"/>
  <c r="P185" i="3"/>
  <c r="S184" i="3"/>
  <c r="R184" i="3"/>
  <c r="Q184" i="3"/>
  <c r="P184" i="3"/>
  <c r="S183" i="3"/>
  <c r="R183" i="3"/>
  <c r="Q183" i="3"/>
  <c r="P183" i="3"/>
  <c r="S182" i="3"/>
  <c r="R182" i="3"/>
  <c r="Q182" i="3"/>
  <c r="P182" i="3"/>
  <c r="S181" i="3"/>
  <c r="R181" i="3"/>
  <c r="Q181" i="3"/>
  <c r="P181" i="3"/>
  <c r="S180" i="3"/>
  <c r="R180" i="3"/>
  <c r="Q180" i="3"/>
  <c r="P180" i="3"/>
  <c r="S179" i="3"/>
  <c r="R179" i="3"/>
  <c r="Q179" i="3"/>
  <c r="P179" i="3"/>
  <c r="S178" i="3"/>
  <c r="R178" i="3"/>
  <c r="Q178" i="3"/>
  <c r="P178" i="3"/>
  <c r="S177" i="3"/>
  <c r="R177" i="3"/>
  <c r="Q177" i="3"/>
  <c r="P177" i="3"/>
  <c r="S176" i="3"/>
  <c r="R176" i="3"/>
  <c r="Q176" i="3"/>
  <c r="P176" i="3"/>
  <c r="S175" i="3"/>
  <c r="R175" i="3"/>
  <c r="Q175" i="3"/>
  <c r="P175" i="3"/>
  <c r="S174" i="3"/>
  <c r="R174" i="3"/>
  <c r="Q174" i="3"/>
  <c r="P174" i="3"/>
  <c r="S173" i="3"/>
  <c r="R173" i="3"/>
  <c r="Q173" i="3"/>
  <c r="P173" i="3"/>
  <c r="S172" i="3"/>
  <c r="R172" i="3"/>
  <c r="Q172" i="3"/>
  <c r="P172" i="3"/>
  <c r="S171" i="3"/>
  <c r="R171" i="3"/>
  <c r="Q171" i="3"/>
  <c r="P171" i="3"/>
  <c r="S170" i="3"/>
  <c r="R170" i="3"/>
  <c r="Q170" i="3"/>
  <c r="P170" i="3"/>
  <c r="S169" i="3"/>
  <c r="R169" i="3"/>
  <c r="Q169" i="3"/>
  <c r="P169" i="3"/>
  <c r="S168" i="3"/>
  <c r="R168" i="3"/>
  <c r="Q168" i="3"/>
  <c r="P168" i="3"/>
  <c r="S167" i="3"/>
  <c r="R167" i="3"/>
  <c r="Q167" i="3"/>
  <c r="P167" i="3"/>
  <c r="S166" i="3"/>
  <c r="R166" i="3"/>
  <c r="Q166" i="3"/>
  <c r="P166" i="3"/>
  <c r="S165" i="3"/>
  <c r="R165" i="3"/>
  <c r="Q165" i="3"/>
  <c r="P165" i="3"/>
  <c r="S164" i="3"/>
  <c r="R164" i="3"/>
  <c r="Q164" i="3"/>
  <c r="P164" i="3"/>
  <c r="S163" i="3"/>
  <c r="R163" i="3"/>
  <c r="Q163" i="3"/>
  <c r="P163" i="3"/>
  <c r="S162" i="3"/>
  <c r="R162" i="3"/>
  <c r="Q162" i="3"/>
  <c r="P162" i="3"/>
  <c r="S161" i="3"/>
  <c r="R161" i="3"/>
  <c r="Q161" i="3"/>
  <c r="P161" i="3"/>
  <c r="S160" i="3"/>
  <c r="R160" i="3"/>
  <c r="Q160" i="3"/>
  <c r="P160" i="3"/>
  <c r="S159" i="3"/>
  <c r="R159" i="3"/>
  <c r="Q159" i="3"/>
  <c r="P159" i="3"/>
  <c r="S158" i="3"/>
  <c r="R158" i="3"/>
  <c r="Q158" i="3"/>
  <c r="P158" i="3"/>
  <c r="S157" i="3"/>
  <c r="R157" i="3"/>
  <c r="Q157" i="3"/>
  <c r="P157" i="3"/>
  <c r="S156" i="3"/>
  <c r="R156" i="3"/>
  <c r="Q156" i="3"/>
  <c r="P156" i="3"/>
  <c r="S155" i="3"/>
  <c r="R155" i="3"/>
  <c r="Q155" i="3"/>
  <c r="P155" i="3"/>
  <c r="S154" i="3"/>
  <c r="R154" i="3"/>
  <c r="Q154" i="3"/>
  <c r="P154" i="3"/>
  <c r="S153" i="3"/>
  <c r="R153" i="3"/>
  <c r="Q153" i="3"/>
  <c r="P153" i="3"/>
  <c r="S152" i="3"/>
  <c r="R152" i="3"/>
  <c r="Q152" i="3"/>
  <c r="P152" i="3"/>
  <c r="S151" i="3"/>
  <c r="R151" i="3"/>
  <c r="Q151" i="3"/>
  <c r="P151" i="3"/>
  <c r="S150" i="3"/>
  <c r="R150" i="3"/>
  <c r="Q150" i="3"/>
  <c r="P150" i="3"/>
  <c r="S149" i="3"/>
  <c r="R149" i="3"/>
  <c r="Q149" i="3"/>
  <c r="P149" i="3"/>
  <c r="S148" i="3"/>
  <c r="R148" i="3"/>
  <c r="Q148" i="3"/>
  <c r="P148" i="3"/>
  <c r="S147" i="3"/>
  <c r="R147" i="3"/>
  <c r="Q147" i="3"/>
  <c r="P147" i="3"/>
  <c r="S146" i="3"/>
  <c r="R146" i="3"/>
  <c r="Q146" i="3"/>
  <c r="P146" i="3"/>
  <c r="S145" i="3"/>
  <c r="R145" i="3"/>
  <c r="Q145" i="3"/>
  <c r="P145" i="3"/>
  <c r="S144" i="3"/>
  <c r="R144" i="3"/>
  <c r="Q144" i="3"/>
  <c r="P144" i="3"/>
  <c r="S143" i="3"/>
  <c r="R143" i="3"/>
  <c r="Q143" i="3"/>
  <c r="P143" i="3"/>
  <c r="S142" i="3"/>
  <c r="R142" i="3"/>
  <c r="Q142" i="3"/>
  <c r="P142" i="3"/>
  <c r="S141" i="3"/>
  <c r="R141" i="3"/>
  <c r="Q141" i="3"/>
  <c r="P141" i="3"/>
  <c r="S140" i="3"/>
  <c r="R140" i="3"/>
  <c r="Q140" i="3"/>
  <c r="P140" i="3"/>
  <c r="S139" i="3"/>
  <c r="R139" i="3"/>
  <c r="Q139" i="3"/>
  <c r="P139" i="3"/>
  <c r="S138" i="3"/>
  <c r="R138" i="3"/>
  <c r="Q138" i="3"/>
  <c r="P138" i="3"/>
  <c r="S137" i="3"/>
  <c r="R137" i="3"/>
  <c r="Q137" i="3"/>
  <c r="P137" i="3"/>
  <c r="S136" i="3"/>
  <c r="R136" i="3"/>
  <c r="Q136" i="3"/>
  <c r="P136" i="3"/>
  <c r="S135" i="3"/>
  <c r="R135" i="3"/>
  <c r="Q135" i="3"/>
  <c r="P135" i="3"/>
  <c r="S134" i="3"/>
  <c r="R134" i="3"/>
  <c r="Q134" i="3"/>
  <c r="P134" i="3"/>
  <c r="S133" i="3"/>
  <c r="R133" i="3"/>
  <c r="Q133" i="3"/>
  <c r="P133" i="3"/>
  <c r="S132" i="3"/>
  <c r="R132" i="3"/>
  <c r="Q132" i="3"/>
  <c r="P132" i="3"/>
  <c r="S131" i="3"/>
  <c r="R131" i="3"/>
  <c r="Q131" i="3"/>
  <c r="P131" i="3"/>
  <c r="S130" i="3"/>
  <c r="R130" i="3"/>
  <c r="Q130" i="3"/>
  <c r="P130" i="3"/>
  <c r="S129" i="3"/>
  <c r="R129" i="3"/>
  <c r="Q129" i="3"/>
  <c r="P129" i="3"/>
  <c r="S128" i="3"/>
  <c r="R128" i="3"/>
  <c r="Q128" i="3"/>
  <c r="P128" i="3"/>
  <c r="S127" i="3"/>
  <c r="R127" i="3"/>
  <c r="Q127" i="3"/>
  <c r="P127" i="3"/>
  <c r="S126" i="3"/>
  <c r="R126" i="3"/>
  <c r="Q126" i="3"/>
  <c r="P126" i="3"/>
  <c r="S125" i="3"/>
  <c r="R125" i="3"/>
  <c r="Q125" i="3"/>
  <c r="P125" i="3"/>
  <c r="S124" i="3"/>
  <c r="R124" i="3"/>
  <c r="Q124" i="3"/>
  <c r="P124" i="3"/>
  <c r="S123" i="3"/>
  <c r="R123" i="3"/>
  <c r="Q123" i="3"/>
  <c r="P123" i="3"/>
  <c r="S122" i="3"/>
  <c r="R122" i="3"/>
  <c r="Q122" i="3"/>
  <c r="P122" i="3"/>
  <c r="S121" i="3"/>
  <c r="R121" i="3"/>
  <c r="Q121" i="3"/>
  <c r="P121" i="3"/>
  <c r="S120" i="3"/>
  <c r="R120" i="3"/>
  <c r="Q120" i="3"/>
  <c r="P120" i="3"/>
  <c r="S119" i="3"/>
  <c r="R119" i="3"/>
  <c r="Q119" i="3"/>
  <c r="P119" i="3"/>
  <c r="S118" i="3"/>
  <c r="R118" i="3"/>
  <c r="Q118" i="3"/>
  <c r="P118" i="3"/>
  <c r="S117" i="3"/>
  <c r="R117" i="3"/>
  <c r="Q117" i="3"/>
  <c r="P117" i="3"/>
  <c r="S116" i="3"/>
  <c r="R116" i="3"/>
  <c r="Q116" i="3"/>
  <c r="P116" i="3"/>
  <c r="S115" i="3"/>
  <c r="R115" i="3"/>
  <c r="Q115" i="3"/>
  <c r="P115" i="3"/>
  <c r="S114" i="3"/>
  <c r="R114" i="3"/>
  <c r="Q114" i="3"/>
  <c r="P114" i="3"/>
  <c r="S113" i="3"/>
  <c r="R113" i="3"/>
  <c r="Q113" i="3"/>
  <c r="P113" i="3"/>
  <c r="S112" i="3"/>
  <c r="R112" i="3"/>
  <c r="Q112" i="3"/>
  <c r="P112" i="3"/>
  <c r="S111" i="3"/>
  <c r="R111" i="3"/>
  <c r="Q111" i="3"/>
  <c r="P111" i="3"/>
  <c r="S110" i="3"/>
  <c r="R110" i="3"/>
  <c r="Q110" i="3"/>
  <c r="P110" i="3"/>
  <c r="S109" i="3"/>
  <c r="R109" i="3"/>
  <c r="Q109" i="3"/>
  <c r="P109" i="3"/>
  <c r="S108" i="3"/>
  <c r="R108" i="3"/>
  <c r="Q108" i="3"/>
  <c r="P108" i="3"/>
  <c r="S107" i="3"/>
  <c r="R107" i="3"/>
  <c r="Q107" i="3"/>
  <c r="P107" i="3"/>
  <c r="S106" i="3"/>
  <c r="R106" i="3"/>
  <c r="Q106" i="3"/>
  <c r="P106" i="3"/>
  <c r="S105" i="3"/>
  <c r="R105" i="3"/>
  <c r="Q105" i="3"/>
  <c r="P105" i="3"/>
  <c r="S104" i="3"/>
  <c r="R104" i="3"/>
  <c r="Q104" i="3"/>
  <c r="P104" i="3"/>
  <c r="S103" i="3"/>
  <c r="R103" i="3"/>
  <c r="Q103" i="3"/>
  <c r="P103" i="3"/>
  <c r="S102" i="3"/>
  <c r="R102" i="3"/>
  <c r="Q102" i="3"/>
  <c r="P102" i="3"/>
  <c r="S101" i="3"/>
  <c r="R101" i="3"/>
  <c r="Q101" i="3"/>
  <c r="P101" i="3"/>
  <c r="S100" i="3"/>
  <c r="R100" i="3"/>
  <c r="Q100" i="3"/>
  <c r="P100" i="3"/>
  <c r="S99" i="3"/>
  <c r="R99" i="3"/>
  <c r="Q99" i="3"/>
  <c r="P99" i="3"/>
  <c r="S98" i="3"/>
  <c r="R98" i="3"/>
  <c r="Q98" i="3"/>
  <c r="P98" i="3"/>
  <c r="S97" i="3"/>
  <c r="R97" i="3"/>
  <c r="Q97" i="3"/>
  <c r="P97" i="3"/>
  <c r="S96" i="3"/>
  <c r="R96" i="3"/>
  <c r="Q96" i="3"/>
  <c r="P96" i="3"/>
  <c r="S95" i="3"/>
  <c r="R95" i="3"/>
  <c r="Q95" i="3"/>
  <c r="P95" i="3"/>
  <c r="S94" i="3"/>
  <c r="R94" i="3"/>
  <c r="Q94" i="3"/>
  <c r="P94" i="3"/>
  <c r="S93" i="3"/>
  <c r="R93" i="3"/>
  <c r="Q93" i="3"/>
  <c r="P93" i="3"/>
  <c r="S92" i="3"/>
  <c r="R92" i="3"/>
  <c r="Q92" i="3"/>
  <c r="P92" i="3"/>
  <c r="S91" i="3"/>
  <c r="R91" i="3"/>
  <c r="Q91" i="3"/>
  <c r="P91" i="3"/>
  <c r="S90" i="3"/>
  <c r="R90" i="3"/>
  <c r="Q90" i="3"/>
  <c r="P90" i="3"/>
  <c r="S89" i="3"/>
  <c r="R89" i="3"/>
  <c r="Q89" i="3"/>
  <c r="P89" i="3"/>
  <c r="S88" i="3"/>
  <c r="R88" i="3"/>
  <c r="Q88" i="3"/>
  <c r="P88" i="3"/>
  <c r="S87" i="3"/>
  <c r="R87" i="3"/>
  <c r="Q87" i="3"/>
  <c r="P87" i="3"/>
  <c r="S86" i="3"/>
  <c r="R86" i="3"/>
  <c r="Q86" i="3"/>
  <c r="P86" i="3"/>
  <c r="S85" i="3"/>
  <c r="R85" i="3"/>
  <c r="Q85" i="3"/>
  <c r="P85" i="3"/>
  <c r="S84" i="3"/>
  <c r="R84" i="3"/>
  <c r="Q84" i="3"/>
  <c r="P84" i="3"/>
  <c r="S83" i="3"/>
  <c r="R83" i="3"/>
  <c r="Q83" i="3"/>
  <c r="P83" i="3"/>
  <c r="S82" i="3"/>
  <c r="R82" i="3"/>
  <c r="Q82" i="3"/>
  <c r="P82" i="3"/>
  <c r="S81" i="3"/>
  <c r="R81" i="3"/>
  <c r="Q81" i="3"/>
  <c r="P81" i="3"/>
  <c r="S80" i="3"/>
  <c r="R80" i="3"/>
  <c r="Q80" i="3"/>
  <c r="P80" i="3"/>
  <c r="S79" i="3"/>
  <c r="R79" i="3"/>
  <c r="Q79" i="3"/>
  <c r="P79" i="3"/>
  <c r="S78" i="3"/>
  <c r="R78" i="3"/>
  <c r="Q78" i="3"/>
  <c r="P78" i="3"/>
  <c r="S77" i="3"/>
  <c r="R77" i="3"/>
  <c r="Q77" i="3"/>
  <c r="P77" i="3"/>
  <c r="S76" i="3"/>
  <c r="R76" i="3"/>
  <c r="Q76" i="3"/>
  <c r="P76" i="3"/>
  <c r="S75" i="3"/>
  <c r="R75" i="3"/>
  <c r="Q75" i="3"/>
  <c r="P75" i="3"/>
  <c r="S74" i="3"/>
  <c r="R74" i="3"/>
  <c r="Q74" i="3"/>
  <c r="P74" i="3"/>
  <c r="S73" i="3"/>
  <c r="R73" i="3"/>
  <c r="Q73" i="3"/>
  <c r="P73" i="3"/>
  <c r="S72" i="3"/>
  <c r="R72" i="3"/>
  <c r="Q72" i="3"/>
  <c r="P72" i="3"/>
  <c r="S71" i="3"/>
  <c r="R71" i="3"/>
  <c r="Q71" i="3"/>
  <c r="P71" i="3"/>
  <c r="S70" i="3"/>
  <c r="R70" i="3"/>
  <c r="Q70" i="3"/>
  <c r="P70" i="3"/>
  <c r="S69" i="3"/>
  <c r="R69" i="3"/>
  <c r="Q69" i="3"/>
  <c r="P69" i="3"/>
  <c r="S68" i="3"/>
  <c r="R68" i="3"/>
  <c r="Q68" i="3"/>
  <c r="P68" i="3"/>
  <c r="S67" i="3"/>
  <c r="R67" i="3"/>
  <c r="Q67" i="3"/>
  <c r="P67" i="3"/>
  <c r="S66" i="3"/>
  <c r="R66" i="3"/>
  <c r="Q66" i="3"/>
  <c r="P66" i="3"/>
  <c r="S65" i="3"/>
  <c r="R65" i="3"/>
  <c r="Q65" i="3"/>
  <c r="P65" i="3"/>
  <c r="S64" i="3"/>
  <c r="R64" i="3"/>
  <c r="Q64" i="3"/>
  <c r="P64" i="3"/>
  <c r="S63" i="3"/>
  <c r="R63" i="3"/>
  <c r="Q63" i="3"/>
  <c r="P63" i="3"/>
  <c r="S62" i="3"/>
  <c r="R62" i="3"/>
  <c r="Q62" i="3"/>
  <c r="P62" i="3"/>
  <c r="S61" i="3"/>
  <c r="R61" i="3"/>
  <c r="Q61" i="3"/>
  <c r="P61" i="3"/>
  <c r="S60" i="3"/>
  <c r="R60" i="3"/>
  <c r="Q60" i="3"/>
  <c r="P60" i="3"/>
  <c r="S59" i="3"/>
  <c r="R59" i="3"/>
  <c r="Q59" i="3"/>
  <c r="P59" i="3"/>
  <c r="S58" i="3"/>
  <c r="R58" i="3"/>
  <c r="Q58" i="3"/>
  <c r="P58" i="3"/>
  <c r="S57" i="3"/>
  <c r="R57" i="3"/>
  <c r="Q57" i="3"/>
  <c r="P57" i="3"/>
  <c r="S56" i="3"/>
  <c r="R56" i="3"/>
  <c r="Q56" i="3"/>
  <c r="P56" i="3"/>
  <c r="S55" i="3"/>
  <c r="R55" i="3"/>
  <c r="Q55" i="3"/>
  <c r="P55" i="3"/>
  <c r="S54" i="3"/>
  <c r="R54" i="3"/>
  <c r="Q54" i="3"/>
  <c r="P54" i="3"/>
  <c r="S53" i="3"/>
  <c r="R53" i="3"/>
  <c r="Q53" i="3"/>
  <c r="P53" i="3"/>
  <c r="S52" i="3"/>
  <c r="R52" i="3"/>
  <c r="Q52" i="3"/>
  <c r="P52" i="3"/>
  <c r="S51" i="3"/>
  <c r="R51" i="3"/>
  <c r="Q51" i="3"/>
  <c r="P51" i="3"/>
  <c r="S50" i="3"/>
  <c r="R50" i="3"/>
  <c r="Q50" i="3"/>
  <c r="P50" i="3"/>
  <c r="S49" i="3"/>
  <c r="R49" i="3"/>
  <c r="Q49" i="3"/>
  <c r="P49" i="3"/>
  <c r="S48" i="3"/>
  <c r="R48" i="3"/>
  <c r="Q48" i="3"/>
  <c r="P48" i="3"/>
  <c r="S47" i="3"/>
  <c r="R47" i="3"/>
  <c r="Q47" i="3"/>
  <c r="P47" i="3"/>
  <c r="S46" i="3"/>
  <c r="R46" i="3"/>
  <c r="Q46" i="3"/>
  <c r="P46" i="3"/>
  <c r="S45" i="3"/>
  <c r="R45" i="3"/>
  <c r="Q45" i="3"/>
  <c r="P45" i="3"/>
  <c r="S44" i="3"/>
  <c r="R44" i="3"/>
  <c r="Q44" i="3"/>
  <c r="P44" i="3"/>
  <c r="S43" i="3"/>
  <c r="R43" i="3"/>
  <c r="Q43" i="3"/>
  <c r="P43" i="3"/>
  <c r="S42" i="3"/>
  <c r="R42" i="3"/>
  <c r="Q42" i="3"/>
  <c r="P42" i="3"/>
  <c r="S41" i="3"/>
  <c r="R41" i="3"/>
  <c r="Q41" i="3"/>
  <c r="P41" i="3"/>
  <c r="S40" i="3"/>
  <c r="R40" i="3"/>
  <c r="Q40" i="3"/>
  <c r="P40" i="3"/>
  <c r="S39" i="3"/>
  <c r="R39" i="3"/>
  <c r="Q39" i="3"/>
  <c r="P39" i="3"/>
  <c r="S38" i="3"/>
  <c r="R38" i="3"/>
  <c r="Q38" i="3"/>
  <c r="P38" i="3"/>
  <c r="S37" i="3"/>
  <c r="R37" i="3"/>
  <c r="Q37" i="3"/>
  <c r="P37" i="3"/>
  <c r="S36" i="3"/>
  <c r="R36" i="3"/>
  <c r="Q36" i="3"/>
  <c r="P36" i="3"/>
  <c r="S35" i="3"/>
  <c r="R35" i="3"/>
  <c r="Q35" i="3"/>
  <c r="P35" i="3"/>
  <c r="S34" i="3"/>
  <c r="R34" i="3"/>
  <c r="Q34" i="3"/>
  <c r="P34" i="3"/>
  <c r="S33" i="3"/>
  <c r="R33" i="3"/>
  <c r="Q33" i="3"/>
  <c r="P33" i="3"/>
  <c r="S32" i="3"/>
  <c r="R32" i="3"/>
  <c r="Q32" i="3"/>
  <c r="P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S11" i="3"/>
  <c r="R11" i="3"/>
  <c r="Q11" i="3"/>
  <c r="P11" i="3"/>
  <c r="S10" i="3"/>
  <c r="R10" i="3"/>
  <c r="Q10" i="3"/>
  <c r="P10" i="3"/>
  <c r="S9" i="3"/>
  <c r="R9" i="3"/>
  <c r="Q9" i="3"/>
  <c r="P9" i="3"/>
  <c r="S8" i="3"/>
  <c r="R8" i="3"/>
  <c r="Q8" i="3"/>
  <c r="P8" i="3"/>
  <c r="S7" i="3"/>
  <c r="S6" i="3" s="1"/>
  <c r="R7" i="3"/>
  <c r="R6" i="3" s="1"/>
  <c r="Q7" i="3"/>
  <c r="Q6" i="3" s="1"/>
  <c r="P7" i="3"/>
  <c r="P6" i="3" l="1"/>
  <c r="W6" i="3"/>
  <c r="V6" i="3"/>
  <c r="U6" i="3"/>
  <c r="T6" i="3"/>
  <c r="G3" i="4"/>
  <c r="H3" i="4" s="1"/>
  <c r="K3" i="4"/>
  <c r="L3" i="4" s="1"/>
  <c r="O3" i="4"/>
  <c r="O4" i="4"/>
  <c r="O5" i="4"/>
  <c r="O6" i="4"/>
  <c r="P3" i="4"/>
  <c r="P4" i="4"/>
  <c r="P5" i="4"/>
  <c r="P6" i="4"/>
  <c r="U3" i="4"/>
  <c r="S3" i="4"/>
  <c r="T3" i="4" s="1"/>
  <c r="S4" i="4"/>
  <c r="T4" i="4"/>
  <c r="S5" i="4"/>
  <c r="T5" i="4" s="1"/>
  <c r="S6" i="4"/>
  <c r="T6" i="4"/>
  <c r="S7" i="4"/>
  <c r="T7" i="4" s="1"/>
  <c r="AA3" i="4"/>
  <c r="AA4" i="4"/>
  <c r="AB4" i="4"/>
  <c r="AA5" i="4"/>
  <c r="AB5" i="4" s="1"/>
  <c r="AA6" i="4"/>
  <c r="AB6" i="4"/>
  <c r="AA7" i="4"/>
  <c r="AB7" i="4" s="1"/>
  <c r="AC3" i="4"/>
  <c r="AD3" i="4" s="1"/>
  <c r="AC4" i="4"/>
  <c r="AD4" i="4"/>
  <c r="AC5" i="4"/>
  <c r="AD5" i="4" s="1"/>
  <c r="AC6" i="4"/>
  <c r="AD6" i="4"/>
  <c r="AC7" i="4"/>
  <c r="AD7" i="4" s="1"/>
  <c r="AE3" i="4"/>
  <c r="AF3" i="4"/>
  <c r="AE4" i="4"/>
  <c r="AF4" i="4"/>
  <c r="AE5" i="4"/>
  <c r="AF5" i="4"/>
  <c r="AE6" i="4"/>
  <c r="AF6" i="4"/>
  <c r="AE7" i="4"/>
  <c r="AF7" i="4"/>
  <c r="BA3" i="4"/>
  <c r="BB3" i="4" s="1"/>
  <c r="BA4" i="4"/>
  <c r="BB4" i="4" s="1"/>
  <c r="BA5" i="4"/>
  <c r="BB5" i="4" s="1"/>
  <c r="BA6" i="4"/>
  <c r="BB6" i="4"/>
  <c r="AZ3" i="4"/>
  <c r="AY3" i="4"/>
  <c r="AX3" i="4"/>
  <c r="AW3" i="4"/>
  <c r="AV3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Z3" i="4"/>
  <c r="Y3" i="4"/>
  <c r="X3" i="4"/>
  <c r="W3" i="4"/>
  <c r="V3" i="4"/>
  <c r="R3" i="4"/>
  <c r="Q3" i="4"/>
  <c r="N3" i="4"/>
  <c r="M3" i="4"/>
  <c r="J3" i="4"/>
  <c r="I3" i="4"/>
  <c r="F3" i="4"/>
  <c r="E3" i="4"/>
  <c r="C3" i="4"/>
  <c r="AB3" i="4" l="1"/>
  <c r="AO50" i="1" l="1"/>
  <c r="AM50" i="1"/>
  <c r="AM105" i="4" l="1"/>
  <c r="AO98" i="4"/>
  <c r="BA9" i="4" l="1"/>
  <c r="BA10" i="4"/>
  <c r="BA11" i="4"/>
  <c r="BA12" i="4"/>
  <c r="BA13" i="4"/>
  <c r="BA14" i="4"/>
  <c r="BA15" i="4"/>
  <c r="BA16" i="4"/>
  <c r="BA17" i="4"/>
  <c r="BA18" i="4"/>
  <c r="BA19" i="4"/>
  <c r="BA20" i="4"/>
  <c r="BA21" i="4"/>
  <c r="BA22" i="4"/>
  <c r="BA23" i="4"/>
  <c r="BA24" i="4"/>
  <c r="BA25" i="4"/>
  <c r="BA26" i="4"/>
  <c r="BA27" i="4"/>
  <c r="BA28" i="4"/>
  <c r="BA29" i="4"/>
  <c r="BA30" i="4"/>
  <c r="BA31" i="4"/>
  <c r="BA32" i="4"/>
  <c r="BA33" i="4"/>
  <c r="BA34" i="4"/>
  <c r="BA35" i="4"/>
  <c r="BA36" i="4"/>
  <c r="BA37" i="4"/>
  <c r="BA38" i="4"/>
  <c r="BA39" i="4"/>
  <c r="BA40" i="4"/>
  <c r="BA41" i="4"/>
  <c r="BA42" i="4"/>
  <c r="BA43" i="4"/>
  <c r="BA44" i="4"/>
  <c r="BA45" i="4"/>
  <c r="BA46" i="4"/>
  <c r="BA47" i="4"/>
  <c r="BA48" i="4"/>
  <c r="BA49" i="4"/>
  <c r="BA50" i="4"/>
  <c r="BA51" i="4"/>
  <c r="BA52" i="4"/>
  <c r="BA53" i="4"/>
  <c r="BA54" i="4"/>
  <c r="BA55" i="4"/>
  <c r="BA56" i="4"/>
  <c r="BA57" i="4"/>
  <c r="BA58" i="4"/>
  <c r="BA59" i="4"/>
  <c r="BA60" i="4"/>
  <c r="BA61" i="4"/>
  <c r="BA62" i="4"/>
  <c r="BA63" i="4"/>
  <c r="BA64" i="4"/>
  <c r="BA65" i="4"/>
  <c r="BA66" i="4"/>
  <c r="BA67" i="4"/>
  <c r="BA68" i="4"/>
  <c r="BA69" i="4"/>
  <c r="BA70" i="4"/>
  <c r="BA71" i="4"/>
  <c r="BA72" i="4"/>
  <c r="BA73" i="4"/>
  <c r="BA74" i="4"/>
  <c r="BA75" i="4"/>
  <c r="BA76" i="4"/>
  <c r="BA77" i="4"/>
  <c r="BA78" i="4"/>
  <c r="BA79" i="4"/>
  <c r="BA80" i="4"/>
  <c r="BA81" i="4"/>
  <c r="BA82" i="4"/>
  <c r="BA83" i="4"/>
  <c r="BA84" i="4"/>
  <c r="BA85" i="4"/>
  <c r="BA86" i="4"/>
  <c r="BA87" i="4"/>
  <c r="BA88" i="4"/>
  <c r="BA89" i="4"/>
  <c r="BA90" i="4"/>
  <c r="BA91" i="4"/>
  <c r="BA92" i="4"/>
  <c r="BA93" i="4"/>
  <c r="BA94" i="4"/>
  <c r="BA95" i="4"/>
  <c r="BA96" i="4"/>
  <c r="BA97" i="4"/>
  <c r="BA98" i="4"/>
  <c r="BA99" i="4"/>
  <c r="BA100" i="4"/>
  <c r="BA101" i="4"/>
  <c r="BA102" i="4"/>
  <c r="BA103" i="4"/>
  <c r="BA104" i="4"/>
  <c r="BA105" i="4"/>
  <c r="BA106" i="4"/>
  <c r="BA107" i="4"/>
  <c r="BA108" i="4"/>
  <c r="BA109" i="4"/>
  <c r="BA110" i="4"/>
  <c r="BA111" i="4"/>
  <c r="BA112" i="4"/>
  <c r="BA113" i="4"/>
  <c r="BA114" i="4"/>
  <c r="BA115" i="4"/>
  <c r="BA116" i="4"/>
  <c r="BA117" i="4"/>
  <c r="BA118" i="4"/>
  <c r="BA119" i="4"/>
  <c r="BA120" i="4"/>
  <c r="BA121" i="4"/>
  <c r="BA122" i="4"/>
  <c r="BA123" i="4"/>
  <c r="BA124" i="4"/>
  <c r="BA125" i="4"/>
  <c r="BA126" i="4"/>
  <c r="BA127" i="4"/>
  <c r="BA8" i="4"/>
  <c r="BA7" i="4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46" i="1"/>
  <c r="CA47" i="1"/>
  <c r="CA48" i="1"/>
  <c r="CA49" i="1"/>
  <c r="CA50" i="1"/>
  <c r="CA51" i="1"/>
  <c r="CA52" i="1"/>
  <c r="CA53" i="1"/>
  <c r="CA54" i="1"/>
  <c r="CA55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68" i="1"/>
  <c r="CA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Z62" i="1"/>
  <c r="BZ63" i="1"/>
  <c r="BZ64" i="1"/>
  <c r="BZ65" i="1"/>
  <c r="BZ66" i="1"/>
  <c r="BZ67" i="1"/>
  <c r="BZ68" i="1"/>
  <c r="BZ8" i="1"/>
  <c r="BZ7" i="1"/>
  <c r="CA7" i="1" s="1"/>
  <c r="G94" i="4" l="1"/>
  <c r="AF7" i="1" l="1"/>
  <c r="BK6" i="1" l="1"/>
  <c r="L116" i="4" l="1"/>
  <c r="BB127" i="4" l="1"/>
  <c r="AY127" i="4"/>
  <c r="AZ127" i="4" s="1"/>
  <c r="AW127" i="4"/>
  <c r="AX127" i="4" s="1"/>
  <c r="AU127" i="4"/>
  <c r="AV127" i="4" s="1"/>
  <c r="AO127" i="4"/>
  <c r="AP127" i="4" s="1"/>
  <c r="AM127" i="4"/>
  <c r="AN127" i="4" s="1"/>
  <c r="AE127" i="4"/>
  <c r="AF127" i="4" s="1"/>
  <c r="AC127" i="4"/>
  <c r="AD127" i="4" s="1"/>
  <c r="AA127" i="4"/>
  <c r="AB127" i="4" s="1"/>
  <c r="Z127" i="4"/>
  <c r="W127" i="4"/>
  <c r="S127" i="4"/>
  <c r="T127" i="4" s="1"/>
  <c r="O127" i="4"/>
  <c r="P127" i="4" s="1"/>
  <c r="K127" i="4"/>
  <c r="L127" i="4" s="1"/>
  <c r="H127" i="4"/>
  <c r="G127" i="4"/>
  <c r="BB126" i="4"/>
  <c r="AY126" i="4"/>
  <c r="AZ126" i="4" s="1"/>
  <c r="AW126" i="4"/>
  <c r="AX126" i="4" s="1"/>
  <c r="AV126" i="4"/>
  <c r="AU126" i="4"/>
  <c r="AO126" i="4"/>
  <c r="AP126" i="4" s="1"/>
  <c r="AM126" i="4"/>
  <c r="AN126" i="4" s="1"/>
  <c r="AE126" i="4"/>
  <c r="AF126" i="4" s="1"/>
  <c r="AD126" i="4"/>
  <c r="AC126" i="4"/>
  <c r="AA126" i="4"/>
  <c r="AB126" i="4" s="1"/>
  <c r="Z126" i="4"/>
  <c r="W126" i="4"/>
  <c r="S126" i="4"/>
  <c r="T126" i="4" s="1"/>
  <c r="P126" i="4"/>
  <c r="O126" i="4"/>
  <c r="K126" i="4"/>
  <c r="L126" i="4" s="1"/>
  <c r="G126" i="4"/>
  <c r="H126" i="4" s="1"/>
  <c r="BB125" i="4"/>
  <c r="AY125" i="4"/>
  <c r="AZ125" i="4" s="1"/>
  <c r="AW125" i="4"/>
  <c r="AX125" i="4" s="1"/>
  <c r="AU125" i="4"/>
  <c r="AV125" i="4" s="1"/>
  <c r="AO125" i="4"/>
  <c r="AP125" i="4" s="1"/>
  <c r="AM125" i="4"/>
  <c r="AN125" i="4" s="1"/>
  <c r="AE125" i="4"/>
  <c r="AF125" i="4" s="1"/>
  <c r="AC125" i="4"/>
  <c r="AD125" i="4" s="1"/>
  <c r="AA125" i="4"/>
  <c r="AB125" i="4" s="1"/>
  <c r="Z125" i="4"/>
  <c r="W125" i="4"/>
  <c r="S125" i="4"/>
  <c r="T125" i="4" s="1"/>
  <c r="O125" i="4"/>
  <c r="P125" i="4" s="1"/>
  <c r="K125" i="4"/>
  <c r="L125" i="4" s="1"/>
  <c r="H125" i="4"/>
  <c r="G125" i="4"/>
  <c r="BB124" i="4"/>
  <c r="AY124" i="4"/>
  <c r="AZ124" i="4" s="1"/>
  <c r="AW124" i="4"/>
  <c r="AX124" i="4" s="1"/>
  <c r="AU124" i="4"/>
  <c r="AV124" i="4" s="1"/>
  <c r="AO124" i="4"/>
  <c r="AP124" i="4" s="1"/>
  <c r="AM124" i="4"/>
  <c r="AN124" i="4" s="1"/>
  <c r="AE124" i="4"/>
  <c r="AF124" i="4" s="1"/>
  <c r="AD124" i="4"/>
  <c r="AC124" i="4"/>
  <c r="AA124" i="4"/>
  <c r="AB124" i="4" s="1"/>
  <c r="Z124" i="4"/>
  <c r="W124" i="4"/>
  <c r="S124" i="4"/>
  <c r="T124" i="4" s="1"/>
  <c r="O124" i="4"/>
  <c r="P124" i="4" s="1"/>
  <c r="K124" i="4"/>
  <c r="L124" i="4" s="1"/>
  <c r="G124" i="4"/>
  <c r="H124" i="4" s="1"/>
  <c r="BB123" i="4"/>
  <c r="AY123" i="4"/>
  <c r="AZ123" i="4" s="1"/>
  <c r="AW123" i="4"/>
  <c r="AX123" i="4" s="1"/>
  <c r="AU123" i="4"/>
  <c r="AV123" i="4" s="1"/>
  <c r="AO123" i="4"/>
  <c r="AP123" i="4" s="1"/>
  <c r="AM123" i="4"/>
  <c r="AN123" i="4" s="1"/>
  <c r="AE123" i="4"/>
  <c r="AF123" i="4" s="1"/>
  <c r="AC123" i="4"/>
  <c r="AD123" i="4" s="1"/>
  <c r="AA123" i="4"/>
  <c r="AB123" i="4" s="1"/>
  <c r="Z123" i="4"/>
  <c r="W123" i="4"/>
  <c r="S123" i="4"/>
  <c r="T123" i="4" s="1"/>
  <c r="O123" i="4"/>
  <c r="P123" i="4" s="1"/>
  <c r="K123" i="4"/>
  <c r="L123" i="4" s="1"/>
  <c r="H123" i="4"/>
  <c r="G123" i="4"/>
  <c r="BB122" i="4"/>
  <c r="AY122" i="4"/>
  <c r="AZ122" i="4" s="1"/>
  <c r="AW122" i="4"/>
  <c r="AX122" i="4" s="1"/>
  <c r="AV122" i="4"/>
  <c r="AU122" i="4"/>
  <c r="AO122" i="4"/>
  <c r="AP122" i="4" s="1"/>
  <c r="AM122" i="4"/>
  <c r="AN122" i="4" s="1"/>
  <c r="AE122" i="4"/>
  <c r="AF122" i="4" s="1"/>
  <c r="AD122" i="4"/>
  <c r="AC122" i="4"/>
  <c r="AA122" i="4"/>
  <c r="AB122" i="4" s="1"/>
  <c r="Z122" i="4"/>
  <c r="W122" i="4"/>
  <c r="S122" i="4"/>
  <c r="T122" i="4" s="1"/>
  <c r="P122" i="4"/>
  <c r="O122" i="4"/>
  <c r="K122" i="4"/>
  <c r="L122" i="4" s="1"/>
  <c r="G122" i="4"/>
  <c r="H122" i="4" s="1"/>
  <c r="BB121" i="4"/>
  <c r="AY121" i="4"/>
  <c r="AZ121" i="4" s="1"/>
  <c r="AW121" i="4"/>
  <c r="AX121" i="4" s="1"/>
  <c r="AU121" i="4"/>
  <c r="AV121" i="4" s="1"/>
  <c r="AO121" i="4"/>
  <c r="AP121" i="4" s="1"/>
  <c r="AM121" i="4"/>
  <c r="AN121" i="4" s="1"/>
  <c r="AE121" i="4"/>
  <c r="AF121" i="4" s="1"/>
  <c r="AC121" i="4"/>
  <c r="AD121" i="4" s="1"/>
  <c r="AA121" i="4"/>
  <c r="AB121" i="4" s="1"/>
  <c r="Z121" i="4"/>
  <c r="W121" i="4"/>
  <c r="S121" i="4"/>
  <c r="T121" i="4" s="1"/>
  <c r="O121" i="4"/>
  <c r="P121" i="4" s="1"/>
  <c r="K121" i="4"/>
  <c r="L121" i="4" s="1"/>
  <c r="H121" i="4"/>
  <c r="G121" i="4"/>
  <c r="BB120" i="4"/>
  <c r="AZ120" i="4"/>
  <c r="AY120" i="4"/>
  <c r="AW120" i="4"/>
  <c r="AX120" i="4" s="1"/>
  <c r="AU120" i="4"/>
  <c r="AV120" i="4" s="1"/>
  <c r="AO120" i="4"/>
  <c r="AP120" i="4" s="1"/>
  <c r="AM120" i="4"/>
  <c r="AN120" i="4" s="1"/>
  <c r="AE120" i="4"/>
  <c r="AF120" i="4" s="1"/>
  <c r="AD120" i="4"/>
  <c r="AC120" i="4"/>
  <c r="AA120" i="4"/>
  <c r="AB120" i="4" s="1"/>
  <c r="Z120" i="4"/>
  <c r="W120" i="4"/>
  <c r="S120" i="4"/>
  <c r="T120" i="4" s="1"/>
  <c r="O120" i="4"/>
  <c r="P120" i="4" s="1"/>
  <c r="K120" i="4"/>
  <c r="L120" i="4" s="1"/>
  <c r="G120" i="4"/>
  <c r="H120" i="4" s="1"/>
  <c r="BB119" i="4"/>
  <c r="AY119" i="4"/>
  <c r="AZ119" i="4" s="1"/>
  <c r="AW119" i="4"/>
  <c r="AX119" i="4" s="1"/>
  <c r="AU119" i="4"/>
  <c r="AV119" i="4" s="1"/>
  <c r="AO119" i="4"/>
  <c r="AP119" i="4" s="1"/>
  <c r="AM119" i="4"/>
  <c r="AN119" i="4" s="1"/>
  <c r="AE119" i="4"/>
  <c r="AF119" i="4" s="1"/>
  <c r="AC119" i="4"/>
  <c r="AD119" i="4" s="1"/>
  <c r="AA119" i="4"/>
  <c r="AB119" i="4" s="1"/>
  <c r="Z119" i="4"/>
  <c r="W119" i="4"/>
  <c r="S119" i="4"/>
  <c r="T119" i="4" s="1"/>
  <c r="O119" i="4"/>
  <c r="P119" i="4" s="1"/>
  <c r="K119" i="4"/>
  <c r="L119" i="4" s="1"/>
  <c r="G119" i="4"/>
  <c r="H119" i="4" s="1"/>
  <c r="BB118" i="4"/>
  <c r="AY118" i="4"/>
  <c r="AZ118" i="4" s="1"/>
  <c r="AW118" i="4"/>
  <c r="AX118" i="4" s="1"/>
  <c r="AU118" i="4"/>
  <c r="AV118" i="4" s="1"/>
  <c r="AO118" i="4"/>
  <c r="AP118" i="4" s="1"/>
  <c r="AM118" i="4"/>
  <c r="AN118" i="4" s="1"/>
  <c r="AE118" i="4"/>
  <c r="AF118" i="4" s="1"/>
  <c r="AC118" i="4"/>
  <c r="AD118" i="4" s="1"/>
  <c r="AA118" i="4"/>
  <c r="AB118" i="4" s="1"/>
  <c r="Z118" i="4"/>
  <c r="W118" i="4"/>
  <c r="S118" i="4"/>
  <c r="T118" i="4" s="1"/>
  <c r="O118" i="4"/>
  <c r="P118" i="4" s="1"/>
  <c r="K118" i="4"/>
  <c r="L118" i="4" s="1"/>
  <c r="G118" i="4"/>
  <c r="H118" i="4" s="1"/>
  <c r="BB117" i="4"/>
  <c r="AY117" i="4"/>
  <c r="AZ117" i="4" s="1"/>
  <c r="AW117" i="4"/>
  <c r="AX117" i="4" s="1"/>
  <c r="AU117" i="4"/>
  <c r="AV117" i="4" s="1"/>
  <c r="AO117" i="4"/>
  <c r="AP117" i="4" s="1"/>
  <c r="AM117" i="4"/>
  <c r="AN117" i="4" s="1"/>
  <c r="AE117" i="4"/>
  <c r="AF117" i="4" s="1"/>
  <c r="AC117" i="4"/>
  <c r="AD117" i="4" s="1"/>
  <c r="AA117" i="4"/>
  <c r="AB117" i="4" s="1"/>
  <c r="Z117" i="4"/>
  <c r="W117" i="4"/>
  <c r="S117" i="4"/>
  <c r="T117" i="4" s="1"/>
  <c r="O117" i="4"/>
  <c r="P117" i="4" s="1"/>
  <c r="L117" i="4"/>
  <c r="K117" i="4"/>
  <c r="G117" i="4"/>
  <c r="H117" i="4" s="1"/>
  <c r="BB116" i="4"/>
  <c r="AY116" i="4"/>
  <c r="AZ116" i="4" s="1"/>
  <c r="AX116" i="4"/>
  <c r="AW116" i="4"/>
  <c r="AU116" i="4"/>
  <c r="AV116" i="4" s="1"/>
  <c r="AO116" i="4"/>
  <c r="AP116" i="4" s="1"/>
  <c r="AM116" i="4"/>
  <c r="AN116" i="4" s="1"/>
  <c r="AF116" i="4"/>
  <c r="AE116" i="4"/>
  <c r="AC116" i="4"/>
  <c r="AD116" i="4" s="1"/>
  <c r="AB116" i="4"/>
  <c r="AA116" i="4"/>
  <c r="Z116" i="4"/>
  <c r="W116" i="4"/>
  <c r="T116" i="4"/>
  <c r="S116" i="4"/>
  <c r="O116" i="4"/>
  <c r="P116" i="4" s="1"/>
  <c r="K116" i="4"/>
  <c r="G116" i="4"/>
  <c r="H116" i="4" s="1"/>
  <c r="BB115" i="4"/>
  <c r="AY115" i="4"/>
  <c r="AZ115" i="4" s="1"/>
  <c r="AW115" i="4"/>
  <c r="AX115" i="4" s="1"/>
  <c r="AU115" i="4"/>
  <c r="AV115" i="4" s="1"/>
  <c r="AO115" i="4"/>
  <c r="AP115" i="4" s="1"/>
  <c r="AM115" i="4"/>
  <c r="AN115" i="4" s="1"/>
  <c r="AE115" i="4"/>
  <c r="AF115" i="4" s="1"/>
  <c r="AC115" i="4"/>
  <c r="AD115" i="4" s="1"/>
  <c r="AA115" i="4"/>
  <c r="AB115" i="4" s="1"/>
  <c r="Z115" i="4"/>
  <c r="W115" i="4"/>
  <c r="S115" i="4"/>
  <c r="T115" i="4" s="1"/>
  <c r="O115" i="4"/>
  <c r="P115" i="4" s="1"/>
  <c r="K115" i="4"/>
  <c r="L115" i="4" s="1"/>
  <c r="G115" i="4"/>
  <c r="H115" i="4" s="1"/>
  <c r="BB114" i="4"/>
  <c r="AY114" i="4"/>
  <c r="AZ114" i="4" s="1"/>
  <c r="AW114" i="4"/>
  <c r="AX114" i="4" s="1"/>
  <c r="AU114" i="4"/>
  <c r="AV114" i="4" s="1"/>
  <c r="AO114" i="4"/>
  <c r="AP114" i="4" s="1"/>
  <c r="AM114" i="4"/>
  <c r="AN114" i="4" s="1"/>
  <c r="AE114" i="4"/>
  <c r="AF114" i="4" s="1"/>
  <c r="AC114" i="4"/>
  <c r="AD114" i="4" s="1"/>
  <c r="AB114" i="4"/>
  <c r="AA114" i="4"/>
  <c r="Z114" i="4"/>
  <c r="W114" i="4"/>
  <c r="T114" i="4"/>
  <c r="S114" i="4"/>
  <c r="O114" i="4"/>
  <c r="P114" i="4" s="1"/>
  <c r="K114" i="4"/>
  <c r="L114" i="4" s="1"/>
  <c r="G114" i="4"/>
  <c r="H114" i="4" s="1"/>
  <c r="BB113" i="4"/>
  <c r="AY113" i="4"/>
  <c r="AZ113" i="4" s="1"/>
  <c r="AW113" i="4"/>
  <c r="AX113" i="4" s="1"/>
  <c r="AU113" i="4"/>
  <c r="AV113" i="4" s="1"/>
  <c r="AO113" i="4"/>
  <c r="AP113" i="4" s="1"/>
  <c r="AM113" i="4"/>
  <c r="AN113" i="4" s="1"/>
  <c r="AE113" i="4"/>
  <c r="AF113" i="4" s="1"/>
  <c r="AC113" i="4"/>
  <c r="AD113" i="4" s="1"/>
  <c r="AA113" i="4"/>
  <c r="AB113" i="4" s="1"/>
  <c r="Z113" i="4"/>
  <c r="W113" i="4"/>
  <c r="S113" i="4"/>
  <c r="T113" i="4" s="1"/>
  <c r="O113" i="4"/>
  <c r="P113" i="4" s="1"/>
  <c r="K113" i="4"/>
  <c r="L113" i="4" s="1"/>
  <c r="H113" i="4"/>
  <c r="G113" i="4"/>
  <c r="BB112" i="4"/>
  <c r="AY112" i="4"/>
  <c r="AZ112" i="4" s="1"/>
  <c r="AW112" i="4"/>
  <c r="AX112" i="4" s="1"/>
  <c r="AU112" i="4"/>
  <c r="AV112" i="4" s="1"/>
  <c r="AO112" i="4"/>
  <c r="AP112" i="4" s="1"/>
  <c r="AM112" i="4"/>
  <c r="AN112" i="4" s="1"/>
  <c r="AE112" i="4"/>
  <c r="AF112" i="4" s="1"/>
  <c r="AD112" i="4"/>
  <c r="AC112" i="4"/>
  <c r="AA112" i="4"/>
  <c r="AB112" i="4" s="1"/>
  <c r="Z112" i="4"/>
  <c r="W112" i="4"/>
  <c r="S112" i="4"/>
  <c r="T112" i="4" s="1"/>
  <c r="O112" i="4"/>
  <c r="P112" i="4" s="1"/>
  <c r="K112" i="4"/>
  <c r="L112" i="4" s="1"/>
  <c r="G112" i="4"/>
  <c r="H112" i="4" s="1"/>
  <c r="BB111" i="4"/>
  <c r="AY111" i="4"/>
  <c r="AZ111" i="4" s="1"/>
  <c r="AW111" i="4"/>
  <c r="AX111" i="4" s="1"/>
  <c r="AU111" i="4"/>
  <c r="AV111" i="4" s="1"/>
  <c r="AO111" i="4"/>
  <c r="AP111" i="4" s="1"/>
  <c r="AM111" i="4"/>
  <c r="AN111" i="4" s="1"/>
  <c r="AE111" i="4"/>
  <c r="AF111" i="4" s="1"/>
  <c r="AC111" i="4"/>
  <c r="AD111" i="4" s="1"/>
  <c r="AA111" i="4"/>
  <c r="AB111" i="4" s="1"/>
  <c r="Z111" i="4"/>
  <c r="W111" i="4"/>
  <c r="S111" i="4"/>
  <c r="T111" i="4" s="1"/>
  <c r="O111" i="4"/>
  <c r="P111" i="4" s="1"/>
  <c r="K111" i="4"/>
  <c r="L111" i="4" s="1"/>
  <c r="H111" i="4"/>
  <c r="G111" i="4"/>
  <c r="BB110" i="4"/>
  <c r="AY110" i="4"/>
  <c r="AZ110" i="4" s="1"/>
  <c r="AW110" i="4"/>
  <c r="AX110" i="4" s="1"/>
  <c r="AU110" i="4"/>
  <c r="AV110" i="4" s="1"/>
  <c r="AO110" i="4"/>
  <c r="AP110" i="4" s="1"/>
  <c r="AM110" i="4"/>
  <c r="AN110" i="4" s="1"/>
  <c r="AE110" i="4"/>
  <c r="AF110" i="4" s="1"/>
  <c r="AD110" i="4"/>
  <c r="AC110" i="4"/>
  <c r="AA110" i="4"/>
  <c r="AB110" i="4" s="1"/>
  <c r="Z110" i="4"/>
  <c r="W110" i="4"/>
  <c r="S110" i="4"/>
  <c r="T110" i="4" s="1"/>
  <c r="O110" i="4"/>
  <c r="P110" i="4" s="1"/>
  <c r="K110" i="4"/>
  <c r="L110" i="4" s="1"/>
  <c r="G110" i="4"/>
  <c r="H110" i="4" s="1"/>
  <c r="BB109" i="4"/>
  <c r="AY109" i="4"/>
  <c r="AZ109" i="4" s="1"/>
  <c r="AW109" i="4"/>
  <c r="AX109" i="4" s="1"/>
  <c r="AU109" i="4"/>
  <c r="AV109" i="4" s="1"/>
  <c r="AO109" i="4"/>
  <c r="AP109" i="4" s="1"/>
  <c r="AM109" i="4"/>
  <c r="AN109" i="4" s="1"/>
  <c r="AE109" i="4"/>
  <c r="AF109" i="4" s="1"/>
  <c r="AC109" i="4"/>
  <c r="AD109" i="4" s="1"/>
  <c r="AA109" i="4"/>
  <c r="AB109" i="4" s="1"/>
  <c r="Z109" i="4"/>
  <c r="W109" i="4"/>
  <c r="S109" i="4"/>
  <c r="T109" i="4" s="1"/>
  <c r="O109" i="4"/>
  <c r="P109" i="4" s="1"/>
  <c r="K109" i="4"/>
  <c r="L109" i="4" s="1"/>
  <c r="H109" i="4"/>
  <c r="G109" i="4"/>
  <c r="BB108" i="4"/>
  <c r="AY108" i="4"/>
  <c r="AZ108" i="4" s="1"/>
  <c r="AW108" i="4"/>
  <c r="AX108" i="4" s="1"/>
  <c r="AU108" i="4"/>
  <c r="AV108" i="4" s="1"/>
  <c r="AO108" i="4"/>
  <c r="AP108" i="4" s="1"/>
  <c r="AM108" i="4"/>
  <c r="AN108" i="4" s="1"/>
  <c r="AE108" i="4"/>
  <c r="AF108" i="4" s="1"/>
  <c r="AD108" i="4"/>
  <c r="AC108" i="4"/>
  <c r="AA108" i="4"/>
  <c r="AB108" i="4" s="1"/>
  <c r="Z108" i="4"/>
  <c r="W108" i="4"/>
  <c r="S108" i="4"/>
  <c r="T108" i="4" s="1"/>
  <c r="O108" i="4"/>
  <c r="P108" i="4" s="1"/>
  <c r="K108" i="4"/>
  <c r="L108" i="4" s="1"/>
  <c r="G108" i="4"/>
  <c r="H108" i="4" s="1"/>
  <c r="BB107" i="4"/>
  <c r="AY107" i="4"/>
  <c r="AZ107" i="4" s="1"/>
  <c r="AW107" i="4"/>
  <c r="AX107" i="4" s="1"/>
  <c r="AU107" i="4"/>
  <c r="AV107" i="4" s="1"/>
  <c r="AO107" i="4"/>
  <c r="AP107" i="4" s="1"/>
  <c r="AM107" i="4"/>
  <c r="AN107" i="4" s="1"/>
  <c r="AE107" i="4"/>
  <c r="AF107" i="4" s="1"/>
  <c r="AC107" i="4"/>
  <c r="AD107" i="4" s="1"/>
  <c r="AA107" i="4"/>
  <c r="AB107" i="4" s="1"/>
  <c r="Z107" i="4"/>
  <c r="W107" i="4"/>
  <c r="S107" i="4"/>
  <c r="T107" i="4" s="1"/>
  <c r="O107" i="4"/>
  <c r="P107" i="4" s="1"/>
  <c r="K107" i="4"/>
  <c r="L107" i="4" s="1"/>
  <c r="G107" i="4"/>
  <c r="H107" i="4" s="1"/>
  <c r="BB106" i="4"/>
  <c r="AY106" i="4"/>
  <c r="AZ106" i="4" s="1"/>
  <c r="AW106" i="4"/>
  <c r="AX106" i="4" s="1"/>
  <c r="AU106" i="4"/>
  <c r="AV106" i="4" s="1"/>
  <c r="AO106" i="4"/>
  <c r="AP106" i="4" s="1"/>
  <c r="AM106" i="4"/>
  <c r="AN106" i="4" s="1"/>
  <c r="AE106" i="4"/>
  <c r="AF106" i="4" s="1"/>
  <c r="AC106" i="4"/>
  <c r="AD106" i="4" s="1"/>
  <c r="AA106" i="4"/>
  <c r="AB106" i="4" s="1"/>
  <c r="Z106" i="4"/>
  <c r="W106" i="4"/>
  <c r="S106" i="4"/>
  <c r="T106" i="4" s="1"/>
  <c r="O106" i="4"/>
  <c r="P106" i="4" s="1"/>
  <c r="K106" i="4"/>
  <c r="L106" i="4" s="1"/>
  <c r="G106" i="4"/>
  <c r="H106" i="4" s="1"/>
  <c r="BB105" i="4"/>
  <c r="AY105" i="4"/>
  <c r="AZ105" i="4" s="1"/>
  <c r="AW105" i="4"/>
  <c r="AX105" i="4" s="1"/>
  <c r="AU105" i="4"/>
  <c r="AV105" i="4" s="1"/>
  <c r="AO105" i="4"/>
  <c r="AP105" i="4" s="1"/>
  <c r="AN105" i="4"/>
  <c r="AE105" i="4"/>
  <c r="AF105" i="4" s="1"/>
  <c r="AC105" i="4"/>
  <c r="AD105" i="4" s="1"/>
  <c r="AA105" i="4"/>
  <c r="AB105" i="4" s="1"/>
  <c r="Z105" i="4"/>
  <c r="W105" i="4"/>
  <c r="S105" i="4"/>
  <c r="T105" i="4" s="1"/>
  <c r="O105" i="4"/>
  <c r="P105" i="4" s="1"/>
  <c r="K105" i="4"/>
  <c r="L105" i="4" s="1"/>
  <c r="G105" i="4"/>
  <c r="H105" i="4" s="1"/>
  <c r="BB104" i="4"/>
  <c r="AY104" i="4"/>
  <c r="AZ104" i="4" s="1"/>
  <c r="AW104" i="4"/>
  <c r="AX104" i="4" s="1"/>
  <c r="AU104" i="4"/>
  <c r="AV104" i="4" s="1"/>
  <c r="AO104" i="4"/>
  <c r="AP104" i="4" s="1"/>
  <c r="AM104" i="4"/>
  <c r="AN104" i="4" s="1"/>
  <c r="AE104" i="4"/>
  <c r="AF104" i="4" s="1"/>
  <c r="AC104" i="4"/>
  <c r="AD104" i="4" s="1"/>
  <c r="AA104" i="4"/>
  <c r="AB104" i="4" s="1"/>
  <c r="Z104" i="4"/>
  <c r="W104" i="4"/>
  <c r="S104" i="4"/>
  <c r="T104" i="4" s="1"/>
  <c r="O104" i="4"/>
  <c r="P104" i="4" s="1"/>
  <c r="K104" i="4"/>
  <c r="L104" i="4" s="1"/>
  <c r="G104" i="4"/>
  <c r="H104" i="4" s="1"/>
  <c r="BB103" i="4"/>
  <c r="AY103" i="4"/>
  <c r="AZ103" i="4" s="1"/>
  <c r="AW103" i="4"/>
  <c r="AX103" i="4" s="1"/>
  <c r="AU103" i="4"/>
  <c r="AV103" i="4" s="1"/>
  <c r="AO103" i="4"/>
  <c r="AP103" i="4" s="1"/>
  <c r="AM103" i="4"/>
  <c r="AN103" i="4" s="1"/>
  <c r="AF103" i="4"/>
  <c r="AE103" i="4"/>
  <c r="AC103" i="4"/>
  <c r="AD103" i="4" s="1"/>
  <c r="AA103" i="4"/>
  <c r="AB103" i="4" s="1"/>
  <c r="Z103" i="4"/>
  <c r="W103" i="4"/>
  <c r="S103" i="4"/>
  <c r="T103" i="4" s="1"/>
  <c r="O103" i="4"/>
  <c r="P103" i="4" s="1"/>
  <c r="K103" i="4"/>
  <c r="L103" i="4" s="1"/>
  <c r="G103" i="4"/>
  <c r="H103" i="4" s="1"/>
  <c r="BB102" i="4"/>
  <c r="AY102" i="4"/>
  <c r="AZ102" i="4" s="1"/>
  <c r="AW102" i="4"/>
  <c r="AX102" i="4" s="1"/>
  <c r="AU102" i="4"/>
  <c r="AV102" i="4" s="1"/>
  <c r="AO102" i="4"/>
  <c r="AP102" i="4" s="1"/>
  <c r="AM102" i="4"/>
  <c r="AN102" i="4" s="1"/>
  <c r="AE102" i="4"/>
  <c r="AF102" i="4" s="1"/>
  <c r="AD102" i="4"/>
  <c r="AC102" i="4"/>
  <c r="AA102" i="4"/>
  <c r="AB102" i="4" s="1"/>
  <c r="Z102" i="4"/>
  <c r="W102" i="4"/>
  <c r="S102" i="4"/>
  <c r="T102" i="4" s="1"/>
  <c r="O102" i="4"/>
  <c r="P102" i="4" s="1"/>
  <c r="K102" i="4"/>
  <c r="L102" i="4" s="1"/>
  <c r="G102" i="4"/>
  <c r="H102" i="4" s="1"/>
  <c r="BB101" i="4"/>
  <c r="AY101" i="4"/>
  <c r="AZ101" i="4" s="1"/>
  <c r="AW101" i="4"/>
  <c r="AX101" i="4" s="1"/>
  <c r="AU101" i="4"/>
  <c r="AV101" i="4" s="1"/>
  <c r="AO101" i="4"/>
  <c r="AP101" i="4" s="1"/>
  <c r="AM101" i="4"/>
  <c r="AN101" i="4" s="1"/>
  <c r="AE101" i="4"/>
  <c r="AF101" i="4" s="1"/>
  <c r="AC101" i="4"/>
  <c r="AD101" i="4" s="1"/>
  <c r="AA101" i="4"/>
  <c r="AB101" i="4" s="1"/>
  <c r="Z101" i="4"/>
  <c r="W101" i="4"/>
  <c r="S101" i="4"/>
  <c r="T101" i="4" s="1"/>
  <c r="O101" i="4"/>
  <c r="P101" i="4" s="1"/>
  <c r="L101" i="4"/>
  <c r="K101" i="4"/>
  <c r="G101" i="4"/>
  <c r="H101" i="4" s="1"/>
  <c r="BB100" i="4"/>
  <c r="AY100" i="4"/>
  <c r="AZ100" i="4" s="1"/>
  <c r="AW100" i="4"/>
  <c r="AX100" i="4" s="1"/>
  <c r="AU100" i="4"/>
  <c r="AV100" i="4" s="1"/>
  <c r="AO100" i="4"/>
  <c r="AP100" i="4" s="1"/>
  <c r="AM100" i="4"/>
  <c r="AN100" i="4" s="1"/>
  <c r="AE100" i="4"/>
  <c r="AF100" i="4" s="1"/>
  <c r="AC100" i="4"/>
  <c r="AD100" i="4" s="1"/>
  <c r="AB100" i="4"/>
  <c r="AA100" i="4"/>
  <c r="Z100" i="4"/>
  <c r="W100" i="4"/>
  <c r="S100" i="4"/>
  <c r="T100" i="4" s="1"/>
  <c r="O100" i="4"/>
  <c r="P100" i="4" s="1"/>
  <c r="K100" i="4"/>
  <c r="L100" i="4" s="1"/>
  <c r="G100" i="4"/>
  <c r="H100" i="4" s="1"/>
  <c r="BB99" i="4"/>
  <c r="AY99" i="4"/>
  <c r="AZ99" i="4" s="1"/>
  <c r="AX99" i="4"/>
  <c r="AW99" i="4"/>
  <c r="AU99" i="4"/>
  <c r="AV99" i="4" s="1"/>
  <c r="AO99" i="4"/>
  <c r="AP99" i="4" s="1"/>
  <c r="AM99" i="4"/>
  <c r="AN99" i="4" s="1"/>
  <c r="AE99" i="4"/>
  <c r="AF99" i="4" s="1"/>
  <c r="AC99" i="4"/>
  <c r="AD99" i="4" s="1"/>
  <c r="AA99" i="4"/>
  <c r="AB99" i="4" s="1"/>
  <c r="Z99" i="4"/>
  <c r="W99" i="4"/>
  <c r="S99" i="4"/>
  <c r="T99" i="4" s="1"/>
  <c r="O99" i="4"/>
  <c r="P99" i="4" s="1"/>
  <c r="K99" i="4"/>
  <c r="L99" i="4" s="1"/>
  <c r="G99" i="4"/>
  <c r="H99" i="4" s="1"/>
  <c r="BB98" i="4"/>
  <c r="AY98" i="4"/>
  <c r="AZ98" i="4" s="1"/>
  <c r="AW98" i="4"/>
  <c r="AX98" i="4" s="1"/>
  <c r="AU98" i="4"/>
  <c r="AV98" i="4" s="1"/>
  <c r="AP98" i="4"/>
  <c r="AM98" i="4"/>
  <c r="AN98" i="4" s="1"/>
  <c r="AE98" i="4"/>
  <c r="AF98" i="4" s="1"/>
  <c r="AC98" i="4"/>
  <c r="AD98" i="4" s="1"/>
  <c r="AA98" i="4"/>
  <c r="AB98" i="4" s="1"/>
  <c r="Z98" i="4"/>
  <c r="W98" i="4"/>
  <c r="S98" i="4"/>
  <c r="T98" i="4" s="1"/>
  <c r="O98" i="4"/>
  <c r="P98" i="4" s="1"/>
  <c r="K98" i="4"/>
  <c r="L98" i="4" s="1"/>
  <c r="H98" i="4"/>
  <c r="G98" i="4"/>
  <c r="BB97" i="4"/>
  <c r="AY97" i="4"/>
  <c r="AZ97" i="4" s="1"/>
  <c r="AW97" i="4"/>
  <c r="AX97" i="4" s="1"/>
  <c r="AU97" i="4"/>
  <c r="AV97" i="4" s="1"/>
  <c r="AO97" i="4"/>
  <c r="AP97" i="4" s="1"/>
  <c r="AM97" i="4"/>
  <c r="AN97" i="4" s="1"/>
  <c r="AE97" i="4"/>
  <c r="AF97" i="4" s="1"/>
  <c r="AD97" i="4"/>
  <c r="AC97" i="4"/>
  <c r="AA97" i="4"/>
  <c r="AB97" i="4" s="1"/>
  <c r="Z97" i="4"/>
  <c r="W97" i="4"/>
  <c r="S97" i="4"/>
  <c r="T97" i="4" s="1"/>
  <c r="O97" i="4"/>
  <c r="P97" i="4" s="1"/>
  <c r="K97" i="4"/>
  <c r="L97" i="4" s="1"/>
  <c r="G97" i="4"/>
  <c r="H97" i="4" s="1"/>
  <c r="BB96" i="4"/>
  <c r="AY96" i="4"/>
  <c r="AZ96" i="4" s="1"/>
  <c r="AW96" i="4"/>
  <c r="AX96" i="4" s="1"/>
  <c r="AU96" i="4"/>
  <c r="AV96" i="4" s="1"/>
  <c r="AP96" i="4"/>
  <c r="AO96" i="4"/>
  <c r="AM96" i="4"/>
  <c r="AN96" i="4" s="1"/>
  <c r="AF96" i="4"/>
  <c r="AE96" i="4"/>
  <c r="AC96" i="4"/>
  <c r="AD96" i="4" s="1"/>
  <c r="AA96" i="4"/>
  <c r="AB96" i="4" s="1"/>
  <c r="Z96" i="4"/>
  <c r="W96" i="4"/>
  <c r="S96" i="4"/>
  <c r="T96" i="4" s="1"/>
  <c r="O96" i="4"/>
  <c r="P96" i="4" s="1"/>
  <c r="K96" i="4"/>
  <c r="L96" i="4" s="1"/>
  <c r="G96" i="4"/>
  <c r="H96" i="4" s="1"/>
  <c r="BB95" i="4"/>
  <c r="AY95" i="4"/>
  <c r="AZ95" i="4" s="1"/>
  <c r="AX95" i="4"/>
  <c r="AW95" i="4"/>
  <c r="AU95" i="4"/>
  <c r="AO95" i="4"/>
  <c r="AP95" i="4" s="1"/>
  <c r="AM95" i="4"/>
  <c r="AN95" i="4" s="1"/>
  <c r="AE95" i="4"/>
  <c r="AF95" i="4" s="1"/>
  <c r="AC95" i="4"/>
  <c r="AD95" i="4" s="1"/>
  <c r="AB95" i="4"/>
  <c r="AA95" i="4"/>
  <c r="Z95" i="4"/>
  <c r="W95" i="4"/>
  <c r="T95" i="4"/>
  <c r="S95" i="4"/>
  <c r="O95" i="4"/>
  <c r="P95" i="4" s="1"/>
  <c r="K95" i="4"/>
  <c r="L95" i="4" s="1"/>
  <c r="G95" i="4"/>
  <c r="H95" i="4" s="1"/>
  <c r="BB94" i="4"/>
  <c r="AY94" i="4"/>
  <c r="AZ94" i="4" s="1"/>
  <c r="AW94" i="4"/>
  <c r="AX94" i="4" s="1"/>
  <c r="AV94" i="4"/>
  <c r="AU94" i="4"/>
  <c r="AO94" i="4"/>
  <c r="AP94" i="4" s="1"/>
  <c r="AM94" i="4"/>
  <c r="AN94" i="4" s="1"/>
  <c r="AE94" i="4"/>
  <c r="AF94" i="4" s="1"/>
  <c r="AC94" i="4"/>
  <c r="AD94" i="4" s="1"/>
  <c r="AA94" i="4"/>
  <c r="AB94" i="4" s="1"/>
  <c r="Z94" i="4"/>
  <c r="W94" i="4"/>
  <c r="S94" i="4"/>
  <c r="T94" i="4" s="1"/>
  <c r="O94" i="4"/>
  <c r="P94" i="4" s="1"/>
  <c r="K94" i="4"/>
  <c r="L94" i="4" s="1"/>
  <c r="H94" i="4"/>
  <c r="BB93" i="4"/>
  <c r="AY93" i="4"/>
  <c r="AZ93" i="4" s="1"/>
  <c r="AW93" i="4"/>
  <c r="AX93" i="4" s="1"/>
  <c r="AU93" i="4"/>
  <c r="AV93" i="4" s="1"/>
  <c r="AO93" i="4"/>
  <c r="AP93" i="4" s="1"/>
  <c r="AM93" i="4"/>
  <c r="AN93" i="4" s="1"/>
  <c r="AF93" i="4"/>
  <c r="AE93" i="4"/>
  <c r="AC93" i="4"/>
  <c r="AD93" i="4" s="1"/>
  <c r="AB93" i="4"/>
  <c r="AA93" i="4"/>
  <c r="Z93" i="4"/>
  <c r="W93" i="4"/>
  <c r="T93" i="4"/>
  <c r="S93" i="4"/>
  <c r="O93" i="4"/>
  <c r="P93" i="4" s="1"/>
  <c r="K93" i="4"/>
  <c r="L93" i="4" s="1"/>
  <c r="G93" i="4"/>
  <c r="H93" i="4" s="1"/>
  <c r="BB92" i="4"/>
  <c r="AY92" i="4"/>
  <c r="AZ92" i="4" s="1"/>
  <c r="AW92" i="4"/>
  <c r="AX92" i="4" s="1"/>
  <c r="AU92" i="4"/>
  <c r="AV92" i="4" s="1"/>
  <c r="AO92" i="4"/>
  <c r="AP92" i="4" s="1"/>
  <c r="AM92" i="4"/>
  <c r="AN92" i="4" s="1"/>
  <c r="AE92" i="4"/>
  <c r="AF92" i="4" s="1"/>
  <c r="AC92" i="4"/>
  <c r="AD92" i="4" s="1"/>
  <c r="AA92" i="4"/>
  <c r="AB92" i="4" s="1"/>
  <c r="Z92" i="4"/>
  <c r="W92" i="4"/>
  <c r="S92" i="4"/>
  <c r="T92" i="4" s="1"/>
  <c r="O92" i="4"/>
  <c r="P92" i="4" s="1"/>
  <c r="K92" i="4"/>
  <c r="L92" i="4" s="1"/>
  <c r="G92" i="4"/>
  <c r="H92" i="4" s="1"/>
  <c r="BB91" i="4"/>
  <c r="AY91" i="4"/>
  <c r="AZ91" i="4" s="1"/>
  <c r="AW91" i="4"/>
  <c r="AX91" i="4" s="1"/>
  <c r="AU91" i="4"/>
  <c r="AV91" i="4" s="1"/>
  <c r="AO91" i="4"/>
  <c r="AP91" i="4" s="1"/>
  <c r="AM91" i="4"/>
  <c r="AN91" i="4" s="1"/>
  <c r="AE91" i="4"/>
  <c r="AF91" i="4" s="1"/>
  <c r="AC91" i="4"/>
  <c r="AD91" i="4" s="1"/>
  <c r="AB91" i="4"/>
  <c r="AA91" i="4"/>
  <c r="Z91" i="4"/>
  <c r="W91" i="4"/>
  <c r="T91" i="4"/>
  <c r="S91" i="4"/>
  <c r="O91" i="4"/>
  <c r="P91" i="4" s="1"/>
  <c r="K91" i="4"/>
  <c r="L91" i="4" s="1"/>
  <c r="G91" i="4"/>
  <c r="H91" i="4" s="1"/>
  <c r="BB90" i="4"/>
  <c r="AY90" i="4"/>
  <c r="AZ90" i="4" s="1"/>
  <c r="AW90" i="4"/>
  <c r="AX90" i="4" s="1"/>
  <c r="AU90" i="4"/>
  <c r="AV90" i="4" s="1"/>
  <c r="AO90" i="4"/>
  <c r="AP90" i="4" s="1"/>
  <c r="AM90" i="4"/>
  <c r="AN90" i="4" s="1"/>
  <c r="AE90" i="4"/>
  <c r="AF90" i="4" s="1"/>
  <c r="AC90" i="4"/>
  <c r="AD90" i="4" s="1"/>
  <c r="AA90" i="4"/>
  <c r="AB90" i="4" s="1"/>
  <c r="Z90" i="4"/>
  <c r="W90" i="4"/>
  <c r="S90" i="4"/>
  <c r="T90" i="4" s="1"/>
  <c r="O90" i="4"/>
  <c r="P90" i="4" s="1"/>
  <c r="K90" i="4"/>
  <c r="L90" i="4" s="1"/>
  <c r="G90" i="4"/>
  <c r="H90" i="4" s="1"/>
  <c r="BB89" i="4"/>
  <c r="AY89" i="4"/>
  <c r="AZ89" i="4" s="1"/>
  <c r="AW89" i="4"/>
  <c r="AX89" i="4" s="1"/>
  <c r="AU89" i="4"/>
  <c r="AV89" i="4" s="1"/>
  <c r="AO89" i="4"/>
  <c r="AP89" i="4" s="1"/>
  <c r="AM89" i="4"/>
  <c r="AN89" i="4" s="1"/>
  <c r="AE89" i="4"/>
  <c r="AF89" i="4" s="1"/>
  <c r="AC89" i="4"/>
  <c r="AD89" i="4" s="1"/>
  <c r="AA89" i="4"/>
  <c r="AB89" i="4" s="1"/>
  <c r="Z89" i="4"/>
  <c r="W89" i="4"/>
  <c r="S89" i="4"/>
  <c r="T89" i="4" s="1"/>
  <c r="O89" i="4"/>
  <c r="P89" i="4" s="1"/>
  <c r="K89" i="4"/>
  <c r="L89" i="4" s="1"/>
  <c r="G89" i="4"/>
  <c r="H89" i="4" s="1"/>
  <c r="BB88" i="4"/>
  <c r="AY88" i="4"/>
  <c r="AZ88" i="4" s="1"/>
  <c r="AW88" i="4"/>
  <c r="AX88" i="4" s="1"/>
  <c r="AU88" i="4"/>
  <c r="AV88" i="4" s="1"/>
  <c r="AO88" i="4"/>
  <c r="AP88" i="4" s="1"/>
  <c r="AM88" i="4"/>
  <c r="AN88" i="4" s="1"/>
  <c r="AE88" i="4"/>
  <c r="AF88" i="4" s="1"/>
  <c r="AC88" i="4"/>
  <c r="AD88" i="4" s="1"/>
  <c r="AA88" i="4"/>
  <c r="AB88" i="4" s="1"/>
  <c r="Z88" i="4"/>
  <c r="W88" i="4"/>
  <c r="S88" i="4"/>
  <c r="T88" i="4" s="1"/>
  <c r="O88" i="4"/>
  <c r="P88" i="4" s="1"/>
  <c r="L88" i="4"/>
  <c r="K88" i="4"/>
  <c r="H88" i="4"/>
  <c r="G88" i="4"/>
  <c r="BB87" i="4"/>
  <c r="AY87" i="4"/>
  <c r="AZ87" i="4" s="1"/>
  <c r="AW87" i="4"/>
  <c r="AX87" i="4" s="1"/>
  <c r="AU87" i="4"/>
  <c r="AV87" i="4" s="1"/>
  <c r="AO87" i="4"/>
  <c r="AP87" i="4" s="1"/>
  <c r="AM87" i="4"/>
  <c r="AN87" i="4" s="1"/>
  <c r="AF87" i="4"/>
  <c r="AE87" i="4"/>
  <c r="AD87" i="4"/>
  <c r="AC87" i="4"/>
  <c r="AB87" i="4"/>
  <c r="AA87" i="4"/>
  <c r="Z87" i="4"/>
  <c r="W87" i="4"/>
  <c r="T87" i="4"/>
  <c r="S87" i="4"/>
  <c r="O87" i="4"/>
  <c r="P87" i="4" s="1"/>
  <c r="K87" i="4"/>
  <c r="L87" i="4" s="1"/>
  <c r="G87" i="4"/>
  <c r="H87" i="4" s="1"/>
  <c r="BB86" i="4"/>
  <c r="AY86" i="4"/>
  <c r="AZ86" i="4" s="1"/>
  <c r="AW86" i="4"/>
  <c r="AX86" i="4" s="1"/>
  <c r="AU86" i="4"/>
  <c r="AV86" i="4" s="1"/>
  <c r="AO86" i="4"/>
  <c r="AP86" i="4" s="1"/>
  <c r="AM86" i="4"/>
  <c r="AN86" i="4" s="1"/>
  <c r="AE86" i="4"/>
  <c r="AF86" i="4" s="1"/>
  <c r="AC86" i="4"/>
  <c r="AD86" i="4" s="1"/>
  <c r="AA86" i="4"/>
  <c r="AB86" i="4" s="1"/>
  <c r="Z86" i="4"/>
  <c r="W86" i="4"/>
  <c r="S86" i="4"/>
  <c r="T86" i="4" s="1"/>
  <c r="O86" i="4"/>
  <c r="P86" i="4" s="1"/>
  <c r="K86" i="4"/>
  <c r="L86" i="4" s="1"/>
  <c r="H86" i="4"/>
  <c r="G86" i="4"/>
  <c r="BB85" i="4"/>
  <c r="AZ85" i="4"/>
  <c r="AY85" i="4"/>
  <c r="AW85" i="4"/>
  <c r="AX85" i="4" s="1"/>
  <c r="AU85" i="4"/>
  <c r="AV85" i="4" s="1"/>
  <c r="AO85" i="4"/>
  <c r="AP85" i="4" s="1"/>
  <c r="AM85" i="4"/>
  <c r="AN85" i="4" s="1"/>
  <c r="AE85" i="4"/>
  <c r="AF85" i="4" s="1"/>
  <c r="AD85" i="4"/>
  <c r="AC85" i="4"/>
  <c r="AA85" i="4"/>
  <c r="AB85" i="4" s="1"/>
  <c r="Z85" i="4"/>
  <c r="W85" i="4"/>
  <c r="S85" i="4"/>
  <c r="T85" i="4" s="1"/>
  <c r="O85" i="4"/>
  <c r="P85" i="4" s="1"/>
  <c r="K85" i="4"/>
  <c r="L85" i="4" s="1"/>
  <c r="G85" i="4"/>
  <c r="H85" i="4" s="1"/>
  <c r="BB84" i="4"/>
  <c r="AY84" i="4"/>
  <c r="AZ84" i="4" s="1"/>
  <c r="AW84" i="4"/>
  <c r="AX84" i="4" s="1"/>
  <c r="AU84" i="4"/>
  <c r="AV84" i="4" s="1"/>
  <c r="AO84" i="4"/>
  <c r="AP84" i="4" s="1"/>
  <c r="AM84" i="4"/>
  <c r="AN84" i="4" s="1"/>
  <c r="AF84" i="4"/>
  <c r="AE84" i="4"/>
  <c r="AC84" i="4"/>
  <c r="AD84" i="4" s="1"/>
  <c r="AA84" i="4"/>
  <c r="AB84" i="4" s="1"/>
  <c r="Z84" i="4"/>
  <c r="W84" i="4"/>
  <c r="S84" i="4"/>
  <c r="T84" i="4" s="1"/>
  <c r="O84" i="4"/>
  <c r="P84" i="4" s="1"/>
  <c r="L84" i="4"/>
  <c r="K84" i="4"/>
  <c r="G84" i="4"/>
  <c r="H84" i="4" s="1"/>
  <c r="BB83" i="4"/>
  <c r="AY83" i="4"/>
  <c r="AZ83" i="4" s="1"/>
  <c r="AW83" i="4"/>
  <c r="AX83" i="4" s="1"/>
  <c r="AU83" i="4"/>
  <c r="AV83" i="4" s="1"/>
  <c r="AO83" i="4"/>
  <c r="AP83" i="4" s="1"/>
  <c r="AM83" i="4"/>
  <c r="AN83" i="4" s="1"/>
  <c r="AE83" i="4"/>
  <c r="AF83" i="4" s="1"/>
  <c r="AC83" i="4"/>
  <c r="AD83" i="4" s="1"/>
  <c r="AA83" i="4"/>
  <c r="AB83" i="4" s="1"/>
  <c r="Z83" i="4"/>
  <c r="W83" i="4"/>
  <c r="S83" i="4"/>
  <c r="T83" i="4" s="1"/>
  <c r="O83" i="4"/>
  <c r="P83" i="4" s="1"/>
  <c r="K83" i="4"/>
  <c r="L83" i="4" s="1"/>
  <c r="G83" i="4"/>
  <c r="H83" i="4" s="1"/>
  <c r="BB82" i="4"/>
  <c r="AY82" i="4"/>
  <c r="AZ82" i="4" s="1"/>
  <c r="AW82" i="4"/>
  <c r="AX82" i="4" s="1"/>
  <c r="AU82" i="4"/>
  <c r="AV82" i="4" s="1"/>
  <c r="AO82" i="4"/>
  <c r="AP82" i="4" s="1"/>
  <c r="AM82" i="4"/>
  <c r="AN82" i="4" s="1"/>
  <c r="AE82" i="4"/>
  <c r="AF82" i="4" s="1"/>
  <c r="AC82" i="4"/>
  <c r="AD82" i="4" s="1"/>
  <c r="AA82" i="4"/>
  <c r="AB82" i="4" s="1"/>
  <c r="Z82" i="4"/>
  <c r="W82" i="4"/>
  <c r="S82" i="4"/>
  <c r="T82" i="4" s="1"/>
  <c r="O82" i="4"/>
  <c r="P82" i="4" s="1"/>
  <c r="K82" i="4"/>
  <c r="L82" i="4" s="1"/>
  <c r="H82" i="4"/>
  <c r="G82" i="4"/>
  <c r="BB81" i="4"/>
  <c r="AZ81" i="4"/>
  <c r="AY81" i="4"/>
  <c r="AW81" i="4"/>
  <c r="AX81" i="4" s="1"/>
  <c r="AU81" i="4"/>
  <c r="AV81" i="4" s="1"/>
  <c r="AO81" i="4"/>
  <c r="AP81" i="4" s="1"/>
  <c r="AM81" i="4"/>
  <c r="AN81" i="4" s="1"/>
  <c r="AE81" i="4"/>
  <c r="AF81" i="4" s="1"/>
  <c r="AD81" i="4"/>
  <c r="AC81" i="4"/>
  <c r="AA81" i="4"/>
  <c r="AB81" i="4" s="1"/>
  <c r="Z81" i="4"/>
  <c r="W81" i="4"/>
  <c r="S81" i="4"/>
  <c r="T81" i="4" s="1"/>
  <c r="O81" i="4"/>
  <c r="P81" i="4" s="1"/>
  <c r="K81" i="4"/>
  <c r="L81" i="4" s="1"/>
  <c r="G81" i="4"/>
  <c r="H81" i="4" s="1"/>
  <c r="BB80" i="4"/>
  <c r="AY80" i="4"/>
  <c r="AZ80" i="4" s="1"/>
  <c r="AW80" i="4"/>
  <c r="AX80" i="4" s="1"/>
  <c r="AU80" i="4"/>
  <c r="AV80" i="4" s="1"/>
  <c r="AO80" i="4"/>
  <c r="AP80" i="4" s="1"/>
  <c r="AM80" i="4"/>
  <c r="AN80" i="4" s="1"/>
  <c r="AE80" i="4"/>
  <c r="AF80" i="4" s="1"/>
  <c r="AC80" i="4"/>
  <c r="AD80" i="4" s="1"/>
  <c r="AA80" i="4"/>
  <c r="AB80" i="4" s="1"/>
  <c r="Z80" i="4"/>
  <c r="W80" i="4"/>
  <c r="S80" i="4"/>
  <c r="T80" i="4" s="1"/>
  <c r="O80" i="4"/>
  <c r="P80" i="4" s="1"/>
  <c r="K80" i="4"/>
  <c r="L80" i="4" s="1"/>
  <c r="G80" i="4"/>
  <c r="H80" i="4" s="1"/>
  <c r="BB79" i="4"/>
  <c r="AZ79" i="4"/>
  <c r="AY79" i="4"/>
  <c r="AW79" i="4"/>
  <c r="AX79" i="4" s="1"/>
  <c r="AU79" i="4"/>
  <c r="AV79" i="4" s="1"/>
  <c r="AO79" i="4"/>
  <c r="AP79" i="4" s="1"/>
  <c r="AM79" i="4"/>
  <c r="AN79" i="4" s="1"/>
  <c r="AE79" i="4"/>
  <c r="AF79" i="4" s="1"/>
  <c r="AC79" i="4"/>
  <c r="AD79" i="4" s="1"/>
  <c r="AA79" i="4"/>
  <c r="AB79" i="4" s="1"/>
  <c r="Z79" i="4"/>
  <c r="W79" i="4"/>
  <c r="S79" i="4"/>
  <c r="T79" i="4" s="1"/>
  <c r="O79" i="4"/>
  <c r="P79" i="4" s="1"/>
  <c r="K79" i="4"/>
  <c r="L79" i="4" s="1"/>
  <c r="G79" i="4"/>
  <c r="H79" i="4" s="1"/>
  <c r="BB78" i="4"/>
  <c r="AY78" i="4"/>
  <c r="AZ78" i="4" s="1"/>
  <c r="AW78" i="4"/>
  <c r="AX78" i="4" s="1"/>
  <c r="AU78" i="4"/>
  <c r="AV78" i="4" s="1"/>
  <c r="AP78" i="4"/>
  <c r="AO78" i="4"/>
  <c r="AM78" i="4"/>
  <c r="AN78" i="4" s="1"/>
  <c r="AE78" i="4"/>
  <c r="AF78" i="4" s="1"/>
  <c r="AC78" i="4"/>
  <c r="AD78" i="4" s="1"/>
  <c r="AA78" i="4"/>
  <c r="AB78" i="4" s="1"/>
  <c r="Z78" i="4"/>
  <c r="W78" i="4"/>
  <c r="S78" i="4"/>
  <c r="T78" i="4" s="1"/>
  <c r="O78" i="4"/>
  <c r="P78" i="4" s="1"/>
  <c r="L78" i="4"/>
  <c r="K78" i="4"/>
  <c r="G78" i="4"/>
  <c r="H78" i="4" s="1"/>
  <c r="BB77" i="4"/>
  <c r="AY77" i="4"/>
  <c r="AZ77" i="4" s="1"/>
  <c r="AW77" i="4"/>
  <c r="AX77" i="4" s="1"/>
  <c r="AU77" i="4"/>
  <c r="AV77" i="4" s="1"/>
  <c r="AO77" i="4"/>
  <c r="AP77" i="4" s="1"/>
  <c r="AM77" i="4"/>
  <c r="AN77" i="4" s="1"/>
  <c r="AE77" i="4"/>
  <c r="AF77" i="4" s="1"/>
  <c r="AC77" i="4"/>
  <c r="AD77" i="4" s="1"/>
  <c r="AA77" i="4"/>
  <c r="AB77" i="4" s="1"/>
  <c r="Z77" i="4"/>
  <c r="W77" i="4"/>
  <c r="S77" i="4"/>
  <c r="T77" i="4" s="1"/>
  <c r="O77" i="4"/>
  <c r="P77" i="4" s="1"/>
  <c r="K77" i="4"/>
  <c r="L77" i="4" s="1"/>
  <c r="G77" i="4"/>
  <c r="H77" i="4" s="1"/>
  <c r="BB76" i="4"/>
  <c r="AY76" i="4"/>
  <c r="AZ76" i="4" s="1"/>
  <c r="AW76" i="4"/>
  <c r="AX76" i="4" s="1"/>
  <c r="AU76" i="4"/>
  <c r="AV76" i="4" s="1"/>
  <c r="AO76" i="4"/>
  <c r="AP76" i="4" s="1"/>
  <c r="AM76" i="4"/>
  <c r="AN76" i="4" s="1"/>
  <c r="AE76" i="4"/>
  <c r="AF76" i="4" s="1"/>
  <c r="AD76" i="4"/>
  <c r="AC76" i="4"/>
  <c r="AA76" i="4"/>
  <c r="AB76" i="4" s="1"/>
  <c r="Z76" i="4"/>
  <c r="W76" i="4"/>
  <c r="S76" i="4"/>
  <c r="T76" i="4" s="1"/>
  <c r="O76" i="4"/>
  <c r="P76" i="4" s="1"/>
  <c r="K76" i="4"/>
  <c r="L76" i="4" s="1"/>
  <c r="H76" i="4"/>
  <c r="G76" i="4"/>
  <c r="BB75" i="4"/>
  <c r="AY75" i="4"/>
  <c r="AZ75" i="4" s="1"/>
  <c r="AW75" i="4"/>
  <c r="AX75" i="4" s="1"/>
  <c r="AU75" i="4"/>
  <c r="AV75" i="4" s="1"/>
  <c r="AO75" i="4"/>
  <c r="AP75" i="4" s="1"/>
  <c r="AM75" i="4"/>
  <c r="AN75" i="4" s="1"/>
  <c r="AE75" i="4"/>
  <c r="AF75" i="4" s="1"/>
  <c r="AC75" i="4"/>
  <c r="AD75" i="4" s="1"/>
  <c r="AA75" i="4"/>
  <c r="AB75" i="4" s="1"/>
  <c r="Z75" i="4"/>
  <c r="W75" i="4"/>
  <c r="S75" i="4"/>
  <c r="T75" i="4" s="1"/>
  <c r="O75" i="4"/>
  <c r="P75" i="4" s="1"/>
  <c r="K75" i="4"/>
  <c r="L75" i="4" s="1"/>
  <c r="G75" i="4"/>
  <c r="H75" i="4" s="1"/>
  <c r="BB74" i="4"/>
  <c r="AY74" i="4"/>
  <c r="AZ74" i="4" s="1"/>
  <c r="AW74" i="4"/>
  <c r="AX74" i="4" s="1"/>
  <c r="AU74" i="4"/>
  <c r="AV74" i="4" s="1"/>
  <c r="AO74" i="4"/>
  <c r="AP74" i="4" s="1"/>
  <c r="AM74" i="4"/>
  <c r="AN74" i="4" s="1"/>
  <c r="AE74" i="4"/>
  <c r="AF74" i="4" s="1"/>
  <c r="AC74" i="4"/>
  <c r="AD74" i="4" s="1"/>
  <c r="AA74" i="4"/>
  <c r="AB74" i="4" s="1"/>
  <c r="Z74" i="4"/>
  <c r="W74" i="4"/>
  <c r="S74" i="4"/>
  <c r="T74" i="4" s="1"/>
  <c r="O74" i="4"/>
  <c r="P74" i="4" s="1"/>
  <c r="K74" i="4"/>
  <c r="L74" i="4" s="1"/>
  <c r="G74" i="4"/>
  <c r="H74" i="4" s="1"/>
  <c r="BB73" i="4"/>
  <c r="AY73" i="4"/>
  <c r="AZ73" i="4" s="1"/>
  <c r="AW73" i="4"/>
  <c r="AX73" i="4" s="1"/>
  <c r="AU73" i="4"/>
  <c r="AV73" i="4" s="1"/>
  <c r="AO73" i="4"/>
  <c r="AP73" i="4" s="1"/>
  <c r="AM73" i="4"/>
  <c r="AN73" i="4" s="1"/>
  <c r="AF73" i="4"/>
  <c r="AE73" i="4"/>
  <c r="AC73" i="4"/>
  <c r="AD73" i="4" s="1"/>
  <c r="AA73" i="4"/>
  <c r="AB73" i="4" s="1"/>
  <c r="Z73" i="4"/>
  <c r="W73" i="4"/>
  <c r="S73" i="4"/>
  <c r="T73" i="4" s="1"/>
  <c r="O73" i="4"/>
  <c r="P73" i="4" s="1"/>
  <c r="K73" i="4"/>
  <c r="L73" i="4" s="1"/>
  <c r="G73" i="4"/>
  <c r="H73" i="4" s="1"/>
  <c r="BB72" i="4"/>
  <c r="AY72" i="4"/>
  <c r="AZ72" i="4" s="1"/>
  <c r="AW72" i="4"/>
  <c r="AX72" i="4" s="1"/>
  <c r="AU72" i="4"/>
  <c r="AV72" i="4" s="1"/>
  <c r="AO72" i="4"/>
  <c r="AP72" i="4" s="1"/>
  <c r="AM72" i="4"/>
  <c r="AN72" i="4" s="1"/>
  <c r="AE72" i="4"/>
  <c r="AF72" i="4" s="1"/>
  <c r="AD72" i="4"/>
  <c r="AC72" i="4"/>
  <c r="AA72" i="4"/>
  <c r="AB72" i="4" s="1"/>
  <c r="Z72" i="4"/>
  <c r="W72" i="4"/>
  <c r="S72" i="4"/>
  <c r="T72" i="4" s="1"/>
  <c r="O72" i="4"/>
  <c r="P72" i="4" s="1"/>
  <c r="K72" i="4"/>
  <c r="L72" i="4" s="1"/>
  <c r="G72" i="4"/>
  <c r="H72" i="4" s="1"/>
  <c r="BB71" i="4"/>
  <c r="AY71" i="4"/>
  <c r="AZ71" i="4" s="1"/>
  <c r="AW71" i="4"/>
  <c r="AX71" i="4" s="1"/>
  <c r="AV71" i="4"/>
  <c r="AU71" i="4"/>
  <c r="AO71" i="4"/>
  <c r="AP71" i="4" s="1"/>
  <c r="AM71" i="4"/>
  <c r="AN71" i="4" s="1"/>
  <c r="AE71" i="4"/>
  <c r="AF71" i="4" s="1"/>
  <c r="AC71" i="4"/>
  <c r="AD71" i="4" s="1"/>
  <c r="AA71" i="4"/>
  <c r="AB71" i="4" s="1"/>
  <c r="Z71" i="4"/>
  <c r="W71" i="4"/>
  <c r="S71" i="4"/>
  <c r="T71" i="4" s="1"/>
  <c r="P71" i="4"/>
  <c r="O71" i="4"/>
  <c r="K71" i="4"/>
  <c r="L71" i="4" s="1"/>
  <c r="G71" i="4"/>
  <c r="H71" i="4" s="1"/>
  <c r="BB70" i="4"/>
  <c r="AY70" i="4"/>
  <c r="AZ70" i="4" s="1"/>
  <c r="AX70" i="4"/>
  <c r="AW70" i="4"/>
  <c r="AU70" i="4"/>
  <c r="AV70" i="4" s="1"/>
  <c r="AO70" i="4"/>
  <c r="AP70" i="4" s="1"/>
  <c r="AM70" i="4"/>
  <c r="AN70" i="4" s="1"/>
  <c r="AE70" i="4"/>
  <c r="AF70" i="4" s="1"/>
  <c r="AC70" i="4"/>
  <c r="AD70" i="4" s="1"/>
  <c r="AA70" i="4"/>
  <c r="AB70" i="4" s="1"/>
  <c r="Z70" i="4"/>
  <c r="W70" i="4"/>
  <c r="S70" i="4"/>
  <c r="T70" i="4" s="1"/>
  <c r="O70" i="4"/>
  <c r="P70" i="4" s="1"/>
  <c r="L70" i="4"/>
  <c r="K70" i="4"/>
  <c r="G70" i="4"/>
  <c r="H70" i="4" s="1"/>
  <c r="BB69" i="4"/>
  <c r="AY69" i="4"/>
  <c r="AZ69" i="4" s="1"/>
  <c r="AW69" i="4"/>
  <c r="AX69" i="4" s="1"/>
  <c r="AU69" i="4"/>
  <c r="AV69" i="4" s="1"/>
  <c r="AO69" i="4"/>
  <c r="AP69" i="4" s="1"/>
  <c r="AM69" i="4"/>
  <c r="AN69" i="4" s="1"/>
  <c r="AF69" i="4"/>
  <c r="AE69" i="4"/>
  <c r="AC69" i="4"/>
  <c r="AD69" i="4" s="1"/>
  <c r="AB69" i="4"/>
  <c r="AA69" i="4"/>
  <c r="Z69" i="4"/>
  <c r="W69" i="4"/>
  <c r="T69" i="4"/>
  <c r="S69" i="4"/>
  <c r="O69" i="4"/>
  <c r="P69" i="4" s="1"/>
  <c r="K69" i="4"/>
  <c r="L69" i="4" s="1"/>
  <c r="H69" i="4"/>
  <c r="G69" i="4"/>
  <c r="BB68" i="4"/>
  <c r="AY68" i="4"/>
  <c r="AZ68" i="4" s="1"/>
  <c r="AW68" i="4"/>
  <c r="AX68" i="4" s="1"/>
  <c r="AU68" i="4"/>
  <c r="AV68" i="4" s="1"/>
  <c r="AO68" i="4"/>
  <c r="AP68" i="4" s="1"/>
  <c r="AM68" i="4"/>
  <c r="AN68" i="4" s="1"/>
  <c r="AE68" i="4"/>
  <c r="AF68" i="4" s="1"/>
  <c r="AC68" i="4"/>
  <c r="AD68" i="4" s="1"/>
  <c r="AA68" i="4"/>
  <c r="AB68" i="4" s="1"/>
  <c r="Z68" i="4"/>
  <c r="W68" i="4"/>
  <c r="S68" i="4"/>
  <c r="T68" i="4" s="1"/>
  <c r="O68" i="4"/>
  <c r="P68" i="4" s="1"/>
  <c r="K68" i="4"/>
  <c r="L68" i="4" s="1"/>
  <c r="H68" i="4"/>
  <c r="G68" i="4"/>
  <c r="BB67" i="4"/>
  <c r="AY67" i="4"/>
  <c r="AZ67" i="4" s="1"/>
  <c r="AW67" i="4"/>
  <c r="AX67" i="4" s="1"/>
  <c r="AU67" i="4"/>
  <c r="AV67" i="4" s="1"/>
  <c r="AO67" i="4"/>
  <c r="AP67" i="4" s="1"/>
  <c r="AM67" i="4"/>
  <c r="AN67" i="4" s="1"/>
  <c r="AE67" i="4"/>
  <c r="AF67" i="4" s="1"/>
  <c r="AD67" i="4"/>
  <c r="AC67" i="4"/>
  <c r="AA67" i="4"/>
  <c r="AB67" i="4" s="1"/>
  <c r="Z67" i="4"/>
  <c r="W67" i="4"/>
  <c r="S67" i="4"/>
  <c r="T67" i="4" s="1"/>
  <c r="O67" i="4"/>
  <c r="P67" i="4" s="1"/>
  <c r="K67" i="4"/>
  <c r="L67" i="4" s="1"/>
  <c r="G67" i="4"/>
  <c r="H67" i="4" s="1"/>
  <c r="BB66" i="4"/>
  <c r="AY66" i="4"/>
  <c r="AZ66" i="4" s="1"/>
  <c r="AW66" i="4"/>
  <c r="AX66" i="4" s="1"/>
  <c r="AU66" i="4"/>
  <c r="AV66" i="4" s="1"/>
  <c r="AO66" i="4"/>
  <c r="AP66" i="4" s="1"/>
  <c r="AM66" i="4"/>
  <c r="AN66" i="4" s="1"/>
  <c r="AE66" i="4"/>
  <c r="AF66" i="4" s="1"/>
  <c r="AC66" i="4"/>
  <c r="AD66" i="4" s="1"/>
  <c r="AB66" i="4"/>
  <c r="AA66" i="4"/>
  <c r="Z66" i="4"/>
  <c r="W66" i="4"/>
  <c r="T66" i="4"/>
  <c r="S66" i="4"/>
  <c r="O66" i="4"/>
  <c r="P66" i="4" s="1"/>
  <c r="K66" i="4"/>
  <c r="L66" i="4" s="1"/>
  <c r="G66" i="4"/>
  <c r="H66" i="4" s="1"/>
  <c r="BB65" i="4"/>
  <c r="AY65" i="4"/>
  <c r="AZ65" i="4" s="1"/>
  <c r="AW65" i="4"/>
  <c r="AX65" i="4" s="1"/>
  <c r="AU65" i="4"/>
  <c r="AV65" i="4" s="1"/>
  <c r="AO65" i="4"/>
  <c r="AP65" i="4" s="1"/>
  <c r="AM65" i="4"/>
  <c r="AN65" i="4" s="1"/>
  <c r="AE65" i="4"/>
  <c r="AF65" i="4" s="1"/>
  <c r="AC65" i="4"/>
  <c r="AD65" i="4" s="1"/>
  <c r="AA65" i="4"/>
  <c r="AB65" i="4" s="1"/>
  <c r="Z65" i="4"/>
  <c r="W65" i="4"/>
  <c r="S65" i="4"/>
  <c r="T65" i="4" s="1"/>
  <c r="O65" i="4"/>
  <c r="P65" i="4" s="1"/>
  <c r="K65" i="4"/>
  <c r="L65" i="4" s="1"/>
  <c r="G65" i="4"/>
  <c r="H65" i="4" s="1"/>
  <c r="BB64" i="4"/>
  <c r="AY64" i="4"/>
  <c r="AZ64" i="4" s="1"/>
  <c r="AW64" i="4"/>
  <c r="AX64" i="4" s="1"/>
  <c r="AU64" i="4"/>
  <c r="AV64" i="4" s="1"/>
  <c r="AO64" i="4"/>
  <c r="AP64" i="4" s="1"/>
  <c r="AM64" i="4"/>
  <c r="AN64" i="4" s="1"/>
  <c r="AE64" i="4"/>
  <c r="AF64" i="4" s="1"/>
  <c r="AD64" i="4"/>
  <c r="AC64" i="4"/>
  <c r="AA64" i="4"/>
  <c r="AB64" i="4" s="1"/>
  <c r="Z64" i="4"/>
  <c r="W64" i="4"/>
  <c r="S64" i="4"/>
  <c r="T64" i="4" s="1"/>
  <c r="O64" i="4"/>
  <c r="P64" i="4" s="1"/>
  <c r="L64" i="4"/>
  <c r="K64" i="4"/>
  <c r="G64" i="4"/>
  <c r="H64" i="4" s="1"/>
  <c r="BB63" i="4"/>
  <c r="AY63" i="4"/>
  <c r="AZ63" i="4" s="1"/>
  <c r="AW63" i="4"/>
  <c r="AX63" i="4" s="1"/>
  <c r="AU63" i="4"/>
  <c r="AV63" i="4" s="1"/>
  <c r="AO63" i="4"/>
  <c r="AP63" i="4" s="1"/>
  <c r="AM63" i="4"/>
  <c r="AN63" i="4" s="1"/>
  <c r="AF63" i="4"/>
  <c r="AE63" i="4"/>
  <c r="AC63" i="4"/>
  <c r="AD63" i="4" s="1"/>
  <c r="AA63" i="4"/>
  <c r="AB63" i="4" s="1"/>
  <c r="Z63" i="4"/>
  <c r="W63" i="4"/>
  <c r="S63" i="4"/>
  <c r="T63" i="4" s="1"/>
  <c r="O63" i="4"/>
  <c r="P63" i="4" s="1"/>
  <c r="K63" i="4"/>
  <c r="L63" i="4" s="1"/>
  <c r="G63" i="4"/>
  <c r="H63" i="4" s="1"/>
  <c r="BB62" i="4"/>
  <c r="AY62" i="4"/>
  <c r="AZ62" i="4" s="1"/>
  <c r="AW62" i="4"/>
  <c r="AX62" i="4" s="1"/>
  <c r="AU62" i="4"/>
  <c r="AV62" i="4" s="1"/>
  <c r="AO62" i="4"/>
  <c r="AP62" i="4" s="1"/>
  <c r="AM62" i="4"/>
  <c r="AN62" i="4" s="1"/>
  <c r="AE62" i="4"/>
  <c r="AF62" i="4" s="1"/>
  <c r="AC62" i="4"/>
  <c r="AD62" i="4" s="1"/>
  <c r="AB62" i="4"/>
  <c r="AA62" i="4"/>
  <c r="Z62" i="4"/>
  <c r="W62" i="4"/>
  <c r="T62" i="4"/>
  <c r="S62" i="4"/>
  <c r="O62" i="4"/>
  <c r="P62" i="4" s="1"/>
  <c r="K62" i="4"/>
  <c r="L62" i="4" s="1"/>
  <c r="G62" i="4"/>
  <c r="H62" i="4" s="1"/>
  <c r="BB61" i="4"/>
  <c r="AY61" i="4"/>
  <c r="AZ61" i="4" s="1"/>
  <c r="AW61" i="4"/>
  <c r="AX61" i="4" s="1"/>
  <c r="AU61" i="4"/>
  <c r="AV61" i="4" s="1"/>
  <c r="AO61" i="4"/>
  <c r="AP61" i="4" s="1"/>
  <c r="AM61" i="4"/>
  <c r="AN61" i="4" s="1"/>
  <c r="AE61" i="4"/>
  <c r="AF61" i="4" s="1"/>
  <c r="AC61" i="4"/>
  <c r="AD61" i="4" s="1"/>
  <c r="AA61" i="4"/>
  <c r="AB61" i="4" s="1"/>
  <c r="Z61" i="4"/>
  <c r="W61" i="4"/>
  <c r="S61" i="4"/>
  <c r="T61" i="4" s="1"/>
  <c r="P61" i="4"/>
  <c r="O61" i="4"/>
  <c r="K61" i="4"/>
  <c r="L61" i="4" s="1"/>
  <c r="H61" i="4"/>
  <c r="G61" i="4"/>
  <c r="BB60" i="4"/>
  <c r="AY60" i="4"/>
  <c r="AZ60" i="4" s="1"/>
  <c r="AW60" i="4"/>
  <c r="AX60" i="4" s="1"/>
  <c r="AU60" i="4"/>
  <c r="AO60" i="4"/>
  <c r="AP60" i="4" s="1"/>
  <c r="AM60" i="4"/>
  <c r="AN60" i="4" s="1"/>
  <c r="AE60" i="4"/>
  <c r="AF60" i="4" s="1"/>
  <c r="AC60" i="4"/>
  <c r="AD60" i="4" s="1"/>
  <c r="AA60" i="4"/>
  <c r="AB60" i="4" s="1"/>
  <c r="Z60" i="4"/>
  <c r="W60" i="4"/>
  <c r="S60" i="4"/>
  <c r="T60" i="4" s="1"/>
  <c r="O60" i="4"/>
  <c r="P60" i="4" s="1"/>
  <c r="K60" i="4"/>
  <c r="L60" i="4" s="1"/>
  <c r="G60" i="4"/>
  <c r="H60" i="4" s="1"/>
  <c r="BB59" i="4"/>
  <c r="AY59" i="4"/>
  <c r="AZ59" i="4" s="1"/>
  <c r="AX59" i="4"/>
  <c r="AW59" i="4"/>
  <c r="AU59" i="4"/>
  <c r="AV59" i="4" s="1"/>
  <c r="AO59" i="4"/>
  <c r="AP59" i="4" s="1"/>
  <c r="AM59" i="4"/>
  <c r="AN59" i="4" s="1"/>
  <c r="AE59" i="4"/>
  <c r="AF59" i="4" s="1"/>
  <c r="AC59" i="4"/>
  <c r="AD59" i="4" s="1"/>
  <c r="AB59" i="4"/>
  <c r="AA59" i="4"/>
  <c r="Z59" i="4"/>
  <c r="W59" i="4"/>
  <c r="T59" i="4"/>
  <c r="S59" i="4"/>
  <c r="O59" i="4"/>
  <c r="P59" i="4" s="1"/>
  <c r="L59" i="4"/>
  <c r="K59" i="4"/>
  <c r="G59" i="4"/>
  <c r="H59" i="4" s="1"/>
  <c r="BB58" i="4"/>
  <c r="AY58" i="4"/>
  <c r="AZ58" i="4" s="1"/>
  <c r="AX58" i="4"/>
  <c r="AW58" i="4"/>
  <c r="AU58" i="4"/>
  <c r="AV58" i="4" s="1"/>
  <c r="AO58" i="4"/>
  <c r="AP58" i="4" s="1"/>
  <c r="AM58" i="4"/>
  <c r="AN58" i="4" s="1"/>
  <c r="AF58" i="4"/>
  <c r="AE58" i="4"/>
  <c r="AC58" i="4"/>
  <c r="AD58" i="4" s="1"/>
  <c r="AB58" i="4"/>
  <c r="AA58" i="4"/>
  <c r="Z58" i="4"/>
  <c r="W58" i="4"/>
  <c r="T58" i="4"/>
  <c r="S58" i="4"/>
  <c r="O58" i="4"/>
  <c r="P58" i="4" s="1"/>
  <c r="K58" i="4"/>
  <c r="L58" i="4" s="1"/>
  <c r="G58" i="4"/>
  <c r="H58" i="4" s="1"/>
  <c r="BB57" i="4"/>
  <c r="AY57" i="4"/>
  <c r="AZ57" i="4" s="1"/>
  <c r="AW57" i="4"/>
  <c r="AX57" i="4" s="1"/>
  <c r="AU57" i="4"/>
  <c r="AV57" i="4" s="1"/>
  <c r="AO57" i="4"/>
  <c r="AP57" i="4" s="1"/>
  <c r="AM57" i="4"/>
  <c r="AN57" i="4" s="1"/>
  <c r="AE57" i="4"/>
  <c r="AF57" i="4" s="1"/>
  <c r="AC57" i="4"/>
  <c r="AD57" i="4" s="1"/>
  <c r="AA57" i="4"/>
  <c r="AB57" i="4" s="1"/>
  <c r="Z57" i="4"/>
  <c r="W57" i="4"/>
  <c r="S57" i="4"/>
  <c r="T57" i="4" s="1"/>
  <c r="O57" i="4"/>
  <c r="P57" i="4" s="1"/>
  <c r="K57" i="4"/>
  <c r="L57" i="4" s="1"/>
  <c r="H57" i="4"/>
  <c r="G57" i="4"/>
  <c r="BB56" i="4"/>
  <c r="AY56" i="4"/>
  <c r="AZ56" i="4" s="1"/>
  <c r="AW56" i="4"/>
  <c r="AX56" i="4" s="1"/>
  <c r="AU56" i="4"/>
  <c r="AV56" i="4" s="1"/>
  <c r="AO56" i="4"/>
  <c r="AP56" i="4" s="1"/>
  <c r="AM56" i="4"/>
  <c r="AN56" i="4" s="1"/>
  <c r="AE56" i="4"/>
  <c r="AF56" i="4" s="1"/>
  <c r="AD56" i="4"/>
  <c r="AC56" i="4"/>
  <c r="AA56" i="4"/>
  <c r="AB56" i="4" s="1"/>
  <c r="Z56" i="4"/>
  <c r="W56" i="4"/>
  <c r="S56" i="4"/>
  <c r="T56" i="4" s="1"/>
  <c r="O56" i="4"/>
  <c r="P56" i="4" s="1"/>
  <c r="L56" i="4"/>
  <c r="K56" i="4"/>
  <c r="G56" i="4"/>
  <c r="H56" i="4" s="1"/>
  <c r="BB55" i="4"/>
  <c r="AY55" i="4"/>
  <c r="AZ55" i="4" s="1"/>
  <c r="AW55" i="4"/>
  <c r="AX55" i="4" s="1"/>
  <c r="AU55" i="4"/>
  <c r="AV55" i="4" s="1"/>
  <c r="AO55" i="4"/>
  <c r="AP55" i="4" s="1"/>
  <c r="AM55" i="4"/>
  <c r="AN55" i="4" s="1"/>
  <c r="AF55" i="4"/>
  <c r="AE55" i="4"/>
  <c r="AC55" i="4"/>
  <c r="AD55" i="4" s="1"/>
  <c r="AA55" i="4"/>
  <c r="AB55" i="4" s="1"/>
  <c r="Z55" i="4"/>
  <c r="W55" i="4"/>
  <c r="S55" i="4"/>
  <c r="T55" i="4" s="1"/>
  <c r="O55" i="4"/>
  <c r="P55" i="4" s="1"/>
  <c r="K55" i="4"/>
  <c r="L55" i="4" s="1"/>
  <c r="G55" i="4"/>
  <c r="H55" i="4" s="1"/>
  <c r="BB54" i="4"/>
  <c r="AY54" i="4"/>
  <c r="AZ54" i="4" s="1"/>
  <c r="AX54" i="4"/>
  <c r="AW54" i="4"/>
  <c r="AU54" i="4"/>
  <c r="AV54" i="4" s="1"/>
  <c r="AO54" i="4"/>
  <c r="AP54" i="4" s="1"/>
  <c r="AM54" i="4"/>
  <c r="AN54" i="4" s="1"/>
  <c r="AE54" i="4"/>
  <c r="AF54" i="4" s="1"/>
  <c r="AC54" i="4"/>
  <c r="AD54" i="4" s="1"/>
  <c r="AB54" i="4"/>
  <c r="AA54" i="4"/>
  <c r="Z54" i="4"/>
  <c r="W54" i="4"/>
  <c r="T54" i="4"/>
  <c r="S54" i="4"/>
  <c r="O54" i="4"/>
  <c r="P54" i="4" s="1"/>
  <c r="K54" i="4"/>
  <c r="L54" i="4" s="1"/>
  <c r="G54" i="4"/>
  <c r="H54" i="4" s="1"/>
  <c r="BB53" i="4"/>
  <c r="AY53" i="4"/>
  <c r="AZ53" i="4" s="1"/>
  <c r="AW53" i="4"/>
  <c r="AX53" i="4" s="1"/>
  <c r="AU53" i="4"/>
  <c r="AV53" i="4" s="1"/>
  <c r="AO53" i="4"/>
  <c r="AP53" i="4" s="1"/>
  <c r="AM53" i="4"/>
  <c r="AN53" i="4" s="1"/>
  <c r="AE53" i="4"/>
  <c r="AF53" i="4" s="1"/>
  <c r="AC53" i="4"/>
  <c r="AD53" i="4" s="1"/>
  <c r="AA53" i="4"/>
  <c r="AB53" i="4" s="1"/>
  <c r="Z53" i="4"/>
  <c r="W53" i="4"/>
  <c r="S53" i="4"/>
  <c r="T53" i="4" s="1"/>
  <c r="O53" i="4"/>
  <c r="P53" i="4" s="1"/>
  <c r="K53" i="4"/>
  <c r="L53" i="4" s="1"/>
  <c r="H53" i="4"/>
  <c r="G53" i="4"/>
  <c r="BB52" i="4"/>
  <c r="AY52" i="4"/>
  <c r="AZ52" i="4" s="1"/>
  <c r="AW52" i="4"/>
  <c r="AX52" i="4" s="1"/>
  <c r="AU52" i="4"/>
  <c r="AV52" i="4" s="1"/>
  <c r="AO52" i="4"/>
  <c r="AP52" i="4" s="1"/>
  <c r="AN52" i="4"/>
  <c r="AM52" i="4"/>
  <c r="AE52" i="4"/>
  <c r="AF52" i="4" s="1"/>
  <c r="AD52" i="4"/>
  <c r="AC52" i="4"/>
  <c r="AA52" i="4"/>
  <c r="AB52" i="4" s="1"/>
  <c r="Z52" i="4"/>
  <c r="W52" i="4"/>
  <c r="S52" i="4"/>
  <c r="T52" i="4" s="1"/>
  <c r="O52" i="4"/>
  <c r="P52" i="4" s="1"/>
  <c r="K52" i="4"/>
  <c r="L52" i="4" s="1"/>
  <c r="G52" i="4"/>
  <c r="H52" i="4" s="1"/>
  <c r="BB51" i="4"/>
  <c r="AY51" i="4"/>
  <c r="AZ51" i="4" s="1"/>
  <c r="AW51" i="4"/>
  <c r="AX51" i="4" s="1"/>
  <c r="AU51" i="4"/>
  <c r="AV51" i="4" s="1"/>
  <c r="AP51" i="4"/>
  <c r="AO51" i="4"/>
  <c r="AM51" i="4"/>
  <c r="AN51" i="4" s="1"/>
  <c r="AE51" i="4"/>
  <c r="AF51" i="4" s="1"/>
  <c r="AC51" i="4"/>
  <c r="AD51" i="4" s="1"/>
  <c r="AA51" i="4"/>
  <c r="AB51" i="4" s="1"/>
  <c r="Z51" i="4"/>
  <c r="W51" i="4"/>
  <c r="S51" i="4"/>
  <c r="T51" i="4" s="1"/>
  <c r="O51" i="4"/>
  <c r="P51" i="4" s="1"/>
  <c r="L51" i="4"/>
  <c r="K51" i="4"/>
  <c r="G51" i="4"/>
  <c r="H51" i="4" s="1"/>
  <c r="BB50" i="4"/>
  <c r="AY50" i="4"/>
  <c r="AZ50" i="4" s="1"/>
  <c r="AW50" i="4"/>
  <c r="AX50" i="4" s="1"/>
  <c r="AU50" i="4"/>
  <c r="AV50" i="4" s="1"/>
  <c r="AO50" i="4"/>
  <c r="AP50" i="4" s="1"/>
  <c r="AM50" i="4"/>
  <c r="AN50" i="4" s="1"/>
  <c r="AF50" i="4"/>
  <c r="AE50" i="4"/>
  <c r="AC50" i="4"/>
  <c r="AD50" i="4" s="1"/>
  <c r="AB50" i="4"/>
  <c r="AA50" i="4"/>
  <c r="Z50" i="4"/>
  <c r="W50" i="4"/>
  <c r="T50" i="4"/>
  <c r="S50" i="4"/>
  <c r="O50" i="4"/>
  <c r="P50" i="4" s="1"/>
  <c r="K50" i="4"/>
  <c r="L50" i="4" s="1"/>
  <c r="H50" i="4"/>
  <c r="G50" i="4"/>
  <c r="BB49" i="4"/>
  <c r="AY49" i="4"/>
  <c r="AZ49" i="4" s="1"/>
  <c r="AW49" i="4"/>
  <c r="AX49" i="4" s="1"/>
  <c r="AU49" i="4"/>
  <c r="AV49" i="4" s="1"/>
  <c r="AO49" i="4"/>
  <c r="AP49" i="4" s="1"/>
  <c r="AM49" i="4"/>
  <c r="AN49" i="4" s="1"/>
  <c r="AE49" i="4"/>
  <c r="AF49" i="4" s="1"/>
  <c r="AD49" i="4"/>
  <c r="AC49" i="4"/>
  <c r="AA49" i="4"/>
  <c r="AB49" i="4" s="1"/>
  <c r="Z49" i="4"/>
  <c r="W49" i="4"/>
  <c r="S49" i="4"/>
  <c r="T49" i="4" s="1"/>
  <c r="O49" i="4"/>
  <c r="P49" i="4" s="1"/>
  <c r="K49" i="4"/>
  <c r="L49" i="4" s="1"/>
  <c r="G49" i="4"/>
  <c r="H49" i="4" s="1"/>
  <c r="BB48" i="4"/>
  <c r="AY48" i="4"/>
  <c r="AZ48" i="4" s="1"/>
  <c r="AW48" i="4"/>
  <c r="AX48" i="4" s="1"/>
  <c r="AU48" i="4"/>
  <c r="AV48" i="4" s="1"/>
  <c r="AO48" i="4"/>
  <c r="AP48" i="4" s="1"/>
  <c r="AM48" i="4"/>
  <c r="AN48" i="4" s="1"/>
  <c r="AE48" i="4"/>
  <c r="AF48" i="4" s="1"/>
  <c r="AC48" i="4"/>
  <c r="AD48" i="4" s="1"/>
  <c r="AA48" i="4"/>
  <c r="AB48" i="4" s="1"/>
  <c r="Z48" i="4"/>
  <c r="W48" i="4"/>
  <c r="S48" i="4"/>
  <c r="T48" i="4" s="1"/>
  <c r="O48" i="4"/>
  <c r="P48" i="4" s="1"/>
  <c r="K48" i="4"/>
  <c r="L48" i="4" s="1"/>
  <c r="G48" i="4"/>
  <c r="H48" i="4" s="1"/>
  <c r="BB47" i="4"/>
  <c r="AY47" i="4"/>
  <c r="AZ47" i="4" s="1"/>
  <c r="AX47" i="4"/>
  <c r="AW47" i="4"/>
  <c r="AU47" i="4"/>
  <c r="AV47" i="4" s="1"/>
  <c r="AO47" i="4"/>
  <c r="AP47" i="4" s="1"/>
  <c r="AM47" i="4"/>
  <c r="AN47" i="4" s="1"/>
  <c r="AE47" i="4"/>
  <c r="AF47" i="4" s="1"/>
  <c r="AC47" i="4"/>
  <c r="AD47" i="4" s="1"/>
  <c r="AB47" i="4"/>
  <c r="AA47" i="4"/>
  <c r="Z47" i="4"/>
  <c r="W47" i="4"/>
  <c r="T47" i="4"/>
  <c r="S47" i="4"/>
  <c r="O47" i="4"/>
  <c r="P47" i="4" s="1"/>
  <c r="L47" i="4"/>
  <c r="K47" i="4"/>
  <c r="G47" i="4"/>
  <c r="H47" i="4" s="1"/>
  <c r="BB46" i="4"/>
  <c r="AY46" i="4"/>
  <c r="AZ46" i="4" s="1"/>
  <c r="AW46" i="4"/>
  <c r="AX46" i="4" s="1"/>
  <c r="AU46" i="4"/>
  <c r="AV46" i="4" s="1"/>
  <c r="AO46" i="4"/>
  <c r="AP46" i="4" s="1"/>
  <c r="AM46" i="4"/>
  <c r="AN46" i="4" s="1"/>
  <c r="AF46" i="4"/>
  <c r="AE46" i="4"/>
  <c r="AC46" i="4"/>
  <c r="AD46" i="4" s="1"/>
  <c r="AA46" i="4"/>
  <c r="AB46" i="4" s="1"/>
  <c r="Z46" i="4"/>
  <c r="W46" i="4"/>
  <c r="S46" i="4"/>
  <c r="T46" i="4" s="1"/>
  <c r="O46" i="4"/>
  <c r="P46" i="4" s="1"/>
  <c r="K46" i="4"/>
  <c r="L46" i="4" s="1"/>
  <c r="H46" i="4"/>
  <c r="G46" i="4"/>
  <c r="BB45" i="4"/>
  <c r="AY45" i="4"/>
  <c r="AZ45" i="4" s="1"/>
  <c r="AW45" i="4"/>
  <c r="AX45" i="4" s="1"/>
  <c r="AU45" i="4"/>
  <c r="AV45" i="4" s="1"/>
  <c r="AO45" i="4"/>
  <c r="AP45" i="4" s="1"/>
  <c r="AM45" i="4"/>
  <c r="AN45" i="4" s="1"/>
  <c r="AE45" i="4"/>
  <c r="AF45" i="4" s="1"/>
  <c r="AD45" i="4"/>
  <c r="AC45" i="4"/>
  <c r="AA45" i="4"/>
  <c r="AB45" i="4" s="1"/>
  <c r="Z45" i="4"/>
  <c r="W45" i="4"/>
  <c r="S45" i="4"/>
  <c r="T45" i="4" s="1"/>
  <c r="O45" i="4"/>
  <c r="P45" i="4" s="1"/>
  <c r="L45" i="4"/>
  <c r="K45" i="4"/>
  <c r="G45" i="4"/>
  <c r="H45" i="4" s="1"/>
  <c r="BB44" i="4"/>
  <c r="AY44" i="4"/>
  <c r="AZ44" i="4" s="1"/>
  <c r="AX44" i="4"/>
  <c r="AW44" i="4"/>
  <c r="AU44" i="4"/>
  <c r="AV44" i="4" s="1"/>
  <c r="AO44" i="4"/>
  <c r="AP44" i="4" s="1"/>
  <c r="AM44" i="4"/>
  <c r="AN44" i="4" s="1"/>
  <c r="AF44" i="4"/>
  <c r="AE44" i="4"/>
  <c r="AC44" i="4"/>
  <c r="AD44" i="4" s="1"/>
  <c r="AB44" i="4"/>
  <c r="AA44" i="4"/>
  <c r="Z44" i="4"/>
  <c r="W44" i="4"/>
  <c r="T44" i="4"/>
  <c r="S44" i="4"/>
  <c r="O44" i="4"/>
  <c r="P44" i="4" s="1"/>
  <c r="L44" i="4"/>
  <c r="K44" i="4"/>
  <c r="G44" i="4"/>
  <c r="H44" i="4" s="1"/>
  <c r="BB43" i="4"/>
  <c r="AY43" i="4"/>
  <c r="AZ43" i="4" s="1"/>
  <c r="AW43" i="4"/>
  <c r="AX43" i="4" s="1"/>
  <c r="AU43" i="4"/>
  <c r="AV43" i="4" s="1"/>
  <c r="AO43" i="4"/>
  <c r="AP43" i="4" s="1"/>
  <c r="AM43" i="4"/>
  <c r="AN43" i="4" s="1"/>
  <c r="AE43" i="4"/>
  <c r="AF43" i="4" s="1"/>
  <c r="AC43" i="4"/>
  <c r="AD43" i="4" s="1"/>
  <c r="AA43" i="4"/>
  <c r="AB43" i="4" s="1"/>
  <c r="Z43" i="4"/>
  <c r="W43" i="4"/>
  <c r="S43" i="4"/>
  <c r="T43" i="4" s="1"/>
  <c r="O43" i="4"/>
  <c r="P43" i="4" s="1"/>
  <c r="K43" i="4"/>
  <c r="L43" i="4" s="1"/>
  <c r="H43" i="4"/>
  <c r="G43" i="4"/>
  <c r="BB42" i="4"/>
  <c r="AZ42" i="4"/>
  <c r="AY42" i="4"/>
  <c r="AW42" i="4"/>
  <c r="AX42" i="4" s="1"/>
  <c r="AU42" i="4"/>
  <c r="AV42" i="4" s="1"/>
  <c r="AO42" i="4"/>
  <c r="AP42" i="4" s="1"/>
  <c r="AM42" i="4"/>
  <c r="AN42" i="4" s="1"/>
  <c r="AE42" i="4"/>
  <c r="AF42" i="4" s="1"/>
  <c r="AD42" i="4"/>
  <c r="AC42" i="4"/>
  <c r="AA42" i="4"/>
  <c r="AB42" i="4" s="1"/>
  <c r="Z42" i="4"/>
  <c r="W42" i="4"/>
  <c r="S42" i="4"/>
  <c r="T42" i="4" s="1"/>
  <c r="O42" i="4"/>
  <c r="P42" i="4" s="1"/>
  <c r="K42" i="4"/>
  <c r="L42" i="4" s="1"/>
  <c r="G42" i="4"/>
  <c r="H42" i="4" s="1"/>
  <c r="BB41" i="4"/>
  <c r="AY41" i="4"/>
  <c r="AZ41" i="4" s="1"/>
  <c r="AW41" i="4"/>
  <c r="AX41" i="4" s="1"/>
  <c r="AU41" i="4"/>
  <c r="AV41" i="4" s="1"/>
  <c r="AO41" i="4"/>
  <c r="AP41" i="4" s="1"/>
  <c r="AM41" i="4"/>
  <c r="AN41" i="4" s="1"/>
  <c r="AE41" i="4"/>
  <c r="AF41" i="4" s="1"/>
  <c r="AC41" i="4"/>
  <c r="AD41" i="4" s="1"/>
  <c r="AA41" i="4"/>
  <c r="AB41" i="4" s="1"/>
  <c r="Z41" i="4"/>
  <c r="W41" i="4"/>
  <c r="S41" i="4"/>
  <c r="T41" i="4" s="1"/>
  <c r="O41" i="4"/>
  <c r="P41" i="4" s="1"/>
  <c r="K41" i="4"/>
  <c r="L41" i="4" s="1"/>
  <c r="H41" i="4"/>
  <c r="G41" i="4"/>
  <c r="BB40" i="4"/>
  <c r="AY40" i="4"/>
  <c r="AZ40" i="4" s="1"/>
  <c r="AW40" i="4"/>
  <c r="AX40" i="4" s="1"/>
  <c r="AU40" i="4"/>
  <c r="AV40" i="4" s="1"/>
  <c r="AO40" i="4"/>
  <c r="AP40" i="4" s="1"/>
  <c r="AM40" i="4"/>
  <c r="AN40" i="4" s="1"/>
  <c r="AE40" i="4"/>
  <c r="AF40" i="4" s="1"/>
  <c r="AD40" i="4"/>
  <c r="AC40" i="4"/>
  <c r="AA40" i="4"/>
  <c r="AB40" i="4" s="1"/>
  <c r="Z40" i="4"/>
  <c r="W40" i="4"/>
  <c r="S40" i="4"/>
  <c r="T40" i="4" s="1"/>
  <c r="O40" i="4"/>
  <c r="P40" i="4" s="1"/>
  <c r="K40" i="4"/>
  <c r="L40" i="4" s="1"/>
  <c r="G40" i="4"/>
  <c r="H40" i="4" s="1"/>
  <c r="BB39" i="4"/>
  <c r="AY39" i="4"/>
  <c r="AZ39" i="4" s="1"/>
  <c r="AW39" i="4"/>
  <c r="AX39" i="4" s="1"/>
  <c r="AU39" i="4"/>
  <c r="AV39" i="4" s="1"/>
  <c r="AO39" i="4"/>
  <c r="AP39" i="4" s="1"/>
  <c r="AM39" i="4"/>
  <c r="AN39" i="4" s="1"/>
  <c r="AE39" i="4"/>
  <c r="AF39" i="4" s="1"/>
  <c r="AC39" i="4"/>
  <c r="AD39" i="4" s="1"/>
  <c r="AA39" i="4"/>
  <c r="AB39" i="4" s="1"/>
  <c r="Z39" i="4"/>
  <c r="W39" i="4"/>
  <c r="S39" i="4"/>
  <c r="T39" i="4" s="1"/>
  <c r="O39" i="4"/>
  <c r="P39" i="4" s="1"/>
  <c r="L39" i="4"/>
  <c r="K39" i="4"/>
  <c r="G39" i="4"/>
  <c r="H39" i="4" s="1"/>
  <c r="BB38" i="4"/>
  <c r="AY38" i="4"/>
  <c r="AZ38" i="4" s="1"/>
  <c r="AW38" i="4"/>
  <c r="AX38" i="4" s="1"/>
  <c r="AU38" i="4"/>
  <c r="AV38" i="4" s="1"/>
  <c r="AO38" i="4"/>
  <c r="AP38" i="4" s="1"/>
  <c r="AM38" i="4"/>
  <c r="AN38" i="4" s="1"/>
  <c r="AF38" i="4"/>
  <c r="AE38" i="4"/>
  <c r="AC38" i="4"/>
  <c r="AD38" i="4" s="1"/>
  <c r="AB38" i="4"/>
  <c r="AA38" i="4"/>
  <c r="Z38" i="4"/>
  <c r="W38" i="4"/>
  <c r="T38" i="4"/>
  <c r="S38" i="4"/>
  <c r="O38" i="4"/>
  <c r="P38" i="4" s="1"/>
  <c r="K38" i="4"/>
  <c r="L38" i="4" s="1"/>
  <c r="G38" i="4"/>
  <c r="H38" i="4" s="1"/>
  <c r="BB37" i="4"/>
  <c r="AY37" i="4"/>
  <c r="AZ37" i="4" s="1"/>
  <c r="AW37" i="4"/>
  <c r="AX37" i="4" s="1"/>
  <c r="AU37" i="4"/>
  <c r="AV37" i="4" s="1"/>
  <c r="AO37" i="4"/>
  <c r="AP37" i="4" s="1"/>
  <c r="AM37" i="4"/>
  <c r="AN37" i="4" s="1"/>
  <c r="AE37" i="4"/>
  <c r="AF37" i="4" s="1"/>
  <c r="AC37" i="4"/>
  <c r="AD37" i="4" s="1"/>
  <c r="AA37" i="4"/>
  <c r="AB37" i="4" s="1"/>
  <c r="Z37" i="4"/>
  <c r="W37" i="4"/>
  <c r="S37" i="4"/>
  <c r="T37" i="4" s="1"/>
  <c r="O37" i="4"/>
  <c r="P37" i="4" s="1"/>
  <c r="K37" i="4"/>
  <c r="L37" i="4" s="1"/>
  <c r="G37" i="4"/>
  <c r="H37" i="4" s="1"/>
  <c r="BB36" i="4"/>
  <c r="AY36" i="4"/>
  <c r="AZ36" i="4" s="1"/>
  <c r="AW36" i="4"/>
  <c r="AX36" i="4" s="1"/>
  <c r="AU36" i="4"/>
  <c r="AV36" i="4" s="1"/>
  <c r="AO36" i="4"/>
  <c r="AP36" i="4" s="1"/>
  <c r="AM36" i="4"/>
  <c r="AN36" i="4" s="1"/>
  <c r="AE36" i="4"/>
  <c r="AF36" i="4" s="1"/>
  <c r="AC36" i="4"/>
  <c r="AD36" i="4" s="1"/>
  <c r="AA36" i="4"/>
  <c r="AB36" i="4" s="1"/>
  <c r="Z36" i="4"/>
  <c r="W36" i="4"/>
  <c r="S36" i="4"/>
  <c r="T36" i="4" s="1"/>
  <c r="P36" i="4"/>
  <c r="O36" i="4"/>
  <c r="K36" i="4"/>
  <c r="L36" i="4" s="1"/>
  <c r="G36" i="4"/>
  <c r="H36" i="4" s="1"/>
  <c r="BB35" i="4"/>
  <c r="AY35" i="4"/>
  <c r="AZ35" i="4" s="1"/>
  <c r="AW35" i="4"/>
  <c r="AX35" i="4" s="1"/>
  <c r="AU35" i="4"/>
  <c r="AV35" i="4" s="1"/>
  <c r="AO35" i="4"/>
  <c r="AP35" i="4" s="1"/>
  <c r="AM35" i="4"/>
  <c r="AN35" i="4" s="1"/>
  <c r="AE35" i="4"/>
  <c r="AF35" i="4" s="1"/>
  <c r="AC35" i="4"/>
  <c r="AD35" i="4" s="1"/>
  <c r="AA35" i="4"/>
  <c r="AB35" i="4" s="1"/>
  <c r="Z35" i="4"/>
  <c r="W35" i="4"/>
  <c r="S35" i="4"/>
  <c r="T35" i="4" s="1"/>
  <c r="O35" i="4"/>
  <c r="P35" i="4" s="1"/>
  <c r="L35" i="4"/>
  <c r="K35" i="4"/>
  <c r="G35" i="4"/>
  <c r="H35" i="4" s="1"/>
  <c r="BB34" i="4"/>
  <c r="AY34" i="4"/>
  <c r="AZ34" i="4" s="1"/>
  <c r="AW34" i="4"/>
  <c r="AX34" i="4" s="1"/>
  <c r="AU34" i="4"/>
  <c r="AV34" i="4" s="1"/>
  <c r="AP34" i="4"/>
  <c r="AO34" i="4"/>
  <c r="AM34" i="4"/>
  <c r="AN34" i="4" s="1"/>
  <c r="AF34" i="4"/>
  <c r="AE34" i="4"/>
  <c r="AC34" i="4"/>
  <c r="AD34" i="4" s="1"/>
  <c r="AB34" i="4"/>
  <c r="AA34" i="4"/>
  <c r="Z34" i="4"/>
  <c r="W34" i="4"/>
  <c r="T34" i="4"/>
  <c r="S34" i="4"/>
  <c r="O34" i="4"/>
  <c r="P34" i="4" s="1"/>
  <c r="K34" i="4"/>
  <c r="L34" i="4" s="1"/>
  <c r="G34" i="4"/>
  <c r="H34" i="4" s="1"/>
  <c r="BB33" i="4"/>
  <c r="AY33" i="4"/>
  <c r="AZ33" i="4" s="1"/>
  <c r="AW33" i="4"/>
  <c r="AX33" i="4" s="1"/>
  <c r="AU33" i="4"/>
  <c r="AV33" i="4" s="1"/>
  <c r="AO33" i="4"/>
  <c r="AP33" i="4" s="1"/>
  <c r="AM33" i="4"/>
  <c r="AN33" i="4" s="1"/>
  <c r="AE33" i="4"/>
  <c r="AF33" i="4" s="1"/>
  <c r="AD33" i="4"/>
  <c r="AC33" i="4"/>
  <c r="AA33" i="4"/>
  <c r="AB33" i="4" s="1"/>
  <c r="Z33" i="4"/>
  <c r="W33" i="4"/>
  <c r="S33" i="4"/>
  <c r="T33" i="4" s="1"/>
  <c r="O33" i="4"/>
  <c r="P33" i="4" s="1"/>
  <c r="L33" i="4"/>
  <c r="K33" i="4"/>
  <c r="G33" i="4"/>
  <c r="H33" i="4" s="1"/>
  <c r="BB32" i="4"/>
  <c r="AY32" i="4"/>
  <c r="AZ32" i="4" s="1"/>
  <c r="AX32" i="4"/>
  <c r="AW32" i="4"/>
  <c r="AU32" i="4"/>
  <c r="AV32" i="4" s="1"/>
  <c r="AO32" i="4"/>
  <c r="AP32" i="4" s="1"/>
  <c r="AM32" i="4"/>
  <c r="AN32" i="4" s="1"/>
  <c r="AF32" i="4"/>
  <c r="AE32" i="4"/>
  <c r="AC32" i="4"/>
  <c r="AD32" i="4" s="1"/>
  <c r="AB32" i="4"/>
  <c r="AA32" i="4"/>
  <c r="Z32" i="4"/>
  <c r="W32" i="4"/>
  <c r="T32" i="4"/>
  <c r="S32" i="4"/>
  <c r="O32" i="4"/>
  <c r="P32" i="4" s="1"/>
  <c r="K32" i="4"/>
  <c r="L32" i="4" s="1"/>
  <c r="G32" i="4"/>
  <c r="H32" i="4" s="1"/>
  <c r="BB31" i="4"/>
  <c r="AY31" i="4"/>
  <c r="AZ31" i="4" s="1"/>
  <c r="AW31" i="4"/>
  <c r="AX31" i="4" s="1"/>
  <c r="AU31" i="4"/>
  <c r="AV31" i="4" s="1"/>
  <c r="AO31" i="4"/>
  <c r="AP31" i="4" s="1"/>
  <c r="AM31" i="4"/>
  <c r="AN31" i="4" s="1"/>
  <c r="AF31" i="4"/>
  <c r="AE31" i="4"/>
  <c r="AC31" i="4"/>
  <c r="AD31" i="4" s="1"/>
  <c r="AB31" i="4"/>
  <c r="AA31" i="4"/>
  <c r="Z31" i="4"/>
  <c r="W31" i="4"/>
  <c r="T31" i="4"/>
  <c r="S31" i="4"/>
  <c r="O31" i="4"/>
  <c r="P31" i="4" s="1"/>
  <c r="K31" i="4"/>
  <c r="L31" i="4" s="1"/>
  <c r="G31" i="4"/>
  <c r="H31" i="4" s="1"/>
  <c r="BB30" i="4"/>
  <c r="AY30" i="4"/>
  <c r="AZ30" i="4" s="1"/>
  <c r="AW30" i="4"/>
  <c r="AX30" i="4" s="1"/>
  <c r="AU30" i="4"/>
  <c r="AV30" i="4" s="1"/>
  <c r="AO30" i="4"/>
  <c r="AP30" i="4" s="1"/>
  <c r="AM30" i="4"/>
  <c r="AN30" i="4" s="1"/>
  <c r="AE30" i="4"/>
  <c r="AF30" i="4" s="1"/>
  <c r="AC30" i="4"/>
  <c r="AD30" i="4" s="1"/>
  <c r="AA30" i="4"/>
  <c r="AB30" i="4" s="1"/>
  <c r="Z30" i="4"/>
  <c r="W30" i="4"/>
  <c r="S30" i="4"/>
  <c r="T30" i="4" s="1"/>
  <c r="O30" i="4"/>
  <c r="P30" i="4" s="1"/>
  <c r="K30" i="4"/>
  <c r="L30" i="4" s="1"/>
  <c r="G30" i="4"/>
  <c r="H30" i="4" s="1"/>
  <c r="BB29" i="4"/>
  <c r="AY29" i="4"/>
  <c r="AZ29" i="4" s="1"/>
  <c r="AW29" i="4"/>
  <c r="AX29" i="4" s="1"/>
  <c r="AU29" i="4"/>
  <c r="AV29" i="4" s="1"/>
  <c r="AO29" i="4"/>
  <c r="AP29" i="4" s="1"/>
  <c r="AM29" i="4"/>
  <c r="AN29" i="4" s="1"/>
  <c r="AE29" i="4"/>
  <c r="AF29" i="4" s="1"/>
  <c r="AC29" i="4"/>
  <c r="AD29" i="4" s="1"/>
  <c r="AA29" i="4"/>
  <c r="AB29" i="4" s="1"/>
  <c r="Z29" i="4"/>
  <c r="W29" i="4"/>
  <c r="S29" i="4"/>
  <c r="T29" i="4" s="1"/>
  <c r="O29" i="4"/>
  <c r="P29" i="4" s="1"/>
  <c r="K29" i="4"/>
  <c r="L29" i="4" s="1"/>
  <c r="H29" i="4"/>
  <c r="G29" i="4"/>
  <c r="BB28" i="4"/>
  <c r="AY28" i="4"/>
  <c r="AZ28" i="4" s="1"/>
  <c r="AW28" i="4"/>
  <c r="AX28" i="4" s="1"/>
  <c r="AU28" i="4"/>
  <c r="AV28" i="4" s="1"/>
  <c r="AO28" i="4"/>
  <c r="AP28" i="4" s="1"/>
  <c r="AM28" i="4"/>
  <c r="AN28" i="4" s="1"/>
  <c r="AE28" i="4"/>
  <c r="AF28" i="4" s="1"/>
  <c r="AD28" i="4"/>
  <c r="AC28" i="4"/>
  <c r="AA28" i="4"/>
  <c r="AB28" i="4" s="1"/>
  <c r="Z28" i="4"/>
  <c r="W28" i="4"/>
  <c r="S28" i="4"/>
  <c r="T28" i="4" s="1"/>
  <c r="O28" i="4"/>
  <c r="P28" i="4" s="1"/>
  <c r="K28" i="4"/>
  <c r="L28" i="4" s="1"/>
  <c r="G28" i="4"/>
  <c r="H28" i="4" s="1"/>
  <c r="BB27" i="4"/>
  <c r="AY27" i="4"/>
  <c r="AZ27" i="4" s="1"/>
  <c r="AX27" i="4"/>
  <c r="AW27" i="4"/>
  <c r="AU27" i="4"/>
  <c r="AV27" i="4" s="1"/>
  <c r="AO27" i="4"/>
  <c r="AP27" i="4" s="1"/>
  <c r="AM27" i="4"/>
  <c r="AN27" i="4" s="1"/>
  <c r="AE27" i="4"/>
  <c r="AF27" i="4" s="1"/>
  <c r="AC27" i="4"/>
  <c r="AD27" i="4" s="1"/>
  <c r="AA27" i="4"/>
  <c r="AB27" i="4" s="1"/>
  <c r="Z27" i="4"/>
  <c r="W27" i="4"/>
  <c r="S27" i="4"/>
  <c r="T27" i="4" s="1"/>
  <c r="O27" i="4"/>
  <c r="P27" i="4" s="1"/>
  <c r="K27" i="4"/>
  <c r="L27" i="4" s="1"/>
  <c r="H27" i="4"/>
  <c r="G27" i="4"/>
  <c r="BB26" i="4"/>
  <c r="AZ26" i="4"/>
  <c r="AY26" i="4"/>
  <c r="AW26" i="4"/>
  <c r="AX26" i="4" s="1"/>
  <c r="AU26" i="4"/>
  <c r="AV26" i="4" s="1"/>
  <c r="AO26" i="4"/>
  <c r="AP26" i="4" s="1"/>
  <c r="AM26" i="4"/>
  <c r="AN26" i="4" s="1"/>
  <c r="AE26" i="4"/>
  <c r="AF26" i="4" s="1"/>
  <c r="AD26" i="4"/>
  <c r="AC26" i="4"/>
  <c r="AA26" i="4"/>
  <c r="AB26" i="4" s="1"/>
  <c r="Z26" i="4"/>
  <c r="W26" i="4"/>
  <c r="S26" i="4"/>
  <c r="T26" i="4" s="1"/>
  <c r="O26" i="4"/>
  <c r="P26" i="4" s="1"/>
  <c r="K26" i="4"/>
  <c r="L26" i="4" s="1"/>
  <c r="H26" i="4"/>
  <c r="G26" i="4"/>
  <c r="BB25" i="4"/>
  <c r="AY25" i="4"/>
  <c r="AZ25" i="4" s="1"/>
  <c r="AW25" i="4"/>
  <c r="AX25" i="4" s="1"/>
  <c r="AU25" i="4"/>
  <c r="AV25" i="4" s="1"/>
  <c r="AO25" i="4"/>
  <c r="AP25" i="4" s="1"/>
  <c r="AM25" i="4"/>
  <c r="AN25" i="4" s="1"/>
  <c r="AE25" i="4"/>
  <c r="AF25" i="4" s="1"/>
  <c r="AD25" i="4"/>
  <c r="AC25" i="4"/>
  <c r="AA25" i="4"/>
  <c r="AB25" i="4" s="1"/>
  <c r="Z25" i="4"/>
  <c r="W25" i="4"/>
  <c r="S25" i="4"/>
  <c r="T25" i="4" s="1"/>
  <c r="O25" i="4"/>
  <c r="P25" i="4" s="1"/>
  <c r="L25" i="4"/>
  <c r="K25" i="4"/>
  <c r="H25" i="4"/>
  <c r="G25" i="4"/>
  <c r="BB24" i="4"/>
  <c r="AY24" i="4"/>
  <c r="AZ24" i="4" s="1"/>
  <c r="AX24" i="4"/>
  <c r="AW24" i="4"/>
  <c r="AU24" i="4"/>
  <c r="AV24" i="4" s="1"/>
  <c r="AP24" i="4"/>
  <c r="AO24" i="4"/>
  <c r="AM24" i="4"/>
  <c r="AN24" i="4" s="1"/>
  <c r="AF24" i="4"/>
  <c r="AE24" i="4"/>
  <c r="AD24" i="4"/>
  <c r="AC24" i="4"/>
  <c r="AB24" i="4"/>
  <c r="AA24" i="4"/>
  <c r="Z24" i="4"/>
  <c r="W24" i="4"/>
  <c r="T24" i="4"/>
  <c r="S24" i="4"/>
  <c r="O24" i="4"/>
  <c r="P24" i="4" s="1"/>
  <c r="K24" i="4"/>
  <c r="L24" i="4" s="1"/>
  <c r="G24" i="4"/>
  <c r="H24" i="4" s="1"/>
  <c r="BB23" i="4"/>
  <c r="AY23" i="4"/>
  <c r="AZ23" i="4" s="1"/>
  <c r="AW23" i="4"/>
  <c r="AX23" i="4" s="1"/>
  <c r="AU23" i="4"/>
  <c r="AV23" i="4" s="1"/>
  <c r="AO23" i="4"/>
  <c r="AP23" i="4" s="1"/>
  <c r="AM23" i="4"/>
  <c r="AN23" i="4" s="1"/>
  <c r="AE23" i="4"/>
  <c r="AF23" i="4" s="1"/>
  <c r="AC23" i="4"/>
  <c r="AD23" i="4" s="1"/>
  <c r="AB23" i="4"/>
  <c r="AA23" i="4"/>
  <c r="Z23" i="4"/>
  <c r="W23" i="4"/>
  <c r="T23" i="4"/>
  <c r="S23" i="4"/>
  <c r="O23" i="4"/>
  <c r="P23" i="4" s="1"/>
  <c r="K23" i="4"/>
  <c r="L23" i="4" s="1"/>
  <c r="G23" i="4"/>
  <c r="H23" i="4" s="1"/>
  <c r="BB22" i="4"/>
  <c r="AY22" i="4"/>
  <c r="AZ22" i="4" s="1"/>
  <c r="AW22" i="4"/>
  <c r="AX22" i="4" s="1"/>
  <c r="AV22" i="4"/>
  <c r="AU22" i="4"/>
  <c r="AO22" i="4"/>
  <c r="AP22" i="4" s="1"/>
  <c r="AM22" i="4"/>
  <c r="AN22" i="4" s="1"/>
  <c r="AE22" i="4"/>
  <c r="AF22" i="4" s="1"/>
  <c r="AC22" i="4"/>
  <c r="AD22" i="4" s="1"/>
  <c r="AA22" i="4"/>
  <c r="AB22" i="4" s="1"/>
  <c r="Z22" i="4"/>
  <c r="W22" i="4"/>
  <c r="S22" i="4"/>
  <c r="T22" i="4" s="1"/>
  <c r="P22" i="4"/>
  <c r="O22" i="4"/>
  <c r="K22" i="4"/>
  <c r="L22" i="4" s="1"/>
  <c r="H22" i="4"/>
  <c r="G22" i="4"/>
  <c r="BB21" i="4"/>
  <c r="AZ21" i="4"/>
  <c r="AY21" i="4"/>
  <c r="AW21" i="4"/>
  <c r="AX21" i="4" s="1"/>
  <c r="AU21" i="4"/>
  <c r="AV21" i="4" s="1"/>
  <c r="AO21" i="4"/>
  <c r="AP21" i="4" s="1"/>
  <c r="AM21" i="4"/>
  <c r="AN21" i="4" s="1"/>
  <c r="AE21" i="4"/>
  <c r="AF21" i="4" s="1"/>
  <c r="AD21" i="4"/>
  <c r="AC21" i="4"/>
  <c r="AA21" i="4"/>
  <c r="AB21" i="4" s="1"/>
  <c r="Z21" i="4"/>
  <c r="W21" i="4"/>
  <c r="S21" i="4"/>
  <c r="T21" i="4" s="1"/>
  <c r="O21" i="4"/>
  <c r="P21" i="4" s="1"/>
  <c r="K21" i="4"/>
  <c r="L21" i="4" s="1"/>
  <c r="G21" i="4"/>
  <c r="H21" i="4" s="1"/>
  <c r="BB20" i="4"/>
  <c r="AY20" i="4"/>
  <c r="AZ20" i="4" s="1"/>
  <c r="AW20" i="4"/>
  <c r="AX20" i="4" s="1"/>
  <c r="AU20" i="4"/>
  <c r="AV20" i="4" s="1"/>
  <c r="AP20" i="4"/>
  <c r="AO20" i="4"/>
  <c r="AM20" i="4"/>
  <c r="AN20" i="4" s="1"/>
  <c r="AE20" i="4"/>
  <c r="AF20" i="4" s="1"/>
  <c r="AC20" i="4"/>
  <c r="AD20" i="4" s="1"/>
  <c r="AA20" i="4"/>
  <c r="AB20" i="4" s="1"/>
  <c r="Z20" i="4"/>
  <c r="W20" i="4"/>
  <c r="S20" i="4"/>
  <c r="T20" i="4" s="1"/>
  <c r="O20" i="4"/>
  <c r="P20" i="4" s="1"/>
  <c r="L20" i="4"/>
  <c r="K20" i="4"/>
  <c r="G20" i="4"/>
  <c r="H20" i="4" s="1"/>
  <c r="BB19" i="4"/>
  <c r="AY19" i="4"/>
  <c r="AZ19" i="4" s="1"/>
  <c r="AW19" i="4"/>
  <c r="AX19" i="4" s="1"/>
  <c r="AU19" i="4"/>
  <c r="AV19" i="4" s="1"/>
  <c r="AO19" i="4"/>
  <c r="AP19" i="4" s="1"/>
  <c r="AM19" i="4"/>
  <c r="AN19" i="4" s="1"/>
  <c r="AF19" i="4"/>
  <c r="AE19" i="4"/>
  <c r="AC19" i="4"/>
  <c r="AD19" i="4" s="1"/>
  <c r="AB19" i="4"/>
  <c r="AA19" i="4"/>
  <c r="Z19" i="4"/>
  <c r="W19" i="4"/>
  <c r="T19" i="4"/>
  <c r="S19" i="4"/>
  <c r="O19" i="4"/>
  <c r="P19" i="4" s="1"/>
  <c r="K19" i="4"/>
  <c r="L19" i="4" s="1"/>
  <c r="H19" i="4"/>
  <c r="G19" i="4"/>
  <c r="BB18" i="4"/>
  <c r="AY18" i="4"/>
  <c r="AZ18" i="4" s="1"/>
  <c r="AW18" i="4"/>
  <c r="AX18" i="4" s="1"/>
  <c r="AU18" i="4"/>
  <c r="AV18" i="4" s="1"/>
  <c r="AO18" i="4"/>
  <c r="AP18" i="4" s="1"/>
  <c r="AM18" i="4"/>
  <c r="AN18" i="4" s="1"/>
  <c r="AE18" i="4"/>
  <c r="AF18" i="4" s="1"/>
  <c r="AD18" i="4"/>
  <c r="AC18" i="4"/>
  <c r="AA18" i="4"/>
  <c r="AB18" i="4" s="1"/>
  <c r="Z18" i="4"/>
  <c r="W18" i="4"/>
  <c r="S18" i="4"/>
  <c r="T18" i="4" s="1"/>
  <c r="O18" i="4"/>
  <c r="P18" i="4" s="1"/>
  <c r="K18" i="4"/>
  <c r="L18" i="4" s="1"/>
  <c r="H18" i="4"/>
  <c r="G18" i="4"/>
  <c r="BB17" i="4"/>
  <c r="AY17" i="4"/>
  <c r="AZ17" i="4" s="1"/>
  <c r="AW17" i="4"/>
  <c r="AX17" i="4" s="1"/>
  <c r="AV17" i="4"/>
  <c r="AU17" i="4"/>
  <c r="AO17" i="4"/>
  <c r="AP17" i="4" s="1"/>
  <c r="AM17" i="4"/>
  <c r="AN17" i="4" s="1"/>
  <c r="AE17" i="4"/>
  <c r="AF17" i="4" s="1"/>
  <c r="AD17" i="4"/>
  <c r="AC17" i="4"/>
  <c r="AA17" i="4"/>
  <c r="AB17" i="4" s="1"/>
  <c r="Z17" i="4"/>
  <c r="W17" i="4"/>
  <c r="S17" i="4"/>
  <c r="T17" i="4" s="1"/>
  <c r="O17" i="4"/>
  <c r="P17" i="4" s="1"/>
  <c r="K17" i="4"/>
  <c r="L17" i="4" s="1"/>
  <c r="G17" i="4"/>
  <c r="H17" i="4" s="1"/>
  <c r="BB16" i="4"/>
  <c r="AY16" i="4"/>
  <c r="AZ16" i="4" s="1"/>
  <c r="AX16" i="4"/>
  <c r="AW16" i="4"/>
  <c r="AU16" i="4"/>
  <c r="AV16" i="4" s="1"/>
  <c r="AO16" i="4"/>
  <c r="AP16" i="4" s="1"/>
  <c r="AM16" i="4"/>
  <c r="AN16" i="4" s="1"/>
  <c r="AE16" i="4"/>
  <c r="AF16" i="4" s="1"/>
  <c r="AC16" i="4"/>
  <c r="AD16" i="4" s="1"/>
  <c r="AB16" i="4"/>
  <c r="AA16" i="4"/>
  <c r="Z16" i="4"/>
  <c r="W16" i="4"/>
  <c r="T16" i="4"/>
  <c r="S16" i="4"/>
  <c r="O16" i="4"/>
  <c r="P16" i="4" s="1"/>
  <c r="K16" i="4"/>
  <c r="L16" i="4" s="1"/>
  <c r="G16" i="4"/>
  <c r="H16" i="4" s="1"/>
  <c r="BB15" i="4"/>
  <c r="AY15" i="4"/>
  <c r="AZ15" i="4" s="1"/>
  <c r="AW15" i="4"/>
  <c r="AX15" i="4" s="1"/>
  <c r="AU15" i="4"/>
  <c r="AV15" i="4" s="1"/>
  <c r="AP15" i="4"/>
  <c r="AO15" i="4"/>
  <c r="AM15" i="4"/>
  <c r="AN15" i="4" s="1"/>
  <c r="AE15" i="4"/>
  <c r="AF15" i="4" s="1"/>
  <c r="AC15" i="4"/>
  <c r="AD15" i="4" s="1"/>
  <c r="AB15" i="4"/>
  <c r="AA15" i="4"/>
  <c r="Z15" i="4"/>
  <c r="W15" i="4"/>
  <c r="T15" i="4"/>
  <c r="S15" i="4"/>
  <c r="O15" i="4"/>
  <c r="P15" i="4" s="1"/>
  <c r="K15" i="4"/>
  <c r="L15" i="4" s="1"/>
  <c r="G15" i="4"/>
  <c r="H15" i="4" s="1"/>
  <c r="BB14" i="4"/>
  <c r="AY14" i="4"/>
  <c r="AZ14" i="4" s="1"/>
  <c r="AW14" i="4"/>
  <c r="AX14" i="4" s="1"/>
  <c r="AU14" i="4"/>
  <c r="AV14" i="4" s="1"/>
  <c r="AO14" i="4"/>
  <c r="AP14" i="4" s="1"/>
  <c r="AM14" i="4"/>
  <c r="AN14" i="4" s="1"/>
  <c r="AE14" i="4"/>
  <c r="AF14" i="4" s="1"/>
  <c r="AD14" i="4"/>
  <c r="AC14" i="4"/>
  <c r="AA14" i="4"/>
  <c r="AB14" i="4" s="1"/>
  <c r="Z14" i="4"/>
  <c r="W14" i="4"/>
  <c r="S14" i="4"/>
  <c r="T14" i="4" s="1"/>
  <c r="O14" i="4"/>
  <c r="P14" i="4" s="1"/>
  <c r="K14" i="4"/>
  <c r="L14" i="4" s="1"/>
  <c r="G14" i="4"/>
  <c r="H14" i="4" s="1"/>
  <c r="BB13" i="4"/>
  <c r="AY13" i="4"/>
  <c r="AZ13" i="4" s="1"/>
  <c r="AW13" i="4"/>
  <c r="AX13" i="4" s="1"/>
  <c r="AU13" i="4"/>
  <c r="AV13" i="4" s="1"/>
  <c r="AO13" i="4"/>
  <c r="AP13" i="4" s="1"/>
  <c r="AM13" i="4"/>
  <c r="AN13" i="4" s="1"/>
  <c r="AE13" i="4"/>
  <c r="AF13" i="4" s="1"/>
  <c r="AC13" i="4"/>
  <c r="AD13" i="4" s="1"/>
  <c r="AA13" i="4"/>
  <c r="AB13" i="4" s="1"/>
  <c r="Z13" i="4"/>
  <c r="W13" i="4"/>
  <c r="S13" i="4"/>
  <c r="T13" i="4" s="1"/>
  <c r="O13" i="4"/>
  <c r="P13" i="4" s="1"/>
  <c r="L13" i="4"/>
  <c r="K13" i="4"/>
  <c r="G13" i="4"/>
  <c r="H13" i="4" s="1"/>
  <c r="BB12" i="4"/>
  <c r="AY12" i="4"/>
  <c r="AZ12" i="4" s="1"/>
  <c r="AW12" i="4"/>
  <c r="AX12" i="4" s="1"/>
  <c r="AU12" i="4"/>
  <c r="AV12" i="4" s="1"/>
  <c r="AO12" i="4"/>
  <c r="AP12" i="4" s="1"/>
  <c r="AM12" i="4"/>
  <c r="AN12" i="4" s="1"/>
  <c r="AF12" i="4"/>
  <c r="AE12" i="4"/>
  <c r="AC12" i="4"/>
  <c r="AD12" i="4" s="1"/>
  <c r="AB12" i="4"/>
  <c r="AA12" i="4"/>
  <c r="Z12" i="4"/>
  <c r="W12" i="4"/>
  <c r="T12" i="4"/>
  <c r="S12" i="4"/>
  <c r="O12" i="4"/>
  <c r="P12" i="4" s="1"/>
  <c r="L12" i="4"/>
  <c r="K12" i="4"/>
  <c r="G12" i="4"/>
  <c r="H12" i="4" s="1"/>
  <c r="BB11" i="4"/>
  <c r="AY11" i="4"/>
  <c r="AZ11" i="4" s="1"/>
  <c r="AW11" i="4"/>
  <c r="AX11" i="4" s="1"/>
  <c r="AU11" i="4"/>
  <c r="AV11" i="4" s="1"/>
  <c r="AO11" i="4"/>
  <c r="AP11" i="4" s="1"/>
  <c r="AM11" i="4"/>
  <c r="AN11" i="4" s="1"/>
  <c r="AE11" i="4"/>
  <c r="AF11" i="4" s="1"/>
  <c r="AC11" i="4"/>
  <c r="AD11" i="4" s="1"/>
  <c r="AA11" i="4"/>
  <c r="AB11" i="4" s="1"/>
  <c r="Z11" i="4"/>
  <c r="W11" i="4"/>
  <c r="S11" i="4"/>
  <c r="T11" i="4" s="1"/>
  <c r="O11" i="4"/>
  <c r="P11" i="4" s="1"/>
  <c r="K11" i="4"/>
  <c r="L11" i="4" s="1"/>
  <c r="H11" i="4"/>
  <c r="G11" i="4"/>
  <c r="BB10" i="4"/>
  <c r="AY10" i="4"/>
  <c r="AZ10" i="4" s="1"/>
  <c r="AW10" i="4"/>
  <c r="AX10" i="4" s="1"/>
  <c r="AV10" i="4"/>
  <c r="AU10" i="4"/>
  <c r="AO10" i="4"/>
  <c r="AP10" i="4" s="1"/>
  <c r="AM10" i="4"/>
  <c r="AN10" i="4" s="1"/>
  <c r="AE10" i="4"/>
  <c r="AF10" i="4" s="1"/>
  <c r="AD10" i="4"/>
  <c r="AC10" i="4"/>
  <c r="AA10" i="4"/>
  <c r="AB10" i="4" s="1"/>
  <c r="Z10" i="4"/>
  <c r="W10" i="4"/>
  <c r="S10" i="4"/>
  <c r="T10" i="4" s="1"/>
  <c r="O10" i="4"/>
  <c r="P10" i="4" s="1"/>
  <c r="K10" i="4"/>
  <c r="L10" i="4" s="1"/>
  <c r="H10" i="4"/>
  <c r="G10" i="4"/>
  <c r="BB9" i="4"/>
  <c r="AY9" i="4"/>
  <c r="AZ9" i="4" s="1"/>
  <c r="AW9" i="4"/>
  <c r="AX9" i="4" s="1"/>
  <c r="AU9" i="4"/>
  <c r="AV9" i="4" s="1"/>
  <c r="AO9" i="4"/>
  <c r="AP9" i="4" s="1"/>
  <c r="AM9" i="4"/>
  <c r="AN9" i="4" s="1"/>
  <c r="AE9" i="4"/>
  <c r="AF9" i="4" s="1"/>
  <c r="AD9" i="4"/>
  <c r="AC9" i="4"/>
  <c r="AA9" i="4"/>
  <c r="AB9" i="4" s="1"/>
  <c r="Z9" i="4"/>
  <c r="W9" i="4"/>
  <c r="S9" i="4"/>
  <c r="T9" i="4" s="1"/>
  <c r="O9" i="4"/>
  <c r="P9" i="4" s="1"/>
  <c r="K9" i="4"/>
  <c r="L9" i="4" s="1"/>
  <c r="G9" i="4"/>
  <c r="H9" i="4" s="1"/>
  <c r="BB8" i="4"/>
  <c r="AY8" i="4"/>
  <c r="AZ8" i="4" s="1"/>
  <c r="AW8" i="4"/>
  <c r="AU8" i="4"/>
  <c r="AV8" i="4" s="1"/>
  <c r="AO8" i="4"/>
  <c r="AP8" i="4" s="1"/>
  <c r="AM8" i="4"/>
  <c r="AN8" i="4" s="1"/>
  <c r="AE8" i="4"/>
  <c r="AF8" i="4" s="1"/>
  <c r="AC8" i="4"/>
  <c r="AD8" i="4" s="1"/>
  <c r="AA8" i="4"/>
  <c r="AB8" i="4" s="1"/>
  <c r="Z8" i="4"/>
  <c r="W8" i="4"/>
  <c r="S8" i="4"/>
  <c r="T8" i="4" s="1"/>
  <c r="K8" i="4"/>
  <c r="L8" i="4" s="1"/>
  <c r="G8" i="4"/>
  <c r="H8" i="4" s="1"/>
  <c r="BB7" i="4"/>
  <c r="AY7" i="4"/>
  <c r="AW7" i="4"/>
  <c r="AX7" i="4" s="1"/>
  <c r="AU7" i="4"/>
  <c r="AV7" i="4" s="1"/>
  <c r="AO7" i="4"/>
  <c r="AP7" i="4" s="1"/>
  <c r="AM7" i="4"/>
  <c r="AN7" i="4" s="1"/>
  <c r="Z7" i="4"/>
  <c r="W7" i="4"/>
  <c r="O7" i="4"/>
  <c r="P7" i="4" s="1"/>
  <c r="K7" i="4"/>
  <c r="L7" i="4" s="1"/>
  <c r="G7" i="4"/>
  <c r="H7" i="4" s="1"/>
  <c r="AW6" i="4"/>
  <c r="AT6" i="4"/>
  <c r="AR6" i="4"/>
  <c r="AL6" i="4"/>
  <c r="AJ6" i="4"/>
  <c r="AH6" i="4"/>
  <c r="AM6" i="4" s="1"/>
  <c r="Y6" i="4"/>
  <c r="V6" i="4"/>
  <c r="R6" i="4"/>
  <c r="J6" i="4"/>
  <c r="G6" i="4"/>
  <c r="F6" i="4"/>
  <c r="D6" i="4"/>
  <c r="AT5" i="4"/>
  <c r="AR5" i="4"/>
  <c r="AL5" i="4"/>
  <c r="AJ5" i="4"/>
  <c r="AO5" i="4" s="1"/>
  <c r="AH5" i="4"/>
  <c r="Y5" i="4"/>
  <c r="V5" i="4"/>
  <c r="R5" i="4"/>
  <c r="J5" i="4"/>
  <c r="F5" i="4"/>
  <c r="D5" i="4"/>
  <c r="AT4" i="4"/>
  <c r="AR4" i="4"/>
  <c r="AL4" i="4"/>
  <c r="AJ4" i="4"/>
  <c r="AH4" i="4"/>
  <c r="AM4" i="4" s="1"/>
  <c r="Y4" i="4"/>
  <c r="V4" i="4"/>
  <c r="R4" i="4"/>
  <c r="J4" i="4"/>
  <c r="F4" i="4"/>
  <c r="D4" i="4"/>
  <c r="D3" i="4"/>
  <c r="AU6" i="4" l="1"/>
  <c r="AO4" i="4"/>
  <c r="AO6" i="4"/>
  <c r="AM5" i="4"/>
  <c r="AY4" i="4"/>
  <c r="AY5" i="4"/>
  <c r="G5" i="4"/>
  <c r="AW4" i="4"/>
  <c r="AX8" i="4"/>
  <c r="K5" i="4"/>
  <c r="K6" i="4"/>
  <c r="AU5" i="4"/>
  <c r="N4" i="4"/>
  <c r="AV60" i="4"/>
  <c r="K4" i="4"/>
  <c r="AY6" i="4"/>
  <c r="AZ7" i="4"/>
  <c r="O8" i="4"/>
  <c r="P8" i="4" s="1"/>
  <c r="AV95" i="4"/>
  <c r="G4" i="4"/>
  <c r="N5" i="4"/>
  <c r="AU4" i="4"/>
  <c r="AW5" i="4"/>
  <c r="N6" i="4"/>
  <c r="H56" i="1" l="1"/>
  <c r="I56" i="1" s="1"/>
  <c r="N56" i="1"/>
  <c r="O56" i="1" s="1"/>
  <c r="T56" i="1"/>
  <c r="V56" i="1" s="1"/>
  <c r="U56" i="1"/>
  <c r="Z56" i="1"/>
  <c r="AA56" i="1" s="1"/>
  <c r="AB56" i="1"/>
  <c r="AF56" i="1"/>
  <c r="AG56" i="1"/>
  <c r="AK56" i="1"/>
  <c r="AL56" i="1"/>
  <c r="AM56" i="1"/>
  <c r="AN56" i="1" s="1"/>
  <c r="AP56" i="1"/>
  <c r="AQ56" i="1" s="1"/>
  <c r="AS56" i="1"/>
  <c r="AT56" i="1" s="1"/>
  <c r="BE56" i="1"/>
  <c r="BF56" i="1" s="1"/>
  <c r="BH56" i="1"/>
  <c r="BI56" i="1" s="1"/>
  <c r="BQ56" i="1"/>
  <c r="BR56" i="1" s="1"/>
  <c r="BT56" i="1"/>
  <c r="BU56" i="1" s="1"/>
  <c r="BW56" i="1"/>
  <c r="BX56" i="1" s="1"/>
  <c r="AU56" i="1" l="1"/>
  <c r="BY56" i="1"/>
  <c r="BV56" i="1"/>
  <c r="BG56" i="1"/>
  <c r="CB56" i="1"/>
  <c r="BJ56" i="1"/>
  <c r="AO56" i="1"/>
  <c r="J56" i="1"/>
  <c r="BS56" i="1"/>
  <c r="AR56" i="1"/>
  <c r="P56" i="1"/>
  <c r="M41" i="1" l="1"/>
  <c r="M31" i="1" l="1"/>
  <c r="AG7" i="1" l="1"/>
  <c r="AL24" i="1" l="1"/>
  <c r="AG24" i="1"/>
  <c r="BH9" i="1"/>
  <c r="BI9" i="1" s="1"/>
  <c r="BH10" i="1"/>
  <c r="BI10" i="1" s="1"/>
  <c r="BH11" i="1"/>
  <c r="BJ11" i="1" s="1"/>
  <c r="BH12" i="1"/>
  <c r="BI12" i="1" s="1"/>
  <c r="BH13" i="1"/>
  <c r="BI13" i="1" s="1"/>
  <c r="BH14" i="1"/>
  <c r="BI14" i="1" s="1"/>
  <c r="BH15" i="1"/>
  <c r="BJ15" i="1" s="1"/>
  <c r="BH16" i="1"/>
  <c r="BJ16" i="1" s="1"/>
  <c r="BH17" i="1"/>
  <c r="BI17" i="1" s="1"/>
  <c r="BH18" i="1"/>
  <c r="BI18" i="1" s="1"/>
  <c r="BH19" i="1"/>
  <c r="BJ19" i="1" s="1"/>
  <c r="BH20" i="1"/>
  <c r="BJ20" i="1" s="1"/>
  <c r="BH21" i="1"/>
  <c r="BI21" i="1" s="1"/>
  <c r="BH22" i="1"/>
  <c r="BI22" i="1" s="1"/>
  <c r="BH23" i="1"/>
  <c r="BJ23" i="1" s="1"/>
  <c r="BH24" i="1"/>
  <c r="BJ24" i="1" s="1"/>
  <c r="BH25" i="1"/>
  <c r="BI25" i="1" s="1"/>
  <c r="BH26" i="1"/>
  <c r="BI26" i="1" s="1"/>
  <c r="BH27" i="1"/>
  <c r="BJ27" i="1" s="1"/>
  <c r="BH28" i="1"/>
  <c r="BI28" i="1" s="1"/>
  <c r="BH29" i="1"/>
  <c r="BI29" i="1" s="1"/>
  <c r="BH30" i="1"/>
  <c r="BI30" i="1" s="1"/>
  <c r="BH31" i="1"/>
  <c r="BJ31" i="1" s="1"/>
  <c r="BH32" i="1"/>
  <c r="BI32" i="1" s="1"/>
  <c r="BH33" i="1"/>
  <c r="BI33" i="1" s="1"/>
  <c r="BH34" i="1"/>
  <c r="BI34" i="1" s="1"/>
  <c r="BH35" i="1"/>
  <c r="BJ35" i="1" s="1"/>
  <c r="BH36" i="1"/>
  <c r="BI36" i="1" s="1"/>
  <c r="BH37" i="1"/>
  <c r="BI37" i="1" s="1"/>
  <c r="BH38" i="1"/>
  <c r="BI38" i="1" s="1"/>
  <c r="BH39" i="1"/>
  <c r="BJ39" i="1" s="1"/>
  <c r="BH40" i="1"/>
  <c r="BI40" i="1" s="1"/>
  <c r="BH41" i="1"/>
  <c r="BI41" i="1" s="1"/>
  <c r="BH42" i="1"/>
  <c r="BI42" i="1" s="1"/>
  <c r="BH43" i="1"/>
  <c r="BJ43" i="1" s="1"/>
  <c r="BH44" i="1"/>
  <c r="BI44" i="1" s="1"/>
  <c r="BH45" i="1"/>
  <c r="BI45" i="1" s="1"/>
  <c r="BH46" i="1"/>
  <c r="BI46" i="1" s="1"/>
  <c r="BH47" i="1"/>
  <c r="BJ47" i="1" s="1"/>
  <c r="BH48" i="1"/>
  <c r="BI48" i="1" s="1"/>
  <c r="BH49" i="1"/>
  <c r="BI49" i="1" s="1"/>
  <c r="BH50" i="1"/>
  <c r="BI50" i="1" s="1"/>
  <c r="BH51" i="1"/>
  <c r="BJ51" i="1" s="1"/>
  <c r="BH52" i="1"/>
  <c r="BI52" i="1" s="1"/>
  <c r="BH53" i="1"/>
  <c r="BI53" i="1" s="1"/>
  <c r="BH54" i="1"/>
  <c r="BI54" i="1" s="1"/>
  <c r="BH55" i="1"/>
  <c r="BJ55" i="1" s="1"/>
  <c r="BH57" i="1"/>
  <c r="BI57" i="1" s="1"/>
  <c r="BH58" i="1"/>
  <c r="BI58" i="1" s="1"/>
  <c r="BH59" i="1"/>
  <c r="BJ59" i="1" s="1"/>
  <c r="BH60" i="1"/>
  <c r="BJ60" i="1" s="1"/>
  <c r="BH61" i="1"/>
  <c r="BI61" i="1" s="1"/>
  <c r="BH62" i="1"/>
  <c r="BI62" i="1" s="1"/>
  <c r="BH63" i="1"/>
  <c r="BJ63" i="1" s="1"/>
  <c r="BH64" i="1"/>
  <c r="BJ64" i="1" s="1"/>
  <c r="BH65" i="1"/>
  <c r="BI65" i="1" s="1"/>
  <c r="BH66" i="1"/>
  <c r="BI66" i="1" s="1"/>
  <c r="BH67" i="1"/>
  <c r="BJ67" i="1" s="1"/>
  <c r="BH68" i="1"/>
  <c r="BI68" i="1" s="1"/>
  <c r="BH8" i="1"/>
  <c r="BJ8" i="1" s="1"/>
  <c r="BH7" i="1"/>
  <c r="BJ7" i="1" s="1"/>
  <c r="BE9" i="1"/>
  <c r="BF9" i="1" s="1"/>
  <c r="BE10" i="1"/>
  <c r="BF10" i="1" s="1"/>
  <c r="BE11" i="1"/>
  <c r="BG11" i="1" s="1"/>
  <c r="BE12" i="1"/>
  <c r="BF12" i="1" s="1"/>
  <c r="BE13" i="1"/>
  <c r="BF13" i="1" s="1"/>
  <c r="BE14" i="1"/>
  <c r="BF14" i="1" s="1"/>
  <c r="BE15" i="1"/>
  <c r="BG15" i="1" s="1"/>
  <c r="BE16" i="1"/>
  <c r="BF16" i="1" s="1"/>
  <c r="BE17" i="1"/>
  <c r="BF17" i="1" s="1"/>
  <c r="BE18" i="1"/>
  <c r="BF18" i="1" s="1"/>
  <c r="BE19" i="1"/>
  <c r="BG19" i="1" s="1"/>
  <c r="BE20" i="1"/>
  <c r="BF20" i="1" s="1"/>
  <c r="BE21" i="1"/>
  <c r="BF21" i="1" s="1"/>
  <c r="BE22" i="1"/>
  <c r="BF22" i="1" s="1"/>
  <c r="BE23" i="1"/>
  <c r="BG23" i="1" s="1"/>
  <c r="BE24" i="1"/>
  <c r="BG24" i="1" s="1"/>
  <c r="BE25" i="1"/>
  <c r="BF25" i="1" s="1"/>
  <c r="BE26" i="1"/>
  <c r="BF26" i="1" s="1"/>
  <c r="BE27" i="1"/>
  <c r="BG27" i="1" s="1"/>
  <c r="BE28" i="1"/>
  <c r="BF28" i="1" s="1"/>
  <c r="BG28" i="1"/>
  <c r="BE29" i="1"/>
  <c r="BF29" i="1" s="1"/>
  <c r="BE30" i="1"/>
  <c r="BF30" i="1" s="1"/>
  <c r="BE31" i="1"/>
  <c r="BG31" i="1" s="1"/>
  <c r="BE32" i="1"/>
  <c r="BG32" i="1" s="1"/>
  <c r="BE33" i="1"/>
  <c r="BF33" i="1" s="1"/>
  <c r="BE34" i="1"/>
  <c r="BF34" i="1" s="1"/>
  <c r="BE35" i="1"/>
  <c r="BG35" i="1" s="1"/>
  <c r="BE36" i="1"/>
  <c r="BF36" i="1" s="1"/>
  <c r="BE37" i="1"/>
  <c r="BF37" i="1" s="1"/>
  <c r="BE38" i="1"/>
  <c r="BF38" i="1" s="1"/>
  <c r="BE39" i="1"/>
  <c r="BG39" i="1" s="1"/>
  <c r="BE40" i="1"/>
  <c r="BF40" i="1" s="1"/>
  <c r="BE41" i="1"/>
  <c r="BF41" i="1" s="1"/>
  <c r="BE42" i="1"/>
  <c r="BF42" i="1" s="1"/>
  <c r="BE43" i="1"/>
  <c r="BG43" i="1" s="1"/>
  <c r="BE44" i="1"/>
  <c r="BF44" i="1" s="1"/>
  <c r="BE45" i="1"/>
  <c r="BF45" i="1" s="1"/>
  <c r="BE46" i="1"/>
  <c r="BF46" i="1" s="1"/>
  <c r="BE47" i="1"/>
  <c r="BG47" i="1" s="1"/>
  <c r="BE48" i="1"/>
  <c r="BF48" i="1" s="1"/>
  <c r="BE49" i="1"/>
  <c r="BF49" i="1" s="1"/>
  <c r="BE50" i="1"/>
  <c r="BF50" i="1" s="1"/>
  <c r="BE51" i="1"/>
  <c r="BG51" i="1" s="1"/>
  <c r="BE52" i="1"/>
  <c r="BG52" i="1" s="1"/>
  <c r="BE53" i="1"/>
  <c r="BF53" i="1" s="1"/>
  <c r="BE54" i="1"/>
  <c r="BF54" i="1" s="1"/>
  <c r="BE55" i="1"/>
  <c r="BG55" i="1" s="1"/>
  <c r="BE57" i="1"/>
  <c r="BF57" i="1" s="1"/>
  <c r="BE58" i="1"/>
  <c r="BF58" i="1" s="1"/>
  <c r="BE59" i="1"/>
  <c r="BG59" i="1" s="1"/>
  <c r="BE60" i="1"/>
  <c r="BF60" i="1" s="1"/>
  <c r="BE61" i="1"/>
  <c r="BF61" i="1" s="1"/>
  <c r="BE62" i="1"/>
  <c r="BF62" i="1" s="1"/>
  <c r="BE63" i="1"/>
  <c r="BG63" i="1" s="1"/>
  <c r="BE64" i="1"/>
  <c r="BG64" i="1" s="1"/>
  <c r="BE65" i="1"/>
  <c r="BF65" i="1" s="1"/>
  <c r="BE66" i="1"/>
  <c r="BF66" i="1" s="1"/>
  <c r="BE67" i="1"/>
  <c r="BG67" i="1" s="1"/>
  <c r="BE68" i="1"/>
  <c r="BF68" i="1" s="1"/>
  <c r="BE8" i="1"/>
  <c r="BF8" i="1" s="1"/>
  <c r="BE7" i="1"/>
  <c r="BF7" i="1" s="1"/>
  <c r="CB11" i="1"/>
  <c r="CB12" i="1"/>
  <c r="CB15" i="1"/>
  <c r="CB19" i="1"/>
  <c r="CB20" i="1"/>
  <c r="CB23" i="1"/>
  <c r="CB24" i="1"/>
  <c r="CB27" i="1"/>
  <c r="CB31" i="1"/>
  <c r="CB35" i="1"/>
  <c r="CB39" i="1"/>
  <c r="CB43" i="1"/>
  <c r="CB44" i="1"/>
  <c r="CB47" i="1"/>
  <c r="CB51" i="1"/>
  <c r="CB52" i="1"/>
  <c r="CB55" i="1"/>
  <c r="CB59" i="1"/>
  <c r="CB60" i="1"/>
  <c r="CB61" i="1"/>
  <c r="CB63" i="1"/>
  <c r="CB65" i="1"/>
  <c r="CB67" i="1"/>
  <c r="CB68" i="1"/>
  <c r="CB8" i="1"/>
  <c r="CB7" i="1"/>
  <c r="BJ28" i="1" l="1"/>
  <c r="BF43" i="1"/>
  <c r="BG16" i="1"/>
  <c r="CB48" i="1"/>
  <c r="BF47" i="1"/>
  <c r="BG44" i="1"/>
  <c r="BF11" i="1"/>
  <c r="BI67" i="1"/>
  <c r="BG65" i="1"/>
  <c r="BJ65" i="1"/>
  <c r="BF64" i="1"/>
  <c r="BI64" i="1"/>
  <c r="BF63" i="1"/>
  <c r="BG61" i="1"/>
  <c r="BJ61" i="1"/>
  <c r="BI60" i="1"/>
  <c r="BG60" i="1"/>
  <c r="BF55" i="1"/>
  <c r="BF52" i="1"/>
  <c r="BJ52" i="1"/>
  <c r="BF51" i="1"/>
  <c r="BG48" i="1"/>
  <c r="BJ48" i="1"/>
  <c r="BJ44" i="1"/>
  <c r="BG40" i="1"/>
  <c r="BJ40" i="1"/>
  <c r="BF39" i="1"/>
  <c r="CB36" i="1"/>
  <c r="BG36" i="1"/>
  <c r="BJ36" i="1"/>
  <c r="BF35" i="1"/>
  <c r="BF32" i="1"/>
  <c r="BJ32" i="1"/>
  <c r="BF31" i="1"/>
  <c r="BJ29" i="1"/>
  <c r="CB29" i="1"/>
  <c r="BF27" i="1"/>
  <c r="CB25" i="1"/>
  <c r="BJ25" i="1"/>
  <c r="CB53" i="1"/>
  <c r="BG8" i="1"/>
  <c r="BF67" i="1"/>
  <c r="BJ12" i="1"/>
  <c r="BJ9" i="1"/>
  <c r="CB57" i="1"/>
  <c r="BJ68" i="1"/>
  <c r="BI63" i="1"/>
  <c r="BJ57" i="1"/>
  <c r="BJ53" i="1"/>
  <c r="BJ49" i="1"/>
  <c r="BJ45" i="1"/>
  <c r="BJ41" i="1"/>
  <c r="BJ37" i="1"/>
  <c r="BJ33" i="1"/>
  <c r="CB40" i="1"/>
  <c r="BG68" i="1"/>
  <c r="BG57" i="1"/>
  <c r="CB64" i="1"/>
  <c r="BF59" i="1"/>
  <c r="BG53" i="1"/>
  <c r="BG49" i="1"/>
  <c r="BG45" i="1"/>
  <c r="BG41" i="1"/>
  <c r="BG37" i="1"/>
  <c r="BG33" i="1"/>
  <c r="BG29" i="1"/>
  <c r="BG25" i="1"/>
  <c r="BI59" i="1"/>
  <c r="BI55" i="1"/>
  <c r="BI51" i="1"/>
  <c r="BI47" i="1"/>
  <c r="BI43" i="1"/>
  <c r="BI39" i="1"/>
  <c r="BI35" i="1"/>
  <c r="BI31" i="1"/>
  <c r="BI27" i="1"/>
  <c r="CB32" i="1"/>
  <c r="CB28" i="1"/>
  <c r="CB17" i="1"/>
  <c r="CB49" i="1"/>
  <c r="CB45" i="1"/>
  <c r="CB41" i="1"/>
  <c r="CB37" i="1"/>
  <c r="CB33" i="1"/>
  <c r="BF23" i="1"/>
  <c r="BI23" i="1"/>
  <c r="CB21" i="1"/>
  <c r="BG21" i="1"/>
  <c r="BJ21" i="1"/>
  <c r="BG20" i="1"/>
  <c r="BI20" i="1"/>
  <c r="BF19" i="1"/>
  <c r="BI19" i="1"/>
  <c r="BG17" i="1"/>
  <c r="BJ17" i="1"/>
  <c r="CB16" i="1"/>
  <c r="BI16" i="1"/>
  <c r="BI15" i="1"/>
  <c r="BF15" i="1"/>
  <c r="CB13" i="1"/>
  <c r="BG13" i="1"/>
  <c r="BJ13" i="1"/>
  <c r="BG12" i="1"/>
  <c r="BI11" i="1"/>
  <c r="BG9" i="1"/>
  <c r="CB9" i="1"/>
  <c r="BI8" i="1"/>
  <c r="BG7" i="1"/>
  <c r="BI7" i="1"/>
  <c r="BJ66" i="1"/>
  <c r="BJ62" i="1"/>
  <c r="BJ58" i="1"/>
  <c r="BJ54" i="1"/>
  <c r="BJ50" i="1"/>
  <c r="BJ46" i="1"/>
  <c r="BJ42" i="1"/>
  <c r="BJ38" i="1"/>
  <c r="BJ34" i="1"/>
  <c r="BJ30" i="1"/>
  <c r="BJ26" i="1"/>
  <c r="BJ22" i="1"/>
  <c r="BJ18" i="1"/>
  <c r="BJ14" i="1"/>
  <c r="BJ10" i="1"/>
  <c r="BG66" i="1"/>
  <c r="BG62" i="1"/>
  <c r="BG58" i="1"/>
  <c r="BG54" i="1"/>
  <c r="BG50" i="1"/>
  <c r="BG46" i="1"/>
  <c r="BG42" i="1"/>
  <c r="BG38" i="1"/>
  <c r="BG34" i="1"/>
  <c r="BG30" i="1"/>
  <c r="BG26" i="1"/>
  <c r="BG22" i="1"/>
  <c r="BG18" i="1"/>
  <c r="BG14" i="1"/>
  <c r="BG10" i="1"/>
  <c r="CB66" i="1"/>
  <c r="CB62" i="1"/>
  <c r="CB58" i="1"/>
  <c r="CB54" i="1"/>
  <c r="CB50" i="1"/>
  <c r="CB46" i="1"/>
  <c r="CB42" i="1"/>
  <c r="CB38" i="1"/>
  <c r="CB34" i="1"/>
  <c r="CB30" i="1"/>
  <c r="CB26" i="1"/>
  <c r="CB22" i="1"/>
  <c r="CB18" i="1"/>
  <c r="CB14" i="1"/>
  <c r="CB10" i="1"/>
  <c r="BO3" i="1" l="1"/>
  <c r="BP3" i="1"/>
  <c r="BO4" i="1"/>
  <c r="BP4" i="1"/>
  <c r="BO5" i="1"/>
  <c r="BP5" i="1"/>
  <c r="BO6" i="1"/>
  <c r="BP6" i="1"/>
  <c r="BN6" i="1"/>
  <c r="BN3" i="1"/>
  <c r="BL3" i="1"/>
  <c r="BM3" i="1"/>
  <c r="BL4" i="1"/>
  <c r="BM4" i="1"/>
  <c r="BL5" i="1"/>
  <c r="BM5" i="1"/>
  <c r="BL6" i="1"/>
  <c r="BM6" i="1"/>
  <c r="BK3" i="1"/>
  <c r="BD6" i="1"/>
  <c r="BC6" i="1"/>
  <c r="BB6" i="1"/>
  <c r="BD5" i="1"/>
  <c r="BC5" i="1"/>
  <c r="BB5" i="1"/>
  <c r="BD4" i="1"/>
  <c r="BC4" i="1"/>
  <c r="BB4" i="1"/>
  <c r="BD3" i="1"/>
  <c r="BC3" i="1"/>
  <c r="BB3" i="1"/>
  <c r="BA6" i="1"/>
  <c r="AZ6" i="1"/>
  <c r="AY6" i="1"/>
  <c r="BA5" i="1"/>
  <c r="AZ5" i="1"/>
  <c r="AY5" i="1"/>
  <c r="BA4" i="1"/>
  <c r="AZ4" i="1"/>
  <c r="AY4" i="1"/>
  <c r="BA3" i="1"/>
  <c r="AZ3" i="1"/>
  <c r="AY3" i="1"/>
  <c r="AX6" i="1"/>
  <c r="AW6" i="1"/>
  <c r="AV6" i="1"/>
  <c r="AX5" i="1"/>
  <c r="AW5" i="1"/>
  <c r="AV5" i="1"/>
  <c r="AX4" i="1"/>
  <c r="AW4" i="1"/>
  <c r="AV4" i="1"/>
  <c r="AX3" i="1"/>
  <c r="AW3" i="1"/>
  <c r="AV3" i="1"/>
  <c r="AJ6" i="1"/>
  <c r="AI6" i="1"/>
  <c r="AH6" i="1"/>
  <c r="AJ5" i="1"/>
  <c r="AI5" i="1"/>
  <c r="AH5" i="1"/>
  <c r="AJ4" i="1"/>
  <c r="AI4" i="1"/>
  <c r="AH4" i="1"/>
  <c r="AJ3" i="1"/>
  <c r="AI3" i="1"/>
  <c r="AH3" i="1"/>
  <c r="AE6" i="1"/>
  <c r="AD6" i="1"/>
  <c r="AC6" i="1"/>
  <c r="AE5" i="1"/>
  <c r="AD5" i="1"/>
  <c r="AC5" i="1"/>
  <c r="AE4" i="1"/>
  <c r="AD4" i="1"/>
  <c r="AC4" i="1"/>
  <c r="AE3" i="1"/>
  <c r="AD3" i="1"/>
  <c r="AC3" i="1"/>
  <c r="Y6" i="1"/>
  <c r="X6" i="1"/>
  <c r="W6" i="1"/>
  <c r="Y5" i="1"/>
  <c r="X5" i="1"/>
  <c r="W5" i="1"/>
  <c r="Y4" i="1"/>
  <c r="X4" i="1"/>
  <c r="W4" i="1"/>
  <c r="Y3" i="1"/>
  <c r="X3" i="1"/>
  <c r="W3" i="1"/>
  <c r="S6" i="1"/>
  <c r="R6" i="1"/>
  <c r="Q6" i="1"/>
  <c r="S5" i="1"/>
  <c r="R5" i="1"/>
  <c r="Q5" i="1"/>
  <c r="S4" i="1"/>
  <c r="R4" i="1"/>
  <c r="Q4" i="1"/>
  <c r="S3" i="1"/>
  <c r="R3" i="1"/>
  <c r="Q3" i="1"/>
  <c r="M6" i="1"/>
  <c r="L6" i="1"/>
  <c r="K6" i="1"/>
  <c r="M5" i="1"/>
  <c r="L5" i="1"/>
  <c r="K5" i="1"/>
  <c r="M4" i="1"/>
  <c r="L4" i="1"/>
  <c r="K4" i="1"/>
  <c r="M3" i="1"/>
  <c r="L3" i="1"/>
  <c r="K3" i="1"/>
  <c r="E3" i="1"/>
  <c r="G6" i="1"/>
  <c r="F6" i="1"/>
  <c r="E6" i="1"/>
  <c r="G5" i="1"/>
  <c r="F5" i="1"/>
  <c r="E5" i="1"/>
  <c r="G4" i="1"/>
  <c r="F4" i="1"/>
  <c r="E4" i="1"/>
  <c r="G3" i="1"/>
  <c r="F3" i="1"/>
  <c r="C3" i="1"/>
  <c r="D3" i="1"/>
  <c r="C4" i="1"/>
  <c r="D4" i="1"/>
  <c r="C5" i="1"/>
  <c r="D5" i="1"/>
  <c r="C6" i="1"/>
  <c r="D6" i="1"/>
  <c r="H6" i="1" s="1"/>
  <c r="B4" i="1"/>
  <c r="B6" i="1"/>
  <c r="B3" i="1"/>
  <c r="AM3" i="1" l="1"/>
  <c r="BT59" i="1"/>
  <c r="BU59" i="1" s="1"/>
  <c r="BV59" i="1" l="1"/>
  <c r="BQ68" i="1" l="1"/>
  <c r="BR68" i="1" s="1"/>
  <c r="BT68" i="1"/>
  <c r="BU68" i="1" s="1"/>
  <c r="BW68" i="1"/>
  <c r="BY68" i="1" s="1"/>
  <c r="AM68" i="1"/>
  <c r="AN68" i="1" s="1"/>
  <c r="AP68" i="1"/>
  <c r="AQ68" i="1" s="1"/>
  <c r="AS68" i="1"/>
  <c r="AU68" i="1" s="1"/>
  <c r="AK68" i="1"/>
  <c r="AL68" i="1"/>
  <c r="AF68" i="1"/>
  <c r="AG68" i="1"/>
  <c r="Z68" i="1"/>
  <c r="AA68" i="1" s="1"/>
  <c r="T68" i="1"/>
  <c r="U68" i="1" s="1"/>
  <c r="N68" i="1"/>
  <c r="O68" i="1" s="1"/>
  <c r="H68" i="1"/>
  <c r="I68" i="1" s="1"/>
  <c r="BX68" i="1" l="1"/>
  <c r="BV68" i="1"/>
  <c r="AT68" i="1"/>
  <c r="AO68" i="1"/>
  <c r="AR68" i="1"/>
  <c r="BS68" i="1"/>
  <c r="AB68" i="1"/>
  <c r="V68" i="1"/>
  <c r="P68" i="1"/>
  <c r="J68" i="1"/>
  <c r="BQ24" i="1" l="1"/>
  <c r="BS24" i="1" s="1"/>
  <c r="BT24" i="1"/>
  <c r="BV24" i="1" s="1"/>
  <c r="BW24" i="1"/>
  <c r="BY24" i="1" s="1"/>
  <c r="AM24" i="1"/>
  <c r="AO24" i="1" s="1"/>
  <c r="AP24" i="1"/>
  <c r="AR24" i="1" s="1"/>
  <c r="AS24" i="1"/>
  <c r="AU24" i="1" s="1"/>
  <c r="Z24" i="1"/>
  <c r="AB24" i="1" s="1"/>
  <c r="T24" i="1"/>
  <c r="V24" i="1" s="1"/>
  <c r="H24" i="1" l="1"/>
  <c r="J24" i="1" s="1"/>
  <c r="N24" i="1"/>
  <c r="P24" i="1" s="1"/>
  <c r="CA6" i="1" l="1"/>
  <c r="BZ6" i="1"/>
  <c r="BZ3" i="1"/>
  <c r="CA3" i="1"/>
  <c r="CB3" i="1" l="1"/>
  <c r="CB6" i="1"/>
  <c r="CB4" i="1"/>
  <c r="CB5" i="1"/>
  <c r="BW67" i="1" l="1"/>
  <c r="BY67" i="1" s="1"/>
  <c r="BT67" i="1"/>
  <c r="BV67" i="1" s="1"/>
  <c r="BQ67" i="1"/>
  <c r="AS67" i="1"/>
  <c r="AU67" i="1" s="1"/>
  <c r="AP67" i="1"/>
  <c r="AM67" i="1"/>
  <c r="AN67" i="1" s="1"/>
  <c r="AL67" i="1"/>
  <c r="AK67" i="1"/>
  <c r="AG67" i="1"/>
  <c r="AF67" i="1"/>
  <c r="Z67" i="1"/>
  <c r="AB67" i="1" s="1"/>
  <c r="T67" i="1"/>
  <c r="V67" i="1" s="1"/>
  <c r="N67" i="1"/>
  <c r="H67" i="1"/>
  <c r="BW66" i="1"/>
  <c r="BT66" i="1"/>
  <c r="BU66" i="1" s="1"/>
  <c r="BQ66" i="1"/>
  <c r="BS66" i="1" s="1"/>
  <c r="AS66" i="1"/>
  <c r="AT66" i="1" s="1"/>
  <c r="AP66" i="1"/>
  <c r="AR66" i="1" s="1"/>
  <c r="AM66" i="1"/>
  <c r="AO66" i="1" s="1"/>
  <c r="AL66" i="1"/>
  <c r="AK66" i="1"/>
  <c r="AG66" i="1"/>
  <c r="AF66" i="1"/>
  <c r="Z66" i="1"/>
  <c r="T66" i="1"/>
  <c r="U66" i="1" s="1"/>
  <c r="N66" i="1"/>
  <c r="H66" i="1"/>
  <c r="J66" i="1" s="1"/>
  <c r="BW65" i="1"/>
  <c r="BX65" i="1" s="1"/>
  <c r="BT65" i="1"/>
  <c r="BV65" i="1" s="1"/>
  <c r="BQ65" i="1"/>
  <c r="AS65" i="1"/>
  <c r="AU65" i="1" s="1"/>
  <c r="AP65" i="1"/>
  <c r="AM65" i="1"/>
  <c r="AL65" i="1"/>
  <c r="AK65" i="1"/>
  <c r="AG65" i="1"/>
  <c r="AF65" i="1"/>
  <c r="Z65" i="1"/>
  <c r="AA65" i="1" s="1"/>
  <c r="T65" i="1"/>
  <c r="N65" i="1"/>
  <c r="H65" i="1"/>
  <c r="BW64" i="1"/>
  <c r="BT64" i="1"/>
  <c r="BQ64" i="1"/>
  <c r="AS64" i="1"/>
  <c r="AP64" i="1"/>
  <c r="AQ64" i="1" s="1"/>
  <c r="AM64" i="1"/>
  <c r="AO64" i="1" s="1"/>
  <c r="AL64" i="1"/>
  <c r="AK64" i="1"/>
  <c r="AG64" i="1"/>
  <c r="AF64" i="1"/>
  <c r="Z64" i="1"/>
  <c r="T64" i="1"/>
  <c r="N64" i="1"/>
  <c r="H64" i="1"/>
  <c r="J64" i="1" s="1"/>
  <c r="BW63" i="1"/>
  <c r="BT63" i="1"/>
  <c r="BQ63" i="1"/>
  <c r="AS63" i="1"/>
  <c r="AP63" i="1"/>
  <c r="AM63" i="1"/>
  <c r="AO63" i="1" s="1"/>
  <c r="AL63" i="1"/>
  <c r="AK63" i="1"/>
  <c r="AG63" i="1"/>
  <c r="AF63" i="1"/>
  <c r="Z63" i="1"/>
  <c r="T63" i="1"/>
  <c r="V63" i="1" s="1"/>
  <c r="N63" i="1"/>
  <c r="H63" i="1"/>
  <c r="I63" i="1" s="1"/>
  <c r="BW62" i="1"/>
  <c r="BT62" i="1"/>
  <c r="BU62" i="1" s="1"/>
  <c r="BQ62" i="1"/>
  <c r="BS62" i="1" s="1"/>
  <c r="AS62" i="1"/>
  <c r="AP62" i="1"/>
  <c r="AQ62" i="1" s="1"/>
  <c r="AM62" i="1"/>
  <c r="AO62" i="1" s="1"/>
  <c r="AL62" i="1"/>
  <c r="AK62" i="1"/>
  <c r="AG62" i="1"/>
  <c r="AF62" i="1"/>
  <c r="Z62" i="1"/>
  <c r="T62" i="1"/>
  <c r="N62" i="1"/>
  <c r="H62" i="1"/>
  <c r="J62" i="1" s="1"/>
  <c r="BW61" i="1"/>
  <c r="BX61" i="1" s="1"/>
  <c r="BT61" i="1"/>
  <c r="BV61" i="1" s="1"/>
  <c r="BQ61" i="1"/>
  <c r="AS61" i="1"/>
  <c r="AU61" i="1" s="1"/>
  <c r="AP61" i="1"/>
  <c r="AM61" i="1"/>
  <c r="AN61" i="1" s="1"/>
  <c r="AL61" i="1"/>
  <c r="AK61" i="1"/>
  <c r="AG61" i="1"/>
  <c r="AF61" i="1"/>
  <c r="Z61" i="1"/>
  <c r="T61" i="1"/>
  <c r="V61" i="1" s="1"/>
  <c r="N61" i="1"/>
  <c r="H61" i="1"/>
  <c r="J61" i="1" s="1"/>
  <c r="BW60" i="1"/>
  <c r="BT60" i="1"/>
  <c r="BQ60" i="1"/>
  <c r="BR60" i="1" s="1"/>
  <c r="AS60" i="1"/>
  <c r="AP60" i="1"/>
  <c r="AM60" i="1"/>
  <c r="AO60" i="1" s="1"/>
  <c r="AL60" i="1"/>
  <c r="AK60" i="1"/>
  <c r="AG60" i="1"/>
  <c r="AF60" i="1"/>
  <c r="Z60" i="1"/>
  <c r="T60" i="1"/>
  <c r="V60" i="1" s="1"/>
  <c r="N60" i="1"/>
  <c r="H60" i="1"/>
  <c r="J60" i="1" s="1"/>
  <c r="BW59" i="1"/>
  <c r="BQ59" i="1"/>
  <c r="AS59" i="1"/>
  <c r="AU59" i="1" s="1"/>
  <c r="AP59" i="1"/>
  <c r="AM59" i="1"/>
  <c r="AN59" i="1" s="1"/>
  <c r="AL59" i="1"/>
  <c r="AK59" i="1"/>
  <c r="AG59" i="1"/>
  <c r="AF59" i="1"/>
  <c r="Z59" i="1"/>
  <c r="T59" i="1"/>
  <c r="N59" i="1"/>
  <c r="H59" i="1"/>
  <c r="BW58" i="1"/>
  <c r="BT58" i="1"/>
  <c r="BQ58" i="1"/>
  <c r="BR58" i="1" s="1"/>
  <c r="AS58" i="1"/>
  <c r="AU58" i="1" s="1"/>
  <c r="AP58" i="1"/>
  <c r="AM58" i="1"/>
  <c r="AL58" i="1"/>
  <c r="AK58" i="1"/>
  <c r="AG58" i="1"/>
  <c r="AF58" i="1"/>
  <c r="Z58" i="1"/>
  <c r="T58" i="1"/>
  <c r="N58" i="1"/>
  <c r="P58" i="1" s="1"/>
  <c r="H58" i="1"/>
  <c r="BW57" i="1"/>
  <c r="BX57" i="1" s="1"/>
  <c r="BT57" i="1"/>
  <c r="BQ57" i="1"/>
  <c r="AS57" i="1"/>
  <c r="AP57" i="1"/>
  <c r="AM57" i="1"/>
  <c r="AL57" i="1"/>
  <c r="AK57" i="1"/>
  <c r="AG57" i="1"/>
  <c r="AF57" i="1"/>
  <c r="Z57" i="1"/>
  <c r="T57" i="1"/>
  <c r="V57" i="1" s="1"/>
  <c r="N57" i="1"/>
  <c r="H57" i="1"/>
  <c r="I57" i="1" s="1"/>
  <c r="BW55" i="1"/>
  <c r="BT55" i="1"/>
  <c r="BQ55" i="1"/>
  <c r="AS55" i="1"/>
  <c r="AU55" i="1" s="1"/>
  <c r="AP55" i="1"/>
  <c r="AM55" i="1"/>
  <c r="AN55" i="1" s="1"/>
  <c r="AL55" i="1"/>
  <c r="AK55" i="1"/>
  <c r="AG55" i="1"/>
  <c r="AF55" i="1"/>
  <c r="Z55" i="1"/>
  <c r="AB55" i="1" s="1"/>
  <c r="T55" i="1"/>
  <c r="N55" i="1"/>
  <c r="H55" i="1"/>
  <c r="BW54" i="1"/>
  <c r="BT54" i="1"/>
  <c r="BV54" i="1" s="1"/>
  <c r="BQ54" i="1"/>
  <c r="AS54" i="1"/>
  <c r="AP54" i="1"/>
  <c r="AR54" i="1" s="1"/>
  <c r="AM54" i="1"/>
  <c r="AO54" i="1" s="1"/>
  <c r="AL54" i="1"/>
  <c r="AK54" i="1"/>
  <c r="AG54" i="1"/>
  <c r="AF54" i="1"/>
  <c r="Z54" i="1"/>
  <c r="T54" i="1"/>
  <c r="U54" i="1" s="1"/>
  <c r="N54" i="1"/>
  <c r="H54" i="1"/>
  <c r="BW53" i="1"/>
  <c r="BY53" i="1" s="1"/>
  <c r="BT53" i="1"/>
  <c r="BV53" i="1" s="1"/>
  <c r="BQ53" i="1"/>
  <c r="AS53" i="1"/>
  <c r="AP53" i="1"/>
  <c r="AM53" i="1"/>
  <c r="AL53" i="1"/>
  <c r="AK53" i="1"/>
  <c r="AG53" i="1"/>
  <c r="AF53" i="1"/>
  <c r="Z53" i="1"/>
  <c r="AA53" i="1" s="1"/>
  <c r="T53" i="1"/>
  <c r="V53" i="1" s="1"/>
  <c r="N53" i="1"/>
  <c r="H53" i="1"/>
  <c r="BW52" i="1"/>
  <c r="BT52" i="1"/>
  <c r="BU52" i="1" s="1"/>
  <c r="BQ52" i="1"/>
  <c r="BS52" i="1" s="1"/>
  <c r="AS52" i="1"/>
  <c r="AU52" i="1" s="1"/>
  <c r="AP52" i="1"/>
  <c r="AR52" i="1" s="1"/>
  <c r="AM52" i="1"/>
  <c r="AL52" i="1"/>
  <c r="AK52" i="1"/>
  <c r="AG52" i="1"/>
  <c r="AF52" i="1"/>
  <c r="Z52" i="1"/>
  <c r="T52" i="1"/>
  <c r="N52" i="1"/>
  <c r="O52" i="1" s="1"/>
  <c r="H52" i="1"/>
  <c r="BW51" i="1"/>
  <c r="BY51" i="1" s="1"/>
  <c r="BT51" i="1"/>
  <c r="BQ51" i="1"/>
  <c r="AS51" i="1"/>
  <c r="AU51" i="1" s="1"/>
  <c r="AP51" i="1"/>
  <c r="AM51" i="1"/>
  <c r="AO51" i="1" s="1"/>
  <c r="AL51" i="1"/>
  <c r="AK51" i="1"/>
  <c r="AG51" i="1"/>
  <c r="AF51" i="1"/>
  <c r="Z51" i="1"/>
  <c r="T51" i="1"/>
  <c r="V51" i="1" s="1"/>
  <c r="N51" i="1"/>
  <c r="H51" i="1"/>
  <c r="J51" i="1" s="1"/>
  <c r="BW50" i="1"/>
  <c r="BT50" i="1"/>
  <c r="BU50" i="1" s="1"/>
  <c r="BQ50" i="1"/>
  <c r="BS50" i="1" s="1"/>
  <c r="AS50" i="1"/>
  <c r="AP50" i="1"/>
  <c r="AQ50" i="1" s="1"/>
  <c r="AL50" i="1"/>
  <c r="AK50" i="1"/>
  <c r="AG50" i="1"/>
  <c r="AF50" i="1"/>
  <c r="Z50" i="1"/>
  <c r="T50" i="1"/>
  <c r="V50" i="1" s="1"/>
  <c r="N50" i="1"/>
  <c r="H50" i="1"/>
  <c r="J50" i="1" s="1"/>
  <c r="BW49" i="1"/>
  <c r="BT49" i="1"/>
  <c r="BV49" i="1" s="1"/>
  <c r="BQ49" i="1"/>
  <c r="AS49" i="1"/>
  <c r="AU49" i="1" s="1"/>
  <c r="AP49" i="1"/>
  <c r="AM49" i="1"/>
  <c r="AN49" i="1" s="1"/>
  <c r="AL49" i="1"/>
  <c r="AK49" i="1"/>
  <c r="AG49" i="1"/>
  <c r="AF49" i="1"/>
  <c r="Z49" i="1"/>
  <c r="AB49" i="1" s="1"/>
  <c r="T49" i="1"/>
  <c r="V49" i="1" s="1"/>
  <c r="N49" i="1"/>
  <c r="H49" i="1"/>
  <c r="I49" i="1" s="1"/>
  <c r="BW48" i="1"/>
  <c r="BT48" i="1"/>
  <c r="BU48" i="1" s="1"/>
  <c r="BQ48" i="1"/>
  <c r="AS48" i="1"/>
  <c r="AP48" i="1"/>
  <c r="AQ48" i="1" s="1"/>
  <c r="AM48" i="1"/>
  <c r="AO48" i="1" s="1"/>
  <c r="AL48" i="1"/>
  <c r="AK48" i="1"/>
  <c r="AG48" i="1"/>
  <c r="AF48" i="1"/>
  <c r="Z48" i="1"/>
  <c r="T48" i="1"/>
  <c r="V48" i="1" s="1"/>
  <c r="N48" i="1"/>
  <c r="H48" i="1"/>
  <c r="J48" i="1" s="1"/>
  <c r="BW47" i="1"/>
  <c r="BY47" i="1" s="1"/>
  <c r="BT47" i="1"/>
  <c r="BQ47" i="1"/>
  <c r="AS47" i="1"/>
  <c r="AU47" i="1" s="1"/>
  <c r="AP47" i="1"/>
  <c r="AM47" i="1"/>
  <c r="AL47" i="1"/>
  <c r="AK47" i="1"/>
  <c r="AG47" i="1"/>
  <c r="AF47" i="1"/>
  <c r="Z47" i="1"/>
  <c r="AA47" i="1" s="1"/>
  <c r="T47" i="1"/>
  <c r="N47" i="1"/>
  <c r="H47" i="1"/>
  <c r="BW46" i="1"/>
  <c r="BT46" i="1"/>
  <c r="BQ46" i="1"/>
  <c r="AS46" i="1"/>
  <c r="AU46" i="1" s="1"/>
  <c r="AP46" i="1"/>
  <c r="AR46" i="1" s="1"/>
  <c r="AM46" i="1"/>
  <c r="AO46" i="1" s="1"/>
  <c r="AL46" i="1"/>
  <c r="AK46" i="1"/>
  <c r="AG46" i="1"/>
  <c r="AF46" i="1"/>
  <c r="Z46" i="1"/>
  <c r="T46" i="1"/>
  <c r="V46" i="1" s="1"/>
  <c r="N46" i="1"/>
  <c r="H46" i="1"/>
  <c r="BW45" i="1"/>
  <c r="BT45" i="1"/>
  <c r="BV45" i="1" s="1"/>
  <c r="BQ45" i="1"/>
  <c r="AS45" i="1"/>
  <c r="AP45" i="1"/>
  <c r="AM45" i="1"/>
  <c r="AL45" i="1"/>
  <c r="AK45" i="1"/>
  <c r="AG45" i="1"/>
  <c r="AF45" i="1"/>
  <c r="Z45" i="1"/>
  <c r="T45" i="1"/>
  <c r="V45" i="1" s="1"/>
  <c r="N45" i="1"/>
  <c r="O45" i="1" s="1"/>
  <c r="H45" i="1"/>
  <c r="I45" i="1" s="1"/>
  <c r="BW44" i="1"/>
  <c r="BT44" i="1"/>
  <c r="BV44" i="1" s="1"/>
  <c r="BQ44" i="1"/>
  <c r="BS44" i="1" s="1"/>
  <c r="AS44" i="1"/>
  <c r="AU44" i="1" s="1"/>
  <c r="AP44" i="1"/>
  <c r="AM44" i="1"/>
  <c r="AO44" i="1" s="1"/>
  <c r="AL44" i="1"/>
  <c r="AK44" i="1"/>
  <c r="AG44" i="1"/>
  <c r="AF44" i="1"/>
  <c r="Z44" i="1"/>
  <c r="AA44" i="1" s="1"/>
  <c r="T44" i="1"/>
  <c r="V44" i="1" s="1"/>
  <c r="N44" i="1"/>
  <c r="P44" i="1" s="1"/>
  <c r="H44" i="1"/>
  <c r="J44" i="1" s="1"/>
  <c r="BW43" i="1"/>
  <c r="BY43" i="1" s="1"/>
  <c r="BT43" i="1"/>
  <c r="BQ43" i="1"/>
  <c r="BR43" i="1" s="1"/>
  <c r="AS43" i="1"/>
  <c r="AT43" i="1" s="1"/>
  <c r="AP43" i="1"/>
  <c r="AM43" i="1"/>
  <c r="AO43" i="1" s="1"/>
  <c r="AL43" i="1"/>
  <c r="AK43" i="1"/>
  <c r="AG43" i="1"/>
  <c r="AF43" i="1"/>
  <c r="Z43" i="1"/>
  <c r="T43" i="1"/>
  <c r="N43" i="1"/>
  <c r="P43" i="1" s="1"/>
  <c r="H43" i="1"/>
  <c r="J43" i="1" s="1"/>
  <c r="BW42" i="1"/>
  <c r="BY42" i="1" s="1"/>
  <c r="BT42" i="1"/>
  <c r="BQ42" i="1"/>
  <c r="AS42" i="1"/>
  <c r="AU42" i="1" s="1"/>
  <c r="AP42" i="1"/>
  <c r="AM42" i="1"/>
  <c r="AL42" i="1"/>
  <c r="AK42" i="1"/>
  <c r="AG42" i="1"/>
  <c r="AF42" i="1"/>
  <c r="Z42" i="1"/>
  <c r="T42" i="1"/>
  <c r="V42" i="1" s="1"/>
  <c r="N42" i="1"/>
  <c r="H42" i="1"/>
  <c r="I42" i="1" s="1"/>
  <c r="BW41" i="1"/>
  <c r="BT41" i="1"/>
  <c r="BU41" i="1" s="1"/>
  <c r="BQ41" i="1"/>
  <c r="AS41" i="1"/>
  <c r="AT41" i="1" s="1"/>
  <c r="AP41" i="1"/>
  <c r="AM41" i="1"/>
  <c r="AO41" i="1" s="1"/>
  <c r="AL41" i="1"/>
  <c r="AK41" i="1"/>
  <c r="AG41" i="1"/>
  <c r="AF41" i="1"/>
  <c r="Z41" i="1"/>
  <c r="T41" i="1"/>
  <c r="U41" i="1" s="1"/>
  <c r="N41" i="1"/>
  <c r="H41" i="1"/>
  <c r="J41" i="1" s="1"/>
  <c r="BW40" i="1"/>
  <c r="BT40" i="1"/>
  <c r="BQ40" i="1"/>
  <c r="AS40" i="1"/>
  <c r="AP40" i="1"/>
  <c r="AM40" i="1"/>
  <c r="AN40" i="1" s="1"/>
  <c r="AL40" i="1"/>
  <c r="AK40" i="1"/>
  <c r="AG40" i="1"/>
  <c r="AF40" i="1"/>
  <c r="Z40" i="1"/>
  <c r="AB40" i="1" s="1"/>
  <c r="T40" i="1"/>
  <c r="N40" i="1"/>
  <c r="H40" i="1"/>
  <c r="I40" i="1" s="1"/>
  <c r="BW39" i="1"/>
  <c r="BT39" i="1"/>
  <c r="BQ39" i="1"/>
  <c r="BR39" i="1" s="1"/>
  <c r="AS39" i="1"/>
  <c r="AP39" i="1"/>
  <c r="AM39" i="1"/>
  <c r="AN39" i="1" s="1"/>
  <c r="AL39" i="1"/>
  <c r="AK39" i="1"/>
  <c r="AG39" i="1"/>
  <c r="AF39" i="1"/>
  <c r="Z39" i="1"/>
  <c r="T39" i="1"/>
  <c r="N39" i="1"/>
  <c r="O39" i="1" s="1"/>
  <c r="H39" i="1"/>
  <c r="J39" i="1" s="1"/>
  <c r="BW38" i="1"/>
  <c r="BT38" i="1"/>
  <c r="BU38" i="1" s="1"/>
  <c r="BQ38" i="1"/>
  <c r="BS38" i="1" s="1"/>
  <c r="AS38" i="1"/>
  <c r="AU38" i="1" s="1"/>
  <c r="AP38" i="1"/>
  <c r="AM38" i="1"/>
  <c r="AL38" i="1"/>
  <c r="AK38" i="1"/>
  <c r="AG38" i="1"/>
  <c r="AF38" i="1"/>
  <c r="Z38" i="1"/>
  <c r="T38" i="1"/>
  <c r="V38" i="1" s="1"/>
  <c r="N38" i="1"/>
  <c r="P38" i="1" s="1"/>
  <c r="H38" i="1"/>
  <c r="BW37" i="1"/>
  <c r="BY37" i="1" s="1"/>
  <c r="BT37" i="1"/>
  <c r="BQ37" i="1"/>
  <c r="BR37" i="1" s="1"/>
  <c r="AS37" i="1"/>
  <c r="AP37" i="1"/>
  <c r="AQ37" i="1" s="1"/>
  <c r="AM37" i="1"/>
  <c r="AL37" i="1"/>
  <c r="AK37" i="1"/>
  <c r="AG37" i="1"/>
  <c r="AF37" i="1"/>
  <c r="Z37" i="1"/>
  <c r="AB37" i="1" s="1"/>
  <c r="T37" i="1"/>
  <c r="N37" i="1"/>
  <c r="P37" i="1" s="1"/>
  <c r="H37" i="1"/>
  <c r="J37" i="1" s="1"/>
  <c r="BW36" i="1"/>
  <c r="BT36" i="1"/>
  <c r="BQ36" i="1"/>
  <c r="BS36" i="1" s="1"/>
  <c r="AS36" i="1"/>
  <c r="AP36" i="1"/>
  <c r="AR36" i="1" s="1"/>
  <c r="AM36" i="1"/>
  <c r="AL36" i="1"/>
  <c r="AK36" i="1"/>
  <c r="AG36" i="1"/>
  <c r="AF36" i="1"/>
  <c r="Z36" i="1"/>
  <c r="AA36" i="1" s="1"/>
  <c r="T36" i="1"/>
  <c r="V36" i="1" s="1"/>
  <c r="N36" i="1"/>
  <c r="P36" i="1" s="1"/>
  <c r="H36" i="1"/>
  <c r="BW35" i="1"/>
  <c r="BT35" i="1"/>
  <c r="BQ35" i="1"/>
  <c r="AS35" i="1"/>
  <c r="AP35" i="1"/>
  <c r="AR35" i="1" s="1"/>
  <c r="AM35" i="1"/>
  <c r="AL35" i="1"/>
  <c r="AK35" i="1"/>
  <c r="AG35" i="1"/>
  <c r="AF35" i="1"/>
  <c r="Z35" i="1"/>
  <c r="AB35" i="1" s="1"/>
  <c r="T35" i="1"/>
  <c r="N35" i="1"/>
  <c r="P35" i="1" s="1"/>
  <c r="H35" i="1"/>
  <c r="J35" i="1" s="1"/>
  <c r="BW34" i="1"/>
  <c r="BT34" i="1"/>
  <c r="BQ34" i="1"/>
  <c r="BS34" i="1" s="1"/>
  <c r="AS34" i="1"/>
  <c r="AP34" i="1"/>
  <c r="AM34" i="1"/>
  <c r="AL34" i="1"/>
  <c r="AK34" i="1"/>
  <c r="AG34" i="1"/>
  <c r="AF34" i="1"/>
  <c r="Z34" i="1"/>
  <c r="T34" i="1"/>
  <c r="V34" i="1" s="1"/>
  <c r="N34" i="1"/>
  <c r="H34" i="1"/>
  <c r="BW33" i="1"/>
  <c r="BT33" i="1"/>
  <c r="BQ33" i="1"/>
  <c r="AS33" i="1"/>
  <c r="AP33" i="1"/>
  <c r="AR33" i="1" s="1"/>
  <c r="AM33" i="1"/>
  <c r="AL33" i="1"/>
  <c r="AK33" i="1"/>
  <c r="AG33" i="1"/>
  <c r="AF33" i="1"/>
  <c r="Z33" i="1"/>
  <c r="AB33" i="1" s="1"/>
  <c r="T33" i="1"/>
  <c r="N33" i="1"/>
  <c r="P33" i="1" s="1"/>
  <c r="H33" i="1"/>
  <c r="J33" i="1" s="1"/>
  <c r="BW32" i="1"/>
  <c r="BT32" i="1"/>
  <c r="BU32" i="1" s="1"/>
  <c r="BQ32" i="1"/>
  <c r="BS32" i="1" s="1"/>
  <c r="AS32" i="1"/>
  <c r="AP32" i="1"/>
  <c r="AM32" i="1"/>
  <c r="AL32" i="1"/>
  <c r="AK32" i="1"/>
  <c r="AG32" i="1"/>
  <c r="AF32" i="1"/>
  <c r="Z32" i="1"/>
  <c r="T32" i="1"/>
  <c r="N32" i="1"/>
  <c r="P32" i="1" s="1"/>
  <c r="H32" i="1"/>
  <c r="BW31" i="1"/>
  <c r="BY31" i="1" s="1"/>
  <c r="BT31" i="1"/>
  <c r="BQ31" i="1"/>
  <c r="BR31" i="1" s="1"/>
  <c r="AS31" i="1"/>
  <c r="AP31" i="1"/>
  <c r="AR31" i="1" s="1"/>
  <c r="AM31" i="1"/>
  <c r="AO31" i="1" s="1"/>
  <c r="AL31" i="1"/>
  <c r="AK31" i="1"/>
  <c r="AG31" i="1"/>
  <c r="AF31" i="1"/>
  <c r="Z31" i="1"/>
  <c r="T31" i="1"/>
  <c r="N31" i="1"/>
  <c r="H31" i="1"/>
  <c r="J31" i="1" s="1"/>
  <c r="BW30" i="1"/>
  <c r="BT30" i="1"/>
  <c r="BU30" i="1" s="1"/>
  <c r="BQ30" i="1"/>
  <c r="BS30" i="1" s="1"/>
  <c r="AS30" i="1"/>
  <c r="AP30" i="1"/>
  <c r="AM30" i="1"/>
  <c r="AL30" i="1"/>
  <c r="AK30" i="1"/>
  <c r="AG30" i="1"/>
  <c r="AF30" i="1"/>
  <c r="Z30" i="1"/>
  <c r="T30" i="1"/>
  <c r="V30" i="1" s="1"/>
  <c r="N30" i="1"/>
  <c r="H30" i="1"/>
  <c r="BW29" i="1"/>
  <c r="BY29" i="1" s="1"/>
  <c r="BT29" i="1"/>
  <c r="BQ29" i="1"/>
  <c r="BS29" i="1" s="1"/>
  <c r="AS29" i="1"/>
  <c r="AP29" i="1"/>
  <c r="AR29" i="1" s="1"/>
  <c r="AM29" i="1"/>
  <c r="AL29" i="1"/>
  <c r="AK29" i="1"/>
  <c r="AG29" i="1"/>
  <c r="AF29" i="1"/>
  <c r="Z29" i="1"/>
  <c r="T29" i="1"/>
  <c r="N29" i="1"/>
  <c r="P29" i="1" s="1"/>
  <c r="H29" i="1"/>
  <c r="BW28" i="1"/>
  <c r="BY28" i="1" s="1"/>
  <c r="BT28" i="1"/>
  <c r="BV28" i="1" s="1"/>
  <c r="BQ28" i="1"/>
  <c r="BS28" i="1" s="1"/>
  <c r="AS28" i="1"/>
  <c r="AT28" i="1" s="1"/>
  <c r="AP28" i="1"/>
  <c r="AM28" i="1"/>
  <c r="AN28" i="1" s="1"/>
  <c r="AL28" i="1"/>
  <c r="AK28" i="1"/>
  <c r="AG28" i="1"/>
  <c r="AF28" i="1"/>
  <c r="Z28" i="1"/>
  <c r="T28" i="1"/>
  <c r="N28" i="1"/>
  <c r="P28" i="1" s="1"/>
  <c r="H28" i="1"/>
  <c r="BW27" i="1"/>
  <c r="BT27" i="1"/>
  <c r="BU27" i="1" s="1"/>
  <c r="BQ27" i="1"/>
  <c r="BS27" i="1" s="1"/>
  <c r="AS27" i="1"/>
  <c r="AP27" i="1"/>
  <c r="AM27" i="1"/>
  <c r="AO27" i="1" s="1"/>
  <c r="AL27" i="1"/>
  <c r="AK27" i="1"/>
  <c r="AG27" i="1"/>
  <c r="AF27" i="1"/>
  <c r="Z27" i="1"/>
  <c r="T27" i="1"/>
  <c r="V27" i="1" s="1"/>
  <c r="N27" i="1"/>
  <c r="H27" i="1"/>
  <c r="J27" i="1" s="1"/>
  <c r="BW26" i="1"/>
  <c r="BT26" i="1"/>
  <c r="BV26" i="1" s="1"/>
  <c r="BQ26" i="1"/>
  <c r="AS26" i="1"/>
  <c r="AU26" i="1" s="1"/>
  <c r="AP26" i="1"/>
  <c r="AQ26" i="1" s="1"/>
  <c r="AM26" i="1"/>
  <c r="AO26" i="1" s="1"/>
  <c r="AL26" i="1"/>
  <c r="AK26" i="1"/>
  <c r="AG26" i="1"/>
  <c r="AF26" i="1"/>
  <c r="Z26" i="1"/>
  <c r="T26" i="1"/>
  <c r="V26" i="1" s="1"/>
  <c r="N26" i="1"/>
  <c r="O26" i="1" s="1"/>
  <c r="H26" i="1"/>
  <c r="BW25" i="1"/>
  <c r="BX25" i="1" s="1"/>
  <c r="BT25" i="1"/>
  <c r="BV25" i="1" s="1"/>
  <c r="BQ25" i="1"/>
  <c r="AS25" i="1"/>
  <c r="AP25" i="1"/>
  <c r="AM25" i="1"/>
  <c r="AO25" i="1" s="1"/>
  <c r="AL25" i="1"/>
  <c r="AK25" i="1"/>
  <c r="AG25" i="1"/>
  <c r="AF25" i="1"/>
  <c r="Z25" i="1"/>
  <c r="T25" i="1"/>
  <c r="U25" i="1" s="1"/>
  <c r="N25" i="1"/>
  <c r="H25" i="1"/>
  <c r="J25" i="1" s="1"/>
  <c r="BW23" i="1"/>
  <c r="BT23" i="1"/>
  <c r="BV23" i="1" s="1"/>
  <c r="BQ23" i="1"/>
  <c r="BR23" i="1" s="1"/>
  <c r="AS23" i="1"/>
  <c r="AU23" i="1" s="1"/>
  <c r="AP23" i="1"/>
  <c r="AQ23" i="1" s="1"/>
  <c r="AM23" i="1"/>
  <c r="AO23" i="1" s="1"/>
  <c r="AL23" i="1"/>
  <c r="AK23" i="1"/>
  <c r="AG23" i="1"/>
  <c r="AF23" i="1"/>
  <c r="Z23" i="1"/>
  <c r="T23" i="1"/>
  <c r="V23" i="1" s="1"/>
  <c r="N23" i="1"/>
  <c r="O23" i="1" s="1"/>
  <c r="H23" i="1"/>
  <c r="BW22" i="1"/>
  <c r="BX22" i="1" s="1"/>
  <c r="BT22" i="1"/>
  <c r="BV22" i="1" s="1"/>
  <c r="BQ22" i="1"/>
  <c r="AS22" i="1"/>
  <c r="AP22" i="1"/>
  <c r="AM22" i="1"/>
  <c r="AO22" i="1" s="1"/>
  <c r="AL22" i="1"/>
  <c r="AK22" i="1"/>
  <c r="AG22" i="1"/>
  <c r="AF22" i="1"/>
  <c r="Z22" i="1"/>
  <c r="T22" i="1"/>
  <c r="V22" i="1" s="1"/>
  <c r="N22" i="1"/>
  <c r="H22" i="1"/>
  <c r="J22" i="1" s="1"/>
  <c r="BW21" i="1"/>
  <c r="BT21" i="1"/>
  <c r="BV21" i="1" s="1"/>
  <c r="BQ21" i="1"/>
  <c r="BR21" i="1" s="1"/>
  <c r="AS21" i="1"/>
  <c r="AU21" i="1" s="1"/>
  <c r="AP21" i="1"/>
  <c r="AQ21" i="1" s="1"/>
  <c r="AM21" i="1"/>
  <c r="AO21" i="1" s="1"/>
  <c r="AL21" i="1"/>
  <c r="AK21" i="1"/>
  <c r="AG21" i="1"/>
  <c r="AF21" i="1"/>
  <c r="Z21" i="1"/>
  <c r="T21" i="1"/>
  <c r="V21" i="1" s="1"/>
  <c r="N21" i="1"/>
  <c r="O21" i="1" s="1"/>
  <c r="H21" i="1"/>
  <c r="BW20" i="1"/>
  <c r="BX20" i="1" s="1"/>
  <c r="BT20" i="1"/>
  <c r="BV20" i="1" s="1"/>
  <c r="BQ20" i="1"/>
  <c r="AS20" i="1"/>
  <c r="AP20" i="1"/>
  <c r="AM20" i="1"/>
  <c r="AO20" i="1" s="1"/>
  <c r="AL20" i="1"/>
  <c r="AK20" i="1"/>
  <c r="AG20" i="1"/>
  <c r="AF20" i="1"/>
  <c r="Z20" i="1"/>
  <c r="T20" i="1"/>
  <c r="V20" i="1" s="1"/>
  <c r="N20" i="1"/>
  <c r="H20" i="1"/>
  <c r="J20" i="1" s="1"/>
  <c r="BW19" i="1"/>
  <c r="BT19" i="1"/>
  <c r="BV19" i="1" s="1"/>
  <c r="BQ19" i="1"/>
  <c r="BR19" i="1" s="1"/>
  <c r="AS19" i="1"/>
  <c r="AU19" i="1" s="1"/>
  <c r="AP19" i="1"/>
  <c r="AQ19" i="1" s="1"/>
  <c r="AM19" i="1"/>
  <c r="AL19" i="1"/>
  <c r="AK19" i="1"/>
  <c r="AG19" i="1"/>
  <c r="AF19" i="1"/>
  <c r="Z19" i="1"/>
  <c r="T19" i="1"/>
  <c r="V19" i="1" s="1"/>
  <c r="N19" i="1"/>
  <c r="H19" i="1"/>
  <c r="BW18" i="1"/>
  <c r="BT18" i="1"/>
  <c r="BV18" i="1" s="1"/>
  <c r="BQ18" i="1"/>
  <c r="AS18" i="1"/>
  <c r="AP18" i="1"/>
  <c r="AM18" i="1"/>
  <c r="AO18" i="1" s="1"/>
  <c r="AL18" i="1"/>
  <c r="AK18" i="1"/>
  <c r="AG18" i="1"/>
  <c r="AF18" i="1"/>
  <c r="Z18" i="1"/>
  <c r="T18" i="1"/>
  <c r="V18" i="1" s="1"/>
  <c r="N18" i="1"/>
  <c r="H18" i="1"/>
  <c r="J18" i="1" s="1"/>
  <c r="BW17" i="1"/>
  <c r="BT17" i="1"/>
  <c r="BV17" i="1" s="1"/>
  <c r="BQ17" i="1"/>
  <c r="AS17" i="1"/>
  <c r="AP17" i="1"/>
  <c r="AQ17" i="1" s="1"/>
  <c r="AM17" i="1"/>
  <c r="AO17" i="1" s="1"/>
  <c r="AL17" i="1"/>
  <c r="AK17" i="1"/>
  <c r="AG17" i="1"/>
  <c r="AF17" i="1"/>
  <c r="Z17" i="1"/>
  <c r="AB17" i="1" s="1"/>
  <c r="T17" i="1"/>
  <c r="N17" i="1"/>
  <c r="O17" i="1" s="1"/>
  <c r="H17" i="1"/>
  <c r="BW16" i="1"/>
  <c r="BX16" i="1" s="1"/>
  <c r="BT16" i="1"/>
  <c r="BV16" i="1" s="1"/>
  <c r="BQ16" i="1"/>
  <c r="BS16" i="1" s="1"/>
  <c r="AS16" i="1"/>
  <c r="AU16" i="1" s="1"/>
  <c r="AP16" i="1"/>
  <c r="AM16" i="1"/>
  <c r="AL16" i="1"/>
  <c r="AK16" i="1"/>
  <c r="AG16" i="1"/>
  <c r="AF16" i="1"/>
  <c r="Z16" i="1"/>
  <c r="AA16" i="1" s="1"/>
  <c r="T16" i="1"/>
  <c r="V16" i="1" s="1"/>
  <c r="N16" i="1"/>
  <c r="P16" i="1" s="1"/>
  <c r="H16" i="1"/>
  <c r="BW15" i="1"/>
  <c r="BT15" i="1"/>
  <c r="BV15" i="1" s="1"/>
  <c r="BQ15" i="1"/>
  <c r="AS15" i="1"/>
  <c r="AP15" i="1"/>
  <c r="AR15" i="1" s="1"/>
  <c r="AM15" i="1"/>
  <c r="AL15" i="1"/>
  <c r="AK15" i="1"/>
  <c r="AG15" i="1"/>
  <c r="AF15" i="1"/>
  <c r="Z15" i="1"/>
  <c r="AA15" i="1" s="1"/>
  <c r="T15" i="1"/>
  <c r="N15" i="1"/>
  <c r="P15" i="1" s="1"/>
  <c r="H15" i="1"/>
  <c r="BW14" i="1"/>
  <c r="BY14" i="1" s="1"/>
  <c r="BT14" i="1"/>
  <c r="BV14" i="1" s="1"/>
  <c r="BQ14" i="1"/>
  <c r="BR14" i="1" s="1"/>
  <c r="AS14" i="1"/>
  <c r="AU14" i="1" s="1"/>
  <c r="AP14" i="1"/>
  <c r="AM14" i="1"/>
  <c r="AO14" i="1" s="1"/>
  <c r="AL14" i="1"/>
  <c r="AK14" i="1"/>
  <c r="AG14" i="1"/>
  <c r="AF14" i="1"/>
  <c r="Z14" i="1"/>
  <c r="AB14" i="1" s="1"/>
  <c r="T14" i="1"/>
  <c r="V14" i="1" s="1"/>
  <c r="N14" i="1"/>
  <c r="O14" i="1" s="1"/>
  <c r="H14" i="1"/>
  <c r="J14" i="1" s="1"/>
  <c r="BW13" i="1"/>
  <c r="BX13" i="1" s="1"/>
  <c r="BT13" i="1"/>
  <c r="BQ13" i="1"/>
  <c r="BS13" i="1" s="1"/>
  <c r="AS13" i="1"/>
  <c r="AU13" i="1" s="1"/>
  <c r="AP13" i="1"/>
  <c r="AR13" i="1" s="1"/>
  <c r="AM13" i="1"/>
  <c r="AO13" i="1" s="1"/>
  <c r="AL13" i="1"/>
  <c r="AK13" i="1"/>
  <c r="AG13" i="1"/>
  <c r="AF13" i="1"/>
  <c r="Z13" i="1"/>
  <c r="AA13" i="1" s="1"/>
  <c r="T13" i="1"/>
  <c r="V13" i="1" s="1"/>
  <c r="N13" i="1"/>
  <c r="P13" i="1" s="1"/>
  <c r="H13" i="1"/>
  <c r="I13" i="1" s="1"/>
  <c r="BW12" i="1"/>
  <c r="BY12" i="1" s="1"/>
  <c r="BT12" i="1"/>
  <c r="BQ12" i="1"/>
  <c r="BR12" i="1" s="1"/>
  <c r="AS12" i="1"/>
  <c r="AP12" i="1"/>
  <c r="AM12" i="1"/>
  <c r="AL12" i="1"/>
  <c r="AK12" i="1"/>
  <c r="AG12" i="1"/>
  <c r="AF12" i="1"/>
  <c r="Z12" i="1"/>
  <c r="AB12" i="1" s="1"/>
  <c r="T12" i="1"/>
  <c r="N12" i="1"/>
  <c r="O12" i="1" s="1"/>
  <c r="H12" i="1"/>
  <c r="BW11" i="1"/>
  <c r="BT11" i="1"/>
  <c r="BQ11" i="1"/>
  <c r="BS11" i="1" s="1"/>
  <c r="AS11" i="1"/>
  <c r="AU11" i="1" s="1"/>
  <c r="AP11" i="1"/>
  <c r="AR11" i="1" s="1"/>
  <c r="AM11" i="1"/>
  <c r="AO11" i="1" s="1"/>
  <c r="AL11" i="1"/>
  <c r="AK11" i="1"/>
  <c r="AG11" i="1"/>
  <c r="AF11" i="1"/>
  <c r="Z11" i="1"/>
  <c r="T11" i="1"/>
  <c r="V11" i="1" s="1"/>
  <c r="N11" i="1"/>
  <c r="P11" i="1" s="1"/>
  <c r="H11" i="1"/>
  <c r="I11" i="1" s="1"/>
  <c r="BW10" i="1"/>
  <c r="BT10" i="1"/>
  <c r="BV10" i="1" s="1"/>
  <c r="BQ10" i="1"/>
  <c r="BR10" i="1" s="1"/>
  <c r="AS10" i="1"/>
  <c r="AU10" i="1" s="1"/>
  <c r="AP10" i="1"/>
  <c r="AQ10" i="1" s="1"/>
  <c r="AM10" i="1"/>
  <c r="AO10" i="1" s="1"/>
  <c r="AL10" i="1"/>
  <c r="AK10" i="1"/>
  <c r="AG10" i="1"/>
  <c r="AF10" i="1"/>
  <c r="Z10" i="1"/>
  <c r="AB10" i="1" s="1"/>
  <c r="T10" i="1"/>
  <c r="V10" i="1" s="1"/>
  <c r="N10" i="1"/>
  <c r="O10" i="1" s="1"/>
  <c r="H10" i="1"/>
  <c r="J10" i="1" s="1"/>
  <c r="BW9" i="1"/>
  <c r="BX9" i="1" s="1"/>
  <c r="BT9" i="1"/>
  <c r="BV9" i="1" s="1"/>
  <c r="BQ9" i="1"/>
  <c r="AS9" i="1"/>
  <c r="AU9" i="1" s="1"/>
  <c r="AP9" i="1"/>
  <c r="AR9" i="1" s="1"/>
  <c r="AM9" i="1"/>
  <c r="AO9" i="1" s="1"/>
  <c r="AL9" i="1"/>
  <c r="AK9" i="1"/>
  <c r="AG9" i="1"/>
  <c r="AF9" i="1"/>
  <c r="Z9" i="1"/>
  <c r="AA9" i="1" s="1"/>
  <c r="T9" i="1"/>
  <c r="V9" i="1" s="1"/>
  <c r="N9" i="1"/>
  <c r="P9" i="1" s="1"/>
  <c r="H9" i="1"/>
  <c r="J9" i="1" s="1"/>
  <c r="BW8" i="1"/>
  <c r="BY8" i="1" s="1"/>
  <c r="BT8" i="1"/>
  <c r="BV8" i="1" s="1"/>
  <c r="BQ8" i="1"/>
  <c r="AS8" i="1"/>
  <c r="AT8" i="1" s="1"/>
  <c r="AP8" i="1"/>
  <c r="AM8" i="1"/>
  <c r="AO8" i="1" s="1"/>
  <c r="AL8" i="1"/>
  <c r="AK8" i="1"/>
  <c r="AG8" i="1"/>
  <c r="AF8" i="1"/>
  <c r="Z8" i="1"/>
  <c r="AB8" i="1" s="1"/>
  <c r="T8" i="1"/>
  <c r="V8" i="1" s="1"/>
  <c r="N8" i="1"/>
  <c r="H8" i="1"/>
  <c r="J8" i="1" s="1"/>
  <c r="BW7" i="1"/>
  <c r="BT7" i="1"/>
  <c r="BQ7" i="1"/>
  <c r="AS7" i="1"/>
  <c r="AP7" i="1"/>
  <c r="AR7" i="1" s="1"/>
  <c r="AM7" i="1"/>
  <c r="AL7" i="1"/>
  <c r="AK7" i="1"/>
  <c r="Z7" i="1"/>
  <c r="AA7" i="1" s="1"/>
  <c r="T7" i="1"/>
  <c r="N7" i="1"/>
  <c r="P7" i="1" s="1"/>
  <c r="H7" i="1"/>
  <c r="BN5" i="1"/>
  <c r="BK5" i="1"/>
  <c r="B5" i="1"/>
  <c r="BN4" i="1"/>
  <c r="BK4" i="1"/>
  <c r="BR9" i="1" l="1"/>
  <c r="BS9" i="1"/>
  <c r="BX55" i="1"/>
  <c r="BW6" i="1"/>
  <c r="BX7" i="1"/>
  <c r="BW3" i="1"/>
  <c r="AL5" i="1"/>
  <c r="AF5" i="1"/>
  <c r="AF6" i="1"/>
  <c r="AG6" i="1"/>
  <c r="AF3" i="1"/>
  <c r="AF4" i="1"/>
  <c r="I44" i="1"/>
  <c r="BQ3" i="1"/>
  <c r="BV50" i="1"/>
  <c r="BU60" i="1"/>
  <c r="BV60" i="1"/>
  <c r="BT3" i="1"/>
  <c r="BS21" i="1"/>
  <c r="BR55" i="1"/>
  <c r="BQ6" i="1"/>
  <c r="BT6" i="1"/>
  <c r="AL6" i="1"/>
  <c r="AL4" i="1"/>
  <c r="AL3" i="1"/>
  <c r="AG5" i="1"/>
  <c r="AG4" i="1"/>
  <c r="AG3" i="1"/>
  <c r="AK6" i="1"/>
  <c r="AK5" i="1"/>
  <c r="AK4" i="1"/>
  <c r="AK3" i="1"/>
  <c r="BX28" i="1"/>
  <c r="U60" i="1"/>
  <c r="U34" i="1"/>
  <c r="BY9" i="1"/>
  <c r="BR27" i="1"/>
  <c r="N6" i="1"/>
  <c r="P6" i="1" s="1"/>
  <c r="U44" i="1"/>
  <c r="AN51" i="1"/>
  <c r="P52" i="1"/>
  <c r="BU61" i="1"/>
  <c r="BX43" i="1"/>
  <c r="BR16" i="1"/>
  <c r="V25" i="1"/>
  <c r="BV30" i="1"/>
  <c r="BS58" i="1"/>
  <c r="O16" i="1"/>
  <c r="U30" i="1"/>
  <c r="O37" i="1"/>
  <c r="I9" i="1"/>
  <c r="AM4" i="1"/>
  <c r="AN4" i="1" s="1"/>
  <c r="BY16" i="1"/>
  <c r="BX37" i="1"/>
  <c r="BS19" i="1"/>
  <c r="BS23" i="1"/>
  <c r="BS31" i="1"/>
  <c r="BY55" i="1"/>
  <c r="BY65" i="1"/>
  <c r="BS12" i="1"/>
  <c r="BX51" i="1"/>
  <c r="BU20" i="1"/>
  <c r="BY22" i="1"/>
  <c r="BY25" i="1"/>
  <c r="BV32" i="1"/>
  <c r="BY61" i="1"/>
  <c r="BY7" i="1"/>
  <c r="BU8" i="1"/>
  <c r="BY20" i="1"/>
  <c r="BE6" i="1"/>
  <c r="BG6" i="1" s="1"/>
  <c r="AS5" i="1"/>
  <c r="AU5" i="1" s="1"/>
  <c r="AR21" i="1"/>
  <c r="AR23" i="1"/>
  <c r="AN11" i="1"/>
  <c r="AO49" i="1"/>
  <c r="AN63" i="1"/>
  <c r="AB36" i="1"/>
  <c r="AB9" i="1"/>
  <c r="AB7" i="1"/>
  <c r="AA35" i="1"/>
  <c r="U8" i="1"/>
  <c r="U57" i="1"/>
  <c r="U27" i="1"/>
  <c r="U42" i="1"/>
  <c r="U51" i="1"/>
  <c r="BU15" i="1"/>
  <c r="O36" i="1"/>
  <c r="U53" i="1"/>
  <c r="U18" i="1"/>
  <c r="U61" i="1"/>
  <c r="BR62" i="1"/>
  <c r="U63" i="1"/>
  <c r="AB65" i="1"/>
  <c r="BV66" i="1"/>
  <c r="BS14" i="1"/>
  <c r="AB16" i="1"/>
  <c r="U20" i="1"/>
  <c r="O35" i="1"/>
  <c r="BR38" i="1"/>
  <c r="O43" i="1"/>
  <c r="AB47" i="1"/>
  <c r="U50" i="1"/>
  <c r="BV52" i="1"/>
  <c r="AT61" i="1"/>
  <c r="V66" i="1"/>
  <c r="BQ5" i="1"/>
  <c r="BR32" i="1"/>
  <c r="BR34" i="1"/>
  <c r="BV38" i="1"/>
  <c r="AA40" i="1"/>
  <c r="U45" i="1"/>
  <c r="BU49" i="1"/>
  <c r="AA55" i="1"/>
  <c r="AU66" i="1"/>
  <c r="U48" i="1"/>
  <c r="AN66" i="1"/>
  <c r="AN13" i="1"/>
  <c r="J45" i="1"/>
  <c r="J11" i="1"/>
  <c r="I39" i="1"/>
  <c r="J63" i="1"/>
  <c r="J13" i="1"/>
  <c r="I64" i="1"/>
  <c r="AQ33" i="1"/>
  <c r="I37" i="1"/>
  <c r="AO59" i="1"/>
  <c r="AN60" i="1"/>
  <c r="AR64" i="1"/>
  <c r="AO61" i="1"/>
  <c r="AO39" i="1"/>
  <c r="AN41" i="1"/>
  <c r="AN48" i="1"/>
  <c r="I60" i="1"/>
  <c r="AN8" i="1"/>
  <c r="I61" i="1"/>
  <c r="AO67" i="1"/>
  <c r="J40" i="1"/>
  <c r="J57" i="1"/>
  <c r="BE4" i="1"/>
  <c r="BG4" i="1" s="1"/>
  <c r="AT38" i="1"/>
  <c r="AQ46" i="1"/>
  <c r="AT52" i="1"/>
  <c r="AT59" i="1"/>
  <c r="AT11" i="1"/>
  <c r="AT13" i="1"/>
  <c r="AR19" i="1"/>
  <c r="AR26" i="1"/>
  <c r="AQ31" i="1"/>
  <c r="AQ36" i="1"/>
  <c r="AT49" i="1"/>
  <c r="AR50" i="1"/>
  <c r="AT58" i="1"/>
  <c r="AU8" i="1"/>
  <c r="AR17" i="1"/>
  <c r="AN42" i="1"/>
  <c r="AO42" i="1"/>
  <c r="BH3" i="1"/>
  <c r="BJ3" i="1" s="1"/>
  <c r="AM5" i="1"/>
  <c r="AN5" i="1" s="1"/>
  <c r="Z5" i="1"/>
  <c r="AB5" i="1" s="1"/>
  <c r="I8" i="1"/>
  <c r="I10" i="1"/>
  <c r="U10" i="1"/>
  <c r="AN10" i="1"/>
  <c r="AT10" i="1"/>
  <c r="BU10" i="1"/>
  <c r="P12" i="1"/>
  <c r="AQ12" i="1"/>
  <c r="AR12" i="1"/>
  <c r="P14" i="1"/>
  <c r="AQ14" i="1"/>
  <c r="AR14" i="1"/>
  <c r="AO19" i="1"/>
  <c r="AN19" i="1"/>
  <c r="BU28" i="1"/>
  <c r="P31" i="1"/>
  <c r="O31" i="1"/>
  <c r="AB32" i="1"/>
  <c r="AA32" i="1"/>
  <c r="AR34" i="1"/>
  <c r="AQ34" i="1"/>
  <c r="AR38" i="1"/>
  <c r="AQ38" i="1"/>
  <c r="AQ39" i="1"/>
  <c r="AR39" i="1"/>
  <c r="AR43" i="1"/>
  <c r="AQ43" i="1"/>
  <c r="AO45" i="1"/>
  <c r="AN45" i="1"/>
  <c r="P46" i="1"/>
  <c r="O46" i="1"/>
  <c r="AR48" i="1"/>
  <c r="BS48" i="1"/>
  <c r="BR48" i="1"/>
  <c r="I51" i="1"/>
  <c r="V54" i="1"/>
  <c r="AU54" i="1"/>
  <c r="AT54" i="1"/>
  <c r="BS55" i="1"/>
  <c r="AB61" i="1"/>
  <c r="AA61" i="1"/>
  <c r="AN62" i="1"/>
  <c r="BY63" i="1"/>
  <c r="BX63" i="1"/>
  <c r="BU65" i="1"/>
  <c r="AQ66" i="1"/>
  <c r="BV34" i="1"/>
  <c r="BU34" i="1"/>
  <c r="BS64" i="1"/>
  <c r="BR64" i="1"/>
  <c r="I67" i="1"/>
  <c r="J67" i="1"/>
  <c r="T5" i="1"/>
  <c r="U5" i="1" s="1"/>
  <c r="BR17" i="1"/>
  <c r="BS17" i="1"/>
  <c r="O19" i="1"/>
  <c r="P19" i="1"/>
  <c r="BR26" i="1"/>
  <c r="BS26" i="1"/>
  <c r="AA33" i="1"/>
  <c r="BV36" i="1"/>
  <c r="BU36" i="1"/>
  <c r="BS37" i="1"/>
  <c r="U38" i="1"/>
  <c r="BS39" i="1"/>
  <c r="BY40" i="1"/>
  <c r="BX40" i="1"/>
  <c r="U43" i="1"/>
  <c r="V43" i="1"/>
  <c r="BX47" i="1"/>
  <c r="I50" i="1"/>
  <c r="BR50" i="1"/>
  <c r="AQ52" i="1"/>
  <c r="BU54" i="1"/>
  <c r="BY57" i="1"/>
  <c r="V58" i="1"/>
  <c r="U58" i="1"/>
  <c r="AB59" i="1"/>
  <c r="AA59" i="1"/>
  <c r="V62" i="1"/>
  <c r="U62" i="1"/>
  <c r="AU63" i="1"/>
  <c r="AT63" i="1"/>
  <c r="P64" i="1"/>
  <c r="O64" i="1"/>
  <c r="V65" i="1"/>
  <c r="U65" i="1"/>
  <c r="P30" i="1"/>
  <c r="O30" i="1"/>
  <c r="P34" i="1"/>
  <c r="O34" i="1"/>
  <c r="AO58" i="1"/>
  <c r="AN58" i="1"/>
  <c r="Z3" i="1"/>
  <c r="AA3" i="1" s="1"/>
  <c r="AS4" i="1"/>
  <c r="AT4" i="1" s="1"/>
  <c r="BH5" i="1"/>
  <c r="BJ5" i="1" s="1"/>
  <c r="AP6" i="1"/>
  <c r="AR6" i="1" s="1"/>
  <c r="Z6" i="1"/>
  <c r="AB6" i="1" s="1"/>
  <c r="P10" i="1"/>
  <c r="AR10" i="1"/>
  <c r="BS10" i="1"/>
  <c r="U11" i="1"/>
  <c r="BV11" i="1"/>
  <c r="BU11" i="1"/>
  <c r="U13" i="1"/>
  <c r="BV13" i="1"/>
  <c r="BU13" i="1"/>
  <c r="AB15" i="1"/>
  <c r="U16" i="1"/>
  <c r="AR16" i="1"/>
  <c r="AQ16" i="1"/>
  <c r="BX18" i="1"/>
  <c r="BY18" i="1"/>
  <c r="U22" i="1"/>
  <c r="AB28" i="1"/>
  <c r="AA28" i="1"/>
  <c r="AU30" i="1"/>
  <c r="AT30" i="1"/>
  <c r="O33" i="1"/>
  <c r="AB34" i="1"/>
  <c r="AA34" i="1"/>
  <c r="AA37" i="1"/>
  <c r="AT42" i="1"/>
  <c r="BV42" i="1"/>
  <c r="BU42" i="1"/>
  <c r="AU43" i="1"/>
  <c r="BS43" i="1"/>
  <c r="AT44" i="1"/>
  <c r="BV48" i="1"/>
  <c r="J49" i="1"/>
  <c r="AA49" i="1"/>
  <c r="BX49" i="1"/>
  <c r="BY49" i="1"/>
  <c r="AB53" i="1"/>
  <c r="P54" i="1"/>
  <c r="O54" i="1"/>
  <c r="I59" i="1"/>
  <c r="J59" i="1"/>
  <c r="P60" i="1"/>
  <c r="O60" i="1"/>
  <c r="U67" i="1"/>
  <c r="O32" i="1"/>
  <c r="P39" i="1"/>
  <c r="AO40" i="1"/>
  <c r="I41" i="1"/>
  <c r="AU41" i="1"/>
  <c r="AO55" i="1"/>
  <c r="BS60" i="1"/>
  <c r="I62" i="1"/>
  <c r="AR62" i="1"/>
  <c r="BV62" i="1"/>
  <c r="AO57" i="1"/>
  <c r="AN57" i="1"/>
  <c r="BU9" i="1"/>
  <c r="BU14" i="1"/>
  <c r="AO15" i="1"/>
  <c r="AN15" i="1"/>
  <c r="BY15" i="1"/>
  <c r="BX15" i="1"/>
  <c r="J17" i="1"/>
  <c r="I17" i="1"/>
  <c r="AU18" i="1"/>
  <c r="AT18" i="1"/>
  <c r="P21" i="1"/>
  <c r="AN21" i="1"/>
  <c r="BU22" i="1"/>
  <c r="AA25" i="1"/>
  <c r="AB25" i="1"/>
  <c r="J26" i="1"/>
  <c r="I26" i="1"/>
  <c r="AU27" i="1"/>
  <c r="AT27" i="1"/>
  <c r="O29" i="1"/>
  <c r="AN31" i="1"/>
  <c r="AO33" i="1"/>
  <c r="AN33" i="1"/>
  <c r="I35" i="1"/>
  <c r="BS35" i="1"/>
  <c r="BR35" i="1"/>
  <c r="AU36" i="1"/>
  <c r="AT36" i="1"/>
  <c r="AR37" i="1"/>
  <c r="O38" i="1"/>
  <c r="AA38" i="1"/>
  <c r="AB38" i="1"/>
  <c r="BV40" i="1"/>
  <c r="BU40" i="1"/>
  <c r="BV46" i="1"/>
  <c r="BU46" i="1"/>
  <c r="J52" i="1"/>
  <c r="I52" i="1"/>
  <c r="V12" i="1"/>
  <c r="U12" i="1"/>
  <c r="AO29" i="1"/>
  <c r="AN29" i="1"/>
  <c r="AT9" i="1"/>
  <c r="BX11" i="1"/>
  <c r="BY11" i="1"/>
  <c r="AO12" i="1"/>
  <c r="AN12" i="1"/>
  <c r="BV12" i="1"/>
  <c r="BU12" i="1"/>
  <c r="AN14" i="1"/>
  <c r="AT14" i="1"/>
  <c r="V15" i="1"/>
  <c r="U15" i="1"/>
  <c r="BR15" i="1"/>
  <c r="BS15" i="1"/>
  <c r="BU16" i="1"/>
  <c r="AA18" i="1"/>
  <c r="AB18" i="1"/>
  <c r="J19" i="1"/>
  <c r="I19" i="1"/>
  <c r="AU20" i="1"/>
  <c r="AT20" i="1"/>
  <c r="P23" i="1"/>
  <c r="AN23" i="1"/>
  <c r="BU25" i="1"/>
  <c r="AA27" i="1"/>
  <c r="AB27" i="1"/>
  <c r="AQ29" i="1"/>
  <c r="I31" i="1"/>
  <c r="V32" i="1"/>
  <c r="U32" i="1"/>
  <c r="I33" i="1"/>
  <c r="BS33" i="1"/>
  <c r="BR33" i="1"/>
  <c r="AU34" i="1"/>
  <c r="AT34" i="1"/>
  <c r="AQ35" i="1"/>
  <c r="U36" i="1"/>
  <c r="BR36" i="1"/>
  <c r="BY36" i="1"/>
  <c r="BX36" i="1"/>
  <c r="AB39" i="1"/>
  <c r="AA39" i="1"/>
  <c r="AU40" i="1"/>
  <c r="AT40" i="1"/>
  <c r="V41" i="1"/>
  <c r="AR41" i="1"/>
  <c r="AQ41" i="1"/>
  <c r="BV41" i="1"/>
  <c r="J42" i="1"/>
  <c r="AB42" i="1"/>
  <c r="AA42" i="1"/>
  <c r="BV57" i="1"/>
  <c r="BU57" i="1"/>
  <c r="AU60" i="1"/>
  <c r="AT60" i="1"/>
  <c r="V7" i="1"/>
  <c r="U7" i="1"/>
  <c r="BY10" i="1"/>
  <c r="BW4" i="1"/>
  <c r="AA11" i="1"/>
  <c r="AB11" i="1"/>
  <c r="J15" i="1"/>
  <c r="I15" i="1"/>
  <c r="AA22" i="1"/>
  <c r="AB22" i="1"/>
  <c r="J23" i="1"/>
  <c r="I23" i="1"/>
  <c r="AU25" i="1"/>
  <c r="AT25" i="1"/>
  <c r="AB30" i="1"/>
  <c r="AA30" i="1"/>
  <c r="BY30" i="1"/>
  <c r="BX30" i="1"/>
  <c r="BY32" i="1"/>
  <c r="BX32" i="1"/>
  <c r="BY33" i="1"/>
  <c r="BX33" i="1"/>
  <c r="AO35" i="1"/>
  <c r="AN35" i="1"/>
  <c r="BY39" i="1"/>
  <c r="BX39" i="1"/>
  <c r="P41" i="1"/>
  <c r="O41" i="1"/>
  <c r="BS41" i="1"/>
  <c r="BR41" i="1"/>
  <c r="BX44" i="1"/>
  <c r="BY44" i="1"/>
  <c r="J47" i="1"/>
  <c r="I47" i="1"/>
  <c r="BV47" i="1"/>
  <c r="BU47" i="1"/>
  <c r="O57" i="1"/>
  <c r="P57" i="1"/>
  <c r="U64" i="1"/>
  <c r="V64" i="1"/>
  <c r="P66" i="1"/>
  <c r="O66" i="1"/>
  <c r="AU7" i="1"/>
  <c r="AT7" i="1"/>
  <c r="BS7" i="1"/>
  <c r="BR8" i="1"/>
  <c r="BS8" i="1"/>
  <c r="J12" i="1"/>
  <c r="I12" i="1"/>
  <c r="AU12" i="1"/>
  <c r="AT12" i="1"/>
  <c r="N4" i="1"/>
  <c r="O4" i="1" s="1"/>
  <c r="BT4" i="1"/>
  <c r="J7" i="1"/>
  <c r="I7" i="1"/>
  <c r="BV7" i="1"/>
  <c r="BU7" i="1"/>
  <c r="AQ8" i="1"/>
  <c r="AR8" i="1"/>
  <c r="H3" i="1"/>
  <c r="I3" i="1" s="1"/>
  <c r="AS3" i="1"/>
  <c r="AU3" i="1" s="1"/>
  <c r="AM6" i="1"/>
  <c r="AN6" i="1" s="1"/>
  <c r="AS6" i="1"/>
  <c r="AT6" i="1" s="1"/>
  <c r="AO7" i="1"/>
  <c r="AN7" i="1"/>
  <c r="O8" i="1"/>
  <c r="P8" i="1"/>
  <c r="U9" i="1"/>
  <c r="AN9" i="1"/>
  <c r="AB13" i="1"/>
  <c r="BY13" i="1"/>
  <c r="I14" i="1"/>
  <c r="U14" i="1"/>
  <c r="AU15" i="1"/>
  <c r="AT15" i="1"/>
  <c r="AT16" i="1"/>
  <c r="P17" i="1"/>
  <c r="AN17" i="1"/>
  <c r="BU18" i="1"/>
  <c r="AA20" i="1"/>
  <c r="AB20" i="1"/>
  <c r="J21" i="1"/>
  <c r="I21" i="1"/>
  <c r="AU22" i="1"/>
  <c r="AT22" i="1"/>
  <c r="P26" i="1"/>
  <c r="AN26" i="1"/>
  <c r="AU28" i="1"/>
  <c r="J29" i="1"/>
  <c r="I29" i="1"/>
  <c r="BR29" i="1"/>
  <c r="AU32" i="1"/>
  <c r="AT32" i="1"/>
  <c r="BT5" i="1"/>
  <c r="BY34" i="1"/>
  <c r="BX34" i="1"/>
  <c r="BY35" i="1"/>
  <c r="BX35" i="1"/>
  <c r="AO37" i="1"/>
  <c r="AN37" i="1"/>
  <c r="BX38" i="1"/>
  <c r="BY38" i="1"/>
  <c r="V40" i="1"/>
  <c r="U40" i="1"/>
  <c r="AR44" i="1"/>
  <c r="AQ44" i="1"/>
  <c r="AB45" i="1"/>
  <c r="AA45" i="1"/>
  <c r="BX45" i="1"/>
  <c r="BY45" i="1"/>
  <c r="J53" i="1"/>
  <c r="I53" i="1"/>
  <c r="V55" i="1"/>
  <c r="U55" i="1"/>
  <c r="BS54" i="1"/>
  <c r="BR54" i="1"/>
  <c r="AR58" i="1"/>
  <c r="AQ58" i="1"/>
  <c r="BV58" i="1"/>
  <c r="BU58" i="1"/>
  <c r="BV63" i="1"/>
  <c r="BU63" i="1"/>
  <c r="I65" i="1"/>
  <c r="J65" i="1"/>
  <c r="AU50" i="1"/>
  <c r="AT50" i="1"/>
  <c r="V52" i="1"/>
  <c r="U52" i="1"/>
  <c r="AU53" i="1"/>
  <c r="AT53" i="1"/>
  <c r="J54" i="1"/>
  <c r="I54" i="1"/>
  <c r="T3" i="1"/>
  <c r="U3" i="1" s="1"/>
  <c r="AP4" i="1"/>
  <c r="AQ4" i="1" s="1"/>
  <c r="Z4" i="1"/>
  <c r="AA4" i="1" s="1"/>
  <c r="T6" i="1"/>
  <c r="V6" i="1" s="1"/>
  <c r="BX42" i="1"/>
  <c r="I43" i="1"/>
  <c r="AN43" i="1"/>
  <c r="AB44" i="1"/>
  <c r="BU44" i="1"/>
  <c r="U46" i="1"/>
  <c r="AT46" i="1"/>
  <c r="P48" i="1"/>
  <c r="O48" i="1"/>
  <c r="AU48" i="1"/>
  <c r="AT48" i="1"/>
  <c r="AN50" i="1"/>
  <c r="AT51" i="1"/>
  <c r="BR52" i="1"/>
  <c r="BX53" i="1"/>
  <c r="AQ54" i="1"/>
  <c r="J55" i="1"/>
  <c r="I55" i="1"/>
  <c r="O58" i="1"/>
  <c r="P62" i="1"/>
  <c r="O62" i="1"/>
  <c r="AU62" i="1"/>
  <c r="AT62" i="1"/>
  <c r="AB63" i="1"/>
  <c r="AA63" i="1"/>
  <c r="BU64" i="1"/>
  <c r="BV64" i="1"/>
  <c r="AT65" i="1"/>
  <c r="AA67" i="1"/>
  <c r="BX67" i="1"/>
  <c r="AO47" i="1"/>
  <c r="AN47" i="1"/>
  <c r="P50" i="1"/>
  <c r="O50" i="1"/>
  <c r="AB51" i="1"/>
  <c r="AA51" i="1"/>
  <c r="T4" i="1"/>
  <c r="U4" i="1" s="1"/>
  <c r="H5" i="1"/>
  <c r="J5" i="1" s="1"/>
  <c r="BE5" i="1"/>
  <c r="BG5" i="1" s="1"/>
  <c r="BS46" i="1"/>
  <c r="BR46" i="1"/>
  <c r="BV51" i="1"/>
  <c r="BU51" i="1"/>
  <c r="AO52" i="1"/>
  <c r="AN52" i="1"/>
  <c r="AO53" i="1"/>
  <c r="AN53" i="1"/>
  <c r="AB57" i="1"/>
  <c r="AA57" i="1"/>
  <c r="BY59" i="1"/>
  <c r="BX59" i="1"/>
  <c r="AR60" i="1"/>
  <c r="AQ60" i="1"/>
  <c r="AN64" i="1"/>
  <c r="AT64" i="1"/>
  <c r="AU64" i="1"/>
  <c r="AN65" i="1"/>
  <c r="AO65" i="1"/>
  <c r="BR66" i="1"/>
  <c r="U49" i="1"/>
  <c r="BU53" i="1"/>
  <c r="AN54" i="1"/>
  <c r="AT55" i="1"/>
  <c r="I66" i="1"/>
  <c r="AT67" i="1"/>
  <c r="BU67" i="1"/>
  <c r="AN3" i="1"/>
  <c r="AO3" i="1"/>
  <c r="BE3" i="1"/>
  <c r="AO16" i="1"/>
  <c r="AN16" i="1"/>
  <c r="BS22" i="1"/>
  <c r="BR22" i="1"/>
  <c r="AU33" i="1"/>
  <c r="AT33" i="1"/>
  <c r="V47" i="1"/>
  <c r="U47" i="1"/>
  <c r="AR59" i="1"/>
  <c r="AQ59" i="1"/>
  <c r="P61" i="1"/>
  <c r="O61" i="1"/>
  <c r="BY62" i="1"/>
  <c r="BX62" i="1"/>
  <c r="AB66" i="1"/>
  <c r="AA66" i="1"/>
  <c r="BY66" i="1"/>
  <c r="BX66" i="1"/>
  <c r="N3" i="1"/>
  <c r="AP3" i="1"/>
  <c r="H4" i="1"/>
  <c r="BH4" i="1"/>
  <c r="N5" i="1"/>
  <c r="AP5" i="1"/>
  <c r="BZ5" i="1"/>
  <c r="BH6" i="1"/>
  <c r="O7" i="1"/>
  <c r="AQ7" i="1"/>
  <c r="BR7" i="1"/>
  <c r="AA8" i="1"/>
  <c r="BX8" i="1"/>
  <c r="O9" i="1"/>
  <c r="AQ9" i="1"/>
  <c r="AA10" i="1"/>
  <c r="BX10" i="1"/>
  <c r="O11" i="1"/>
  <c r="AQ11" i="1"/>
  <c r="BR11" i="1"/>
  <c r="AA12" i="1"/>
  <c r="BX12" i="1"/>
  <c r="O13" i="1"/>
  <c r="AQ13" i="1"/>
  <c r="BR13" i="1"/>
  <c r="AA14" i="1"/>
  <c r="BX14" i="1"/>
  <c r="O15" i="1"/>
  <c r="AQ15" i="1"/>
  <c r="V17" i="1"/>
  <c r="U17" i="1"/>
  <c r="AU17" i="1"/>
  <c r="AT17" i="1"/>
  <c r="AR18" i="1"/>
  <c r="AQ18" i="1"/>
  <c r="AR20" i="1"/>
  <c r="AQ20" i="1"/>
  <c r="AR22" i="1"/>
  <c r="AQ22" i="1"/>
  <c r="AR25" i="1"/>
  <c r="AQ25" i="1"/>
  <c r="AR27" i="1"/>
  <c r="AQ27" i="1"/>
  <c r="I28" i="1"/>
  <c r="J28" i="1"/>
  <c r="AB29" i="1"/>
  <c r="AA29" i="1"/>
  <c r="AR32" i="1"/>
  <c r="AQ32" i="1"/>
  <c r="J16" i="1"/>
  <c r="I16" i="1"/>
  <c r="BS18" i="1"/>
  <c r="BR18" i="1"/>
  <c r="AB21" i="1"/>
  <c r="AA21" i="1"/>
  <c r="BS25" i="1"/>
  <c r="BR25" i="1"/>
  <c r="AB26" i="1"/>
  <c r="AA26" i="1"/>
  <c r="AR28" i="1"/>
  <c r="AQ28" i="1"/>
  <c r="AB31" i="1"/>
  <c r="AA31" i="1"/>
  <c r="AU35" i="1"/>
  <c r="AT35" i="1"/>
  <c r="P49" i="1"/>
  <c r="O49" i="1"/>
  <c r="BY50" i="1"/>
  <c r="BX50" i="1"/>
  <c r="AQ55" i="1"/>
  <c r="AR55" i="1"/>
  <c r="AR67" i="1"/>
  <c r="AQ67" i="1"/>
  <c r="BS67" i="1"/>
  <c r="BR67" i="1"/>
  <c r="BQ4" i="1"/>
  <c r="BW5" i="1"/>
  <c r="BY17" i="1"/>
  <c r="BX17" i="1"/>
  <c r="P18" i="1"/>
  <c r="O18" i="1"/>
  <c r="BY19" i="1"/>
  <c r="BX19" i="1"/>
  <c r="P20" i="1"/>
  <c r="O20" i="1"/>
  <c r="BY21" i="1"/>
  <c r="BX21" i="1"/>
  <c r="P22" i="1"/>
  <c r="O22" i="1"/>
  <c r="BY23" i="1"/>
  <c r="BX23" i="1"/>
  <c r="P25" i="1"/>
  <c r="O25" i="1"/>
  <c r="BY26" i="1"/>
  <c r="BX26" i="1"/>
  <c r="P27" i="1"/>
  <c r="O27" i="1"/>
  <c r="AR30" i="1"/>
  <c r="AQ30" i="1"/>
  <c r="AB19" i="1"/>
  <c r="AA19" i="1"/>
  <c r="BS20" i="1"/>
  <c r="BR20" i="1"/>
  <c r="AB23" i="1"/>
  <c r="AA23" i="1"/>
  <c r="AU29" i="1"/>
  <c r="AT29" i="1"/>
  <c r="J38" i="1"/>
  <c r="I38" i="1"/>
  <c r="AO38" i="1"/>
  <c r="AN38" i="1"/>
  <c r="AU45" i="1"/>
  <c r="AT45" i="1"/>
  <c r="BS53" i="1"/>
  <c r="BR53" i="1"/>
  <c r="AB54" i="1"/>
  <c r="AA54" i="1"/>
  <c r="P67" i="1"/>
  <c r="O67" i="1"/>
  <c r="BZ4" i="1"/>
  <c r="AA17" i="1"/>
  <c r="BY27" i="1"/>
  <c r="BX27" i="1"/>
  <c r="V28" i="1"/>
  <c r="U28" i="1"/>
  <c r="AU31" i="1"/>
  <c r="AT31" i="1"/>
  <c r="BV29" i="1"/>
  <c r="BU29" i="1"/>
  <c r="BV31" i="1"/>
  <c r="BU31" i="1"/>
  <c r="BV33" i="1"/>
  <c r="BU33" i="1"/>
  <c r="BV35" i="1"/>
  <c r="BU35" i="1"/>
  <c r="V39" i="1"/>
  <c r="U39" i="1"/>
  <c r="AU39" i="1"/>
  <c r="AT39" i="1"/>
  <c r="BV39" i="1"/>
  <c r="BU39" i="1"/>
  <c r="P40" i="1"/>
  <c r="O40" i="1"/>
  <c r="AR40" i="1"/>
  <c r="AQ40" i="1"/>
  <c r="BS40" i="1"/>
  <c r="BR40" i="1"/>
  <c r="AB43" i="1"/>
  <c r="AA43" i="1"/>
  <c r="AB46" i="1"/>
  <c r="AA46" i="1"/>
  <c r="BU17" i="1"/>
  <c r="I18" i="1"/>
  <c r="AN18" i="1"/>
  <c r="U19" i="1"/>
  <c r="AT19" i="1"/>
  <c r="BU19" i="1"/>
  <c r="I20" i="1"/>
  <c r="AN20" i="1"/>
  <c r="U21" i="1"/>
  <c r="AT21" i="1"/>
  <c r="BU21" i="1"/>
  <c r="I22" i="1"/>
  <c r="AN22" i="1"/>
  <c r="U23" i="1"/>
  <c r="AT23" i="1"/>
  <c r="BU23" i="1"/>
  <c r="I25" i="1"/>
  <c r="AN25" i="1"/>
  <c r="U26" i="1"/>
  <c r="AT26" i="1"/>
  <c r="BU26" i="1"/>
  <c r="I27" i="1"/>
  <c r="AN27" i="1"/>
  <c r="BR28" i="1"/>
  <c r="J30" i="1"/>
  <c r="I30" i="1"/>
  <c r="BR30" i="1"/>
  <c r="J32" i="1"/>
  <c r="I32" i="1"/>
  <c r="J34" i="1"/>
  <c r="I34" i="1"/>
  <c r="J36" i="1"/>
  <c r="I36" i="1"/>
  <c r="BV43" i="1"/>
  <c r="BU43" i="1"/>
  <c r="J46" i="1"/>
  <c r="I46" i="1"/>
  <c r="BV27" i="1"/>
  <c r="O28" i="1"/>
  <c r="AO28" i="1"/>
  <c r="V29" i="1"/>
  <c r="U29" i="1"/>
  <c r="BX29" i="1"/>
  <c r="AO30" i="1"/>
  <c r="AN30" i="1"/>
  <c r="V31" i="1"/>
  <c r="U31" i="1"/>
  <c r="BX31" i="1"/>
  <c r="AO32" i="1"/>
  <c r="AN32" i="1"/>
  <c r="V33" i="1"/>
  <c r="U33" i="1"/>
  <c r="AO34" i="1"/>
  <c r="AN34" i="1"/>
  <c r="V35" i="1"/>
  <c r="U35" i="1"/>
  <c r="AO36" i="1"/>
  <c r="AN36" i="1"/>
  <c r="V37" i="1"/>
  <c r="U37" i="1"/>
  <c r="AU37" i="1"/>
  <c r="AT37" i="1"/>
  <c r="BV37" i="1"/>
  <c r="BU37" i="1"/>
  <c r="AB41" i="1"/>
  <c r="AA41" i="1"/>
  <c r="BY41" i="1"/>
  <c r="BX41" i="1"/>
  <c r="P42" i="1"/>
  <c r="O42" i="1"/>
  <c r="AR42" i="1"/>
  <c r="AQ42" i="1"/>
  <c r="BS42" i="1"/>
  <c r="BR42" i="1"/>
  <c r="BS45" i="1"/>
  <c r="BR45" i="1"/>
  <c r="AR47" i="1"/>
  <c r="AQ47" i="1"/>
  <c r="BS47" i="1"/>
  <c r="BR47" i="1"/>
  <c r="AB48" i="1"/>
  <c r="AA48" i="1"/>
  <c r="AR49" i="1"/>
  <c r="AQ49" i="1"/>
  <c r="P51" i="1"/>
  <c r="O51" i="1"/>
  <c r="BY52" i="1"/>
  <c r="BX52" i="1"/>
  <c r="BV55" i="1"/>
  <c r="BU55" i="1"/>
  <c r="AB58" i="1"/>
  <c r="AA58" i="1"/>
  <c r="V59" i="1"/>
  <c r="U59" i="1"/>
  <c r="O44" i="1"/>
  <c r="AN44" i="1"/>
  <c r="BR44" i="1"/>
  <c r="P45" i="1"/>
  <c r="BU45" i="1"/>
  <c r="AN46" i="1"/>
  <c r="BY46" i="1"/>
  <c r="BX46" i="1"/>
  <c r="AT47" i="1"/>
  <c r="I48" i="1"/>
  <c r="BS49" i="1"/>
  <c r="BR49" i="1"/>
  <c r="AB50" i="1"/>
  <c r="AA50" i="1"/>
  <c r="AR51" i="1"/>
  <c r="AQ51" i="1"/>
  <c r="P53" i="1"/>
  <c r="O53" i="1"/>
  <c r="BY54" i="1"/>
  <c r="BX54" i="1"/>
  <c r="BS57" i="1"/>
  <c r="BR57" i="1"/>
  <c r="J58" i="1"/>
  <c r="I58" i="1"/>
  <c r="AR45" i="1"/>
  <c r="AQ45" i="1"/>
  <c r="P47" i="1"/>
  <c r="O47" i="1"/>
  <c r="BY48" i="1"/>
  <c r="BX48" i="1"/>
  <c r="BS51" i="1"/>
  <c r="BR51" i="1"/>
  <c r="AB52" i="1"/>
  <c r="AA52" i="1"/>
  <c r="AR53" i="1"/>
  <c r="AQ53" i="1"/>
  <c r="P55" i="1"/>
  <c r="O55" i="1"/>
  <c r="AU57" i="1"/>
  <c r="AT57" i="1"/>
  <c r="BS59" i="1"/>
  <c r="BR59" i="1"/>
  <c r="AB60" i="1"/>
  <c r="AA60" i="1"/>
  <c r="AR61" i="1"/>
  <c r="AQ61" i="1"/>
  <c r="P63" i="1"/>
  <c r="O63" i="1"/>
  <c r="BY58" i="1"/>
  <c r="BX58" i="1"/>
  <c r="BS61" i="1"/>
  <c r="BR61" i="1"/>
  <c r="AB62" i="1"/>
  <c r="AA62" i="1"/>
  <c r="AR63" i="1"/>
  <c r="AQ63" i="1"/>
  <c r="AB64" i="1"/>
  <c r="AA64" i="1"/>
  <c r="BY64" i="1"/>
  <c r="BX64" i="1"/>
  <c r="P65" i="1"/>
  <c r="O65" i="1"/>
  <c r="AR65" i="1"/>
  <c r="AQ65" i="1"/>
  <c r="BS65" i="1"/>
  <c r="BR65" i="1"/>
  <c r="AR57" i="1"/>
  <c r="AQ57" i="1"/>
  <c r="P59" i="1"/>
  <c r="O59" i="1"/>
  <c r="BY60" i="1"/>
  <c r="BX60" i="1"/>
  <c r="BS63" i="1"/>
  <c r="BR63" i="1"/>
  <c r="BX6" i="1" l="1"/>
  <c r="BX3" i="1"/>
  <c r="BS5" i="1"/>
  <c r="BY5" i="1"/>
  <c r="BY3" i="1"/>
  <c r="BY4" i="1"/>
  <c r="BY6" i="1"/>
  <c r="BV5" i="1"/>
  <c r="BS6" i="1"/>
  <c r="BV6" i="1"/>
  <c r="BS3" i="1"/>
  <c r="BS4" i="1"/>
  <c r="BV3" i="1"/>
  <c r="BV4" i="1"/>
  <c r="BR3" i="1"/>
  <c r="BR6" i="1"/>
  <c r="BU6" i="1"/>
  <c r="BU3" i="1"/>
  <c r="J3" i="1"/>
  <c r="O6" i="1"/>
  <c r="AU4" i="1"/>
  <c r="AO4" i="1"/>
  <c r="BF6" i="1"/>
  <c r="BF4" i="1"/>
  <c r="AR4" i="1"/>
  <c r="AT3" i="1"/>
  <c r="AB3" i="1"/>
  <c r="BI5" i="1"/>
  <c r="BF5" i="1"/>
  <c r="AT5" i="1"/>
  <c r="AA5" i="1"/>
  <c r="V4" i="1"/>
  <c r="I5" i="1"/>
  <c r="AQ6" i="1"/>
  <c r="BI3" i="1"/>
  <c r="V5" i="1"/>
  <c r="P4" i="1"/>
  <c r="AO6" i="1"/>
  <c r="V3" i="1"/>
  <c r="AA6" i="1"/>
  <c r="AO5" i="1"/>
  <c r="U6" i="1"/>
  <c r="BX4" i="1"/>
  <c r="AB4" i="1"/>
  <c r="AU6" i="1"/>
  <c r="BU4" i="1"/>
  <c r="BR5" i="1"/>
  <c r="J6" i="1"/>
  <c r="I6" i="1"/>
  <c r="J4" i="1"/>
  <c r="I4" i="1"/>
  <c r="AR3" i="1"/>
  <c r="AQ3" i="1"/>
  <c r="CA5" i="1"/>
  <c r="BX5" i="1"/>
  <c r="BU5" i="1"/>
  <c r="BJ4" i="1"/>
  <c r="BI4" i="1"/>
  <c r="CA4" i="1"/>
  <c r="BR4" i="1"/>
  <c r="P5" i="1"/>
  <c r="O5" i="1"/>
  <c r="BG3" i="1"/>
  <c r="BF3" i="1"/>
  <c r="BJ6" i="1"/>
  <c r="BI6" i="1"/>
  <c r="AR5" i="1"/>
  <c r="AQ5" i="1"/>
  <c r="P3" i="1"/>
  <c r="O3" i="1"/>
</calcChain>
</file>

<file path=xl/sharedStrings.xml><?xml version="1.0" encoding="utf-8"?>
<sst xmlns="http://schemas.openxmlformats.org/spreadsheetml/2006/main" count="1671" uniqueCount="1002">
  <si>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</si>
  <si>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</si>
  <si>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</si>
  <si>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</si>
  <si>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</si>
  <si>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</si>
  <si>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</si>
  <si>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</si>
  <si>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</si>
  <si>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</si>
  <si>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</si>
  <si>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</si>
  <si>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</si>
  <si>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</si>
  <si>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</si>
  <si>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</si>
  <si>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</si>
  <si>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</si>
  <si>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</si>
  <si>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</si>
  <si>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</si>
  <si>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</si>
  <si>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</si>
  <si>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</si>
  <si>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Текущо тримесечие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</si>
  <si>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</si>
  <si>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</si>
  <si>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</si>
  <si>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</si>
  <si>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</si>
  <si>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</si>
  <si>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</si>
  <si>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</si>
  <si>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</si>
  <si>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</si>
  <si>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</si>
  <si>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</si>
  <si>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</si>
  <si>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</si>
  <si>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</si>
  <si>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</si>
  <si>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</si>
  <si>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</si>
  <si>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</si>
  <si>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</si>
  <si>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</si>
  <si>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</si>
  <si>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</si>
  <si>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</si>
  <si>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</si>
  <si>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</si>
  <si>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</si>
  <si>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</si>
  <si>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</si>
  <si>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</si>
  <si>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</si>
  <si>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</si>
  <si>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</si>
  <si>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</si>
  <si>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</si>
  <si>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</si>
  <si>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</si>
  <si>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</si>
  <si>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</si>
  <si>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</si>
  <si>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</si>
  <si>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</si>
  <si>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</si>
  <si>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</si>
  <si>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</si>
  <si>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</si>
  <si>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</si>
  <si>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</si>
  <si>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</si>
  <si>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</si>
  <si>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</si>
  <si>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</si>
  <si>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</si>
  <si>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</si>
  <si>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</si>
  <si>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</si>
  <si>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</si>
  <si>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</si>
  <si>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</si>
  <si>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</si>
  <si>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</si>
  <si>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</si>
  <si>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</si>
  <si>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Област</t>
  </si>
  <si>
    <t xml:space="preserve">Разходи за издръжка в хил. лв.
</t>
  </si>
  <si>
    <t>ОБЩО/СРЕДНО:</t>
  </si>
  <si>
    <t>Благоевград</t>
  </si>
  <si>
    <t>МБАЛ "Д-р  Ив.Скендеров" ЕООД Гоце Делчев</t>
  </si>
  <si>
    <t>МБАЛ Разлог ЕООД</t>
  </si>
  <si>
    <t>МБАЛ Югозпадна болница ООД Сандански, Петрич</t>
  </si>
  <si>
    <t>Бургас</t>
  </si>
  <si>
    <t>МБАЛ  Карнобат  ЕООД</t>
  </si>
  <si>
    <t>МБАЛ Айтос  ЕООД</t>
  </si>
  <si>
    <t>МБАЛ Поморие  ЕООД</t>
  </si>
  <si>
    <t>МБАЛ Средец  ЕООД</t>
  </si>
  <si>
    <t>Варна</t>
  </si>
  <si>
    <t>МБАЛ  "Царица Йоанна" ЕООД Провадия</t>
  </si>
  <si>
    <t>МБАЛ  Девня ЕООД</t>
  </si>
  <si>
    <t>Велико Търново</t>
  </si>
  <si>
    <t xml:space="preserve">МБАЛ  Павликени  ЕООД  </t>
  </si>
  <si>
    <t>МБАЛ "Д-р Димитър Павлович" ЕООД   Свищов</t>
  </si>
  <si>
    <t>МБАЛ "Св. Иван Рилски" ЕООД - Горна Оряховица</t>
  </si>
  <si>
    <t>Видин</t>
  </si>
  <si>
    <t>МБАЛ "Проф. д-р Г. Златарски" ЕООД Белоградчик</t>
  </si>
  <si>
    <t>Враца</t>
  </si>
  <si>
    <t xml:space="preserve">МБАЛ "Св. Иван Рилски" ЕООД Козлодуй </t>
  </si>
  <si>
    <t>МБАЛ Мездра ЕООД</t>
  </si>
  <si>
    <t>МБАЛ Бяла Слатина  ЕООД</t>
  </si>
  <si>
    <t>Габрово</t>
  </si>
  <si>
    <t>МБАЛ "Д-р Теодоси Витанов" ЕООД Трявна</t>
  </si>
  <si>
    <t>МБАЛ "Д-р Стойчо Христов" ЕООД Севлиево</t>
  </si>
  <si>
    <t>Добрич</t>
  </si>
  <si>
    <t xml:space="preserve">МБАЛ Каварна ЕООД </t>
  </si>
  <si>
    <t xml:space="preserve">МБАЛ Балчик ЕООД </t>
  </si>
  <si>
    <t>Кърджали</t>
  </si>
  <si>
    <t>МБАЛ Д-р С. Ростовцев ЕООД Момчилград</t>
  </si>
  <si>
    <t>МБАЛ  Живот+ ЕООД  Крумовград</t>
  </si>
  <si>
    <t>МБАЛ Ардино ЕООД</t>
  </si>
  <si>
    <t>Кюстендил</t>
  </si>
  <si>
    <t>МБАЛ "Св. Иван Рилски" ЕООД Дупница</t>
  </si>
  <si>
    <t>Ловеч</t>
  </si>
  <si>
    <t xml:space="preserve">МБАЛ Троян </t>
  </si>
  <si>
    <t xml:space="preserve">МБАЛ Тетевен </t>
  </si>
  <si>
    <t xml:space="preserve">МБАЛ Луковит </t>
  </si>
  <si>
    <t>Монтана</t>
  </si>
  <si>
    <t>МБАЛ ЕООД гр. Берковица</t>
  </si>
  <si>
    <t>МБАЛ "Св. Николай Чудотворец" ЕООД гр. Лом</t>
  </si>
  <si>
    <t>Пазарджик</t>
  </si>
  <si>
    <t>МБАЛ Велинград ЕООД</t>
  </si>
  <si>
    <t>Плевен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</si>
  <si>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</si>
  <si>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</si>
  <si>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</si>
  <si>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</si>
  <si>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</si>
  <si>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</si>
  <si>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Пловдив</t>
  </si>
  <si>
    <t>МБАЛ Първомай ЕООД гр. Първомай</t>
  </si>
  <si>
    <t>МБАЛ "Св. Пантелеймон" ЕООД Пловдив</t>
  </si>
  <si>
    <t>МБАЛ "Д-р Киро Попов" ЕООД Карлово</t>
  </si>
  <si>
    <t>МБАЛ "Св.Мина" ЕООД Пловдив</t>
  </si>
  <si>
    <t>МБАЛ Асеновград ЕООД</t>
  </si>
  <si>
    <t>МБАЛ Раковски ЕООД гр. Раковски</t>
  </si>
  <si>
    <t>Разград</t>
  </si>
  <si>
    <t>МБАЛ   Кубрат ЕООД</t>
  </si>
  <si>
    <t>МБАЛ  Исперих ЕООД</t>
  </si>
  <si>
    <t>Русе</t>
  </si>
  <si>
    <t>МБАЛ "Д-р Юлия Вревска" ЕООД Бяла</t>
  </si>
  <si>
    <t>Силистра</t>
  </si>
  <si>
    <t>МБАЛ Дулово ЕООД</t>
  </si>
  <si>
    <t>МБАЛ Тутракан ЕООД</t>
  </si>
  <si>
    <t>Сливен</t>
  </si>
  <si>
    <t>МБАЛ "Св.Петка Българска- Нова Загора" ЕООД</t>
  </si>
  <si>
    <t>Смолян</t>
  </si>
  <si>
    <t>МБАЛ"Проф. д-р Асен Шопов"ЕООД Златоград</t>
  </si>
  <si>
    <t>МБАЛ"Проф. д-р Константин Чилов"ЕООД Мадан</t>
  </si>
  <si>
    <t xml:space="preserve">МБАЛ Девин ЕАД </t>
  </si>
  <si>
    <t>София град</t>
  </si>
  <si>
    <t>Първа МБАЛ София АД</t>
  </si>
  <si>
    <t>Втора МБАЛ - София  АД</t>
  </si>
  <si>
    <t>Четвърта МБАЛ  София  ЕАД</t>
  </si>
  <si>
    <t>Пета МБАЛ София АД</t>
  </si>
  <si>
    <t>София област</t>
  </si>
  <si>
    <t>МБАЛ Ботевград ЕООД</t>
  </si>
  <si>
    <t>МБАЛ Елин Пелин ЕООД</t>
  </si>
  <si>
    <t>МБАЛ "Проф. д-р  Ал. Герчев" Етрополе ЕООД</t>
  </si>
  <si>
    <t>МБАЛ Ихтиман ЕООД</t>
  </si>
  <si>
    <t>МБАЛ Самоков ЕООД</t>
  </si>
  <si>
    <t>МБАЛ Своге ЕООД</t>
  </si>
  <si>
    <t>МБАЛ Пирдоп АД</t>
  </si>
  <si>
    <t>Стара Загора</t>
  </si>
  <si>
    <t>МБАЛ Чирпан ЕООД</t>
  </si>
  <si>
    <t>МБАЛ "Д-р Христо Стамболски" ЕООД Казанлък</t>
  </si>
  <si>
    <t>МБАЛ "Д-р Д. Чакмаков"  ЕООД Раднево</t>
  </si>
  <si>
    <t>МБАЛ Гълъбово ЕАД</t>
  </si>
  <si>
    <t>Търговище</t>
  </si>
  <si>
    <t xml:space="preserve">МБАЛ Попово  ЕООД  </t>
  </si>
  <si>
    <t xml:space="preserve">МБАЛ Омуртаг ЕАД </t>
  </si>
  <si>
    <t>Хасково</t>
  </si>
  <si>
    <t>МБАЛ Харманли ЕООД</t>
  </si>
  <si>
    <t>МБАЛ "Св. Екатерина"  ЕООД Димитровград</t>
  </si>
  <si>
    <t>МБАЛ Свиленград ЕООД</t>
  </si>
  <si>
    <t>Шумен</t>
  </si>
  <si>
    <t>МБАЛ Велики Преслав ЕООД</t>
  </si>
  <si>
    <t>Ямбол</t>
  </si>
  <si>
    <t>МБАЛ "Св. Иван Рилски" ЕООД Елхово</t>
  </si>
  <si>
    <t>СБАЛО "Св.Мина" ЕООД Благоевград</t>
  </si>
  <si>
    <t>СБАЛПФЗ Благоевград ЕООД</t>
  </si>
  <si>
    <t>СБАЛПФЗ Бургас ЕООД</t>
  </si>
  <si>
    <t>СБАГАЛ "Проф. Д-р П Стаматов"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</si>
  <si>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</si>
  <si>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</si>
  <si>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</si>
  <si>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"Д-р Трейман" ЕООД</t>
  </si>
  <si>
    <t>СБАЛПФЗ  Враца ЕООД</t>
  </si>
  <si>
    <t xml:space="preserve">СБАЛПФЗ Пазарджик ЕООД </t>
  </si>
  <si>
    <t>СБАЛПФЗ  "Д-р Димитър Граматиков"  ЕООД</t>
  </si>
  <si>
    <t>Първа САГБАЛ "Св. София" АД</t>
  </si>
  <si>
    <t>СБАЛОЗ ЕООД  София</t>
  </si>
  <si>
    <t>Втора САГБАЛ Шейново АД</t>
  </si>
  <si>
    <t>СБАЛПЗ Стара Загора ЕООД</t>
  </si>
  <si>
    <t>СБАЛПФЗ  Хасково  ЕООД</t>
  </si>
  <si>
    <t>СБАЛО Хасково  ЕООД</t>
  </si>
  <si>
    <t>СБАЛВБ Тополовград  ЕООД</t>
  </si>
  <si>
    <t>МБПЛ Стамболийски ЕООД</t>
  </si>
  <si>
    <t>МБПЛ Иван Раев Сопот ЕООД</t>
  </si>
  <si>
    <t>Перник</t>
  </si>
  <si>
    <t>СБПЛР ЕООД Перник</t>
  </si>
  <si>
    <t>СБПЛР  Кремиковци ЕООД</t>
  </si>
  <si>
    <t>СБДПЛР„Панчарево“</t>
  </si>
  <si>
    <t>СБПЛРДЦП "Св. София"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</si>
  <si>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</si>
  <si>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</si>
  <si>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</si>
  <si>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</si>
  <si>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</si>
  <si>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</si>
  <si>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</si>
  <si>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</si>
  <si>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</si>
  <si>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</si>
  <si>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</si>
  <si>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</si>
  <si>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</si>
  <si>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</si>
  <si>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"Проф.д-р Иван Темков"Бургас ЕООД</t>
  </si>
  <si>
    <t>ЦПЗ В. Търново ЕООД</t>
  </si>
  <si>
    <t xml:space="preserve">ЦПЗ Враца ЕООД     </t>
  </si>
  <si>
    <t>ЦПЗ "Д-р П Станчев" Добрич  ЕООД</t>
  </si>
  <si>
    <t>ЦПЗ Пловдив ЕООД</t>
  </si>
  <si>
    <t>ЦПЗ Русе ЕООД</t>
  </si>
  <si>
    <t>ЦПЗ Смолян ЕООД</t>
  </si>
  <si>
    <t>ЦПЗ "Проф. Шипковенски" ЕООД София</t>
  </si>
  <si>
    <t>ЦПЗ Стара Загора ЕООД</t>
  </si>
  <si>
    <t>ЦПЗ Хасково ЕООД</t>
  </si>
  <si>
    <t>Q1 2020</t>
  </si>
  <si>
    <t>ЦПЗ-СОФИЯ ЕООД</t>
  </si>
  <si>
    <t>МБАЛ Лозенец ЕАД</t>
  </si>
  <si>
    <t>Q2 2020</t>
  </si>
  <si>
    <t>Q2 2019</t>
  </si>
  <si>
    <t>Изменение Q2 2020 спрямо Q2 2019</t>
  </si>
  <si>
    <t>Изменение Q2 2020 спрямо Q1 2020</t>
  </si>
  <si>
    <t>Медико-статистическа и финансова информация</t>
  </si>
  <si>
    <t>Брой клинични пътеки</t>
  </si>
  <si>
    <t xml:space="preserve">ОБЩО               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</si>
  <si>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</si>
  <si>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</si>
  <si>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</si>
  <si>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</si>
  <si>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</si>
  <si>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</si>
  <si>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</si>
  <si>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</si>
  <si>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</si>
  <si>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</si>
  <si>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</si>
  <si>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</si>
  <si>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</si>
  <si>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</si>
  <si>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</si>
  <si>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</si>
  <si>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</si>
  <si>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</si>
  <si>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</si>
  <si>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</si>
  <si>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</si>
  <si>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</si>
  <si>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</si>
  <si>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</si>
  <si>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</si>
  <si>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</si>
  <si>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</si>
  <si>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</si>
  <si>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</si>
  <si>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</si>
  <si>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</si>
  <si>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</si>
  <si>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</si>
  <si>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</si>
  <si>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</si>
  <si>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</si>
  <si>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</si>
  <si>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</si>
  <si>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</si>
  <si>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</si>
  <si>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</si>
  <si>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</si>
  <si>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</si>
  <si>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</si>
  <si>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</si>
  <si>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</si>
  <si>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</si>
  <si>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</si>
  <si>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</si>
  <si>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</si>
  <si>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</si>
  <si>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</si>
  <si>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</si>
  <si>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</si>
  <si>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</si>
  <si>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</si>
  <si>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</si>
  <si>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</si>
  <si>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</si>
  <si>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</si>
  <si>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</si>
  <si>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</si>
  <si>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</si>
  <si>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</si>
  <si>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</si>
  <si>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</si>
  <si>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</si>
  <si>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</si>
  <si>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</si>
  <si>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</si>
  <si>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</si>
  <si>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</si>
  <si>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</si>
  <si>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</si>
  <si>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</si>
  <si>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</si>
  <si>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0290221001</t>
  </si>
  <si>
    <t>МБПЛР Вита ЕООД клон Поморие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</si>
  <si>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</si>
  <si>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</si>
  <si>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</si>
  <si>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</si>
  <si>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</si>
  <si>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</si>
  <si>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</si>
  <si>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</si>
  <si>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</si>
  <si>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</si>
  <si>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</si>
  <si>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</si>
  <si>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</si>
  <si>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</si>
  <si>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</si>
  <si>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</si>
  <si>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</si>
  <si>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</si>
  <si>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</si>
  <si>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</si>
  <si>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</si>
  <si>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</si>
  <si>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</si>
  <si>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</si>
  <si>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</si>
  <si>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</si>
  <si>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</si>
  <si>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</si>
  <si>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</si>
  <si>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</si>
  <si>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</si>
  <si>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</si>
  <si>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</si>
  <si>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</si>
  <si>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</si>
  <si>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</si>
  <si>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</si>
  <si>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</si>
  <si>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0306253028</t>
  </si>
  <si>
    <t>МИ-МВР-ФИЛИАЛ ВАРНА "БДПЛР"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</si>
  <si>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</si>
  <si>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</si>
  <si>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</si>
  <si>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</si>
  <si>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</si>
  <si>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</si>
  <si>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</si>
  <si>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</si>
  <si>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</si>
  <si>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</si>
  <si>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</si>
  <si>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</si>
  <si>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</si>
  <si>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</si>
  <si>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</si>
  <si>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</si>
  <si>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</si>
  <si>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</si>
  <si>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</si>
  <si>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</si>
  <si>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</si>
  <si>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</si>
  <si>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</si>
  <si>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</si>
  <si>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</si>
  <si>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</si>
  <si>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</si>
  <si>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</si>
  <si>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</si>
  <si>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</si>
  <si>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</si>
  <si>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</si>
  <si>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</si>
  <si>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0501211002</t>
  </si>
  <si>
    <t>МБАЛ Проф. д-р Г. Златарски ЕООД Белоградчик</t>
  </si>
  <si>
    <t>0509211001</t>
  </si>
  <si>
    <t>МБАЛ "Света Петка" АД</t>
  </si>
  <si>
    <t>0509391009</t>
  </si>
  <si>
    <t>ДЦ Омега ЕООД</t>
  </si>
  <si>
    <t>0608211003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</si>
  <si>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</si>
  <si>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</si>
  <si>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</si>
  <si>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</si>
  <si>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</si>
  <si>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</si>
  <si>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</si>
  <si>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</si>
  <si>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</si>
  <si>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</si>
  <si>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</si>
  <si>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</si>
  <si>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</si>
  <si>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</si>
  <si>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</si>
  <si>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</si>
  <si>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</si>
  <si>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</si>
  <si>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</si>
  <si>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</si>
  <si>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0705211001</t>
  </si>
  <si>
    <t>МБАЛ "Д-р Тота Венкова" АД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</si>
  <si>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</si>
  <si>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</si>
  <si>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</si>
  <si>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</si>
  <si>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</si>
  <si>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</si>
  <si>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</si>
  <si>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</si>
  <si>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</si>
  <si>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</si>
  <si>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</si>
  <si>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</si>
  <si>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</si>
  <si>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</si>
  <si>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</si>
  <si>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</si>
  <si>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</si>
  <si>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</si>
  <si>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</si>
  <si>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</si>
  <si>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</si>
  <si>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</si>
  <si>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</si>
  <si>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</si>
  <si>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</si>
  <si>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</si>
  <si>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</si>
  <si>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</si>
  <si>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</si>
  <si>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</si>
  <si>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</si>
  <si>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</si>
  <si>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</si>
  <si>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</si>
  <si>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</si>
  <si>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</si>
  <si>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</si>
  <si>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</si>
  <si>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</si>
  <si>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</si>
  <si>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</si>
  <si>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</si>
  <si>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</si>
  <si>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</si>
  <si>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</si>
  <si>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</si>
  <si>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</si>
  <si>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</si>
  <si>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</si>
  <si>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</si>
  <si>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</si>
  <si>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</si>
  <si>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</si>
  <si>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</si>
  <si>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</si>
  <si>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1202211002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</si>
  <si>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</si>
  <si>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</si>
  <si>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</si>
  <si>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</si>
  <si>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</si>
  <si>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</si>
  <si>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</si>
  <si>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</si>
  <si>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</si>
  <si>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</si>
  <si>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</si>
  <si>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</si>
  <si>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</si>
  <si>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</si>
  <si>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</si>
  <si>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</si>
  <si>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</si>
  <si>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</si>
  <si>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</si>
  <si>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</si>
  <si>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</si>
  <si>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</si>
  <si>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1319211012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</si>
  <si>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</si>
  <si>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</si>
  <si>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</si>
  <si>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</si>
  <si>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</si>
  <si>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</si>
  <si>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</si>
  <si>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</si>
  <si>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</si>
  <si>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</si>
  <si>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</si>
  <si>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</si>
  <si>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</si>
  <si>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</si>
  <si>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</si>
  <si>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1432211001</t>
  </si>
  <si>
    <t>МБАЛ "Рахила Ангелова"АД-Перник</t>
  </si>
  <si>
    <t>1432212005</t>
  </si>
  <si>
    <t>СБАЛББ-ЕООД-Перник</t>
  </si>
  <si>
    <t>1432212011</t>
  </si>
  <si>
    <t>"СБАЛ по Кардиология-Перник"ООД</t>
  </si>
  <si>
    <t>1432252010</t>
  </si>
  <si>
    <t>СБПЛР-ЕООД-Перник</t>
  </si>
  <si>
    <t>1432391012</t>
  </si>
  <si>
    <t>Диализен център-Перник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</si>
  <si>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</si>
  <si>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</si>
  <si>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</si>
  <si>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</si>
  <si>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</si>
  <si>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</si>
  <si>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</si>
  <si>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</si>
  <si>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</si>
  <si>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</si>
  <si>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</si>
  <si>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</si>
  <si>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</si>
  <si>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</si>
  <si>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</si>
  <si>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</si>
  <si>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</si>
  <si>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</si>
  <si>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</si>
  <si>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</si>
  <si>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</si>
  <si>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</si>
  <si>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</si>
  <si>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</si>
  <si>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</si>
  <si>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</si>
  <si>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</si>
  <si>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</si>
  <si>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</si>
  <si>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</si>
  <si>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</si>
  <si>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</si>
  <si>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</si>
  <si>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</si>
  <si>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</si>
  <si>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</si>
  <si>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1601211005</t>
  </si>
  <si>
    <t>МБАЛ Асеновград ЕООД гр. Асеновград</t>
  </si>
  <si>
    <t>1601221027</t>
  </si>
  <si>
    <t>МБПЛР Света Богородица ЕООД - 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</si>
  <si>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</si>
  <si>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</si>
  <si>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</si>
  <si>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</si>
  <si>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</si>
  <si>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</si>
  <si>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</si>
  <si>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</si>
  <si>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</si>
  <si>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</si>
  <si>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</si>
  <si>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</si>
  <si>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</si>
  <si>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</si>
  <si>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</si>
  <si>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</si>
  <si>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</si>
  <si>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</si>
  <si>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</si>
  <si>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</si>
  <si>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</si>
  <si>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</si>
  <si>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</si>
  <si>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</si>
  <si>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</si>
  <si>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</si>
  <si>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</si>
  <si>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</si>
  <si>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</si>
  <si>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</si>
  <si>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</si>
  <si>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</si>
  <si>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</si>
  <si>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</si>
  <si>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</si>
  <si>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</si>
  <si>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</si>
  <si>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</si>
  <si>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</si>
  <si>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</si>
  <si>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</si>
  <si>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</si>
  <si>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</si>
  <si>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</si>
  <si>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</si>
  <si>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</si>
  <si>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</si>
  <si>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</si>
  <si>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</si>
  <si>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</si>
  <si>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</si>
  <si>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</si>
  <si>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</si>
  <si>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</si>
  <si>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</si>
  <si>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</si>
  <si>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</si>
  <si>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</si>
  <si>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</si>
  <si>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</si>
  <si>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</si>
  <si>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</si>
  <si>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</si>
  <si>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</si>
  <si>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</si>
  <si>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</si>
  <si>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</si>
  <si>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</si>
  <si>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</si>
  <si>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</si>
  <si>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</si>
  <si>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</si>
  <si>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</si>
  <si>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</si>
  <si>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</si>
  <si>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1637251055</t>
  </si>
  <si>
    <t>МБПЛР Витус гр. Хисар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</si>
  <si>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</si>
  <si>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</si>
  <si>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</si>
  <si>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</si>
  <si>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</si>
  <si>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</si>
  <si>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</si>
  <si>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</si>
  <si>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</si>
  <si>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</si>
  <si>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</si>
  <si>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</si>
  <si>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</si>
  <si>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</si>
  <si>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</si>
  <si>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</si>
  <si>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</si>
  <si>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</si>
  <si>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</si>
  <si>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</si>
  <si>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</si>
  <si>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</si>
  <si>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</si>
  <si>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</si>
  <si>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</si>
  <si>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</si>
  <si>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</si>
  <si>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</si>
  <si>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</si>
  <si>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1910211003</t>
  </si>
  <si>
    <t>1931211001</t>
  </si>
  <si>
    <t>МБАЛ Силистра АД</t>
  </si>
  <si>
    <t>1934211002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</si>
  <si>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</si>
  <si>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</si>
  <si>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</si>
  <si>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</si>
  <si>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</si>
  <si>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</si>
  <si>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</si>
  <si>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</si>
  <si>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</si>
  <si>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</si>
  <si>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</si>
  <si>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</si>
  <si>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</si>
  <si>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</si>
  <si>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</si>
  <si>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</si>
  <si>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</si>
  <si>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</si>
  <si>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</si>
  <si>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</si>
  <si>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</si>
  <si>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</si>
  <si>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</si>
  <si>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</si>
  <si>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</si>
  <si>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</si>
  <si>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</si>
  <si>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</si>
  <si>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</si>
  <si>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</si>
  <si>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</si>
  <si>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</si>
  <si>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</si>
  <si>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</si>
  <si>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</si>
  <si>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</si>
  <si>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</si>
  <si>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</si>
  <si>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</si>
  <si>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</si>
  <si>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</si>
  <si>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</si>
  <si>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</si>
  <si>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</si>
  <si>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</si>
  <si>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</si>
  <si>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</si>
  <si>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</si>
  <si>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</si>
  <si>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</si>
  <si>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</si>
  <si>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</si>
  <si>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</si>
  <si>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</si>
  <si>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</si>
  <si>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</si>
  <si>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</si>
  <si>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</si>
  <si>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</si>
  <si>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</si>
  <si>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</si>
  <si>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</si>
  <si>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</si>
  <si>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</si>
  <si>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</si>
  <si>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</si>
  <si>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</si>
  <si>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</si>
  <si>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</si>
  <si>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</si>
  <si>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</si>
  <si>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</si>
  <si>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</si>
  <si>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</si>
  <si>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</si>
  <si>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</si>
  <si>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2201211097</t>
  </si>
  <si>
    <t>МБАЛ Здравето 2012 ООД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</si>
  <si>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</si>
  <si>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</si>
  <si>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</si>
  <si>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</si>
  <si>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</si>
  <si>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</si>
  <si>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</si>
  <si>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</si>
  <si>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</si>
  <si>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</si>
  <si>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</si>
  <si>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</si>
  <si>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</si>
  <si>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</si>
  <si>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</si>
  <si>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</si>
  <si>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</si>
  <si>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</si>
  <si>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</si>
  <si>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</si>
  <si>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</si>
  <si>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</si>
  <si>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</si>
  <si>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</si>
  <si>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</si>
  <si>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</si>
  <si>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</si>
  <si>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</si>
  <si>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</si>
  <si>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</si>
  <si>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</si>
  <si>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</si>
  <si>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</si>
  <si>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</si>
  <si>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</si>
  <si>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</si>
  <si>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</si>
  <si>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</si>
  <si>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</si>
  <si>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</si>
  <si>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</si>
  <si>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</si>
  <si>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</si>
  <si>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</si>
  <si>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</si>
  <si>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</si>
  <si>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</si>
  <si>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</si>
  <si>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</si>
  <si>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</si>
  <si>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</si>
  <si>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</si>
  <si>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</si>
  <si>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</si>
  <si>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</si>
  <si>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</si>
  <si>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</si>
  <si>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</si>
  <si>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</si>
  <si>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</si>
  <si>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</si>
  <si>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</si>
  <si>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</si>
  <si>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</si>
  <si>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</si>
  <si>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</si>
  <si>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</si>
  <si>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</si>
  <si>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</si>
  <si>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</si>
  <si>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</si>
  <si>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</si>
  <si>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</si>
  <si>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</si>
  <si>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</si>
  <si>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</si>
  <si>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</si>
  <si>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</si>
  <si>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</si>
  <si>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</si>
  <si>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</si>
  <si>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</si>
  <si>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</si>
  <si>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2201911040</t>
  </si>
  <si>
    <t>УБ Лозенец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</si>
  <si>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</si>
  <si>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</si>
  <si>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</si>
  <si>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</si>
  <si>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</si>
  <si>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</si>
  <si>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</si>
  <si>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</si>
  <si>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</si>
  <si>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</si>
  <si>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</si>
  <si>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</si>
  <si>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</si>
  <si>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</si>
  <si>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</si>
  <si>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</si>
  <si>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</si>
  <si>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</si>
  <si>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2217134501</t>
  </si>
  <si>
    <t>ДКЦ СВЕТА СОФИЯ-ЕООД</t>
  </si>
  <si>
    <t>2218131516</t>
  </si>
  <si>
    <t>МЦ-ГОРНА БАНЯ ЕООД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</si>
  <si>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</si>
  <si>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</si>
  <si>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</si>
  <si>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</si>
  <si>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</si>
  <si>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</si>
  <si>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</si>
  <si>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</si>
  <si>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</si>
  <si>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</si>
  <si>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</si>
  <si>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</si>
  <si>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</si>
  <si>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</si>
  <si>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</si>
  <si>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</si>
  <si>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</si>
  <si>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</si>
  <si>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</si>
  <si>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</si>
  <si>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</si>
  <si>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</si>
  <si>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</si>
  <si>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</si>
  <si>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</si>
  <si>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</si>
  <si>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</si>
  <si>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</si>
  <si>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</si>
  <si>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</si>
  <si>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</si>
  <si>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</si>
  <si>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</si>
  <si>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</si>
  <si>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</si>
  <si>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</si>
  <si>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</si>
  <si>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</si>
  <si>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</si>
  <si>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</si>
  <si>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</si>
  <si>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</si>
  <si>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</si>
  <si>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</si>
  <si>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</si>
  <si>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</si>
  <si>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</si>
  <si>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</si>
  <si>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2431334012</t>
  </si>
  <si>
    <t>2431391030</t>
  </si>
  <si>
    <t>Диализен център Виа Диал ООД</t>
  </si>
  <si>
    <t>2436211004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</si>
  <si>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</si>
  <si>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</si>
  <si>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</si>
  <si>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</si>
  <si>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</si>
  <si>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</si>
  <si>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</si>
  <si>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</si>
  <si>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</si>
  <si>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</si>
  <si>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</si>
  <si>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</si>
  <si>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</si>
  <si>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</si>
  <si>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</si>
  <si>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</si>
  <si>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</si>
  <si>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</si>
  <si>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</si>
  <si>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</si>
  <si>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</si>
  <si>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</si>
  <si>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</si>
  <si>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</si>
  <si>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</si>
  <si>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</si>
  <si>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2723211002</t>
  </si>
  <si>
    <t>"МБАЛ Велики Преслав" ЕООД</t>
  </si>
  <si>
    <t>2730134001</t>
  </si>
  <si>
    <t>"ДКЦ І-ШУМЕН"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</si>
  <si>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</si>
  <si>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</si>
  <si>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</si>
  <si>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</si>
  <si>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</si>
  <si>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</si>
  <si>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</si>
  <si>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</si>
  <si>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</si>
  <si>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</si>
  <si>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</si>
  <si>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</si>
  <si>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</si>
  <si>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</si>
  <si>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</si>
  <si>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СБАЛПФЗ Стара Загора ЕООД</t>
  </si>
  <si>
    <t>МБАЛ "Св. Анна"- Варна АД</t>
  </si>
  <si>
    <t>Лечебни заведения за болнична помощ и Комплексни онкологични центрове с над 50% общинско участие в капитала
към 30.06.20 г.</t>
  </si>
  <si>
    <t>Лечебни заведения за болнична помощ 
с над 50% държавно участие в капитала
към 30.06.2020 г.</t>
  </si>
  <si>
    <t>0204131010</t>
  </si>
  <si>
    <t>МЦ св.София - Бургас</t>
  </si>
  <si>
    <t>0204134005</t>
  </si>
  <si>
    <t>ДКЦ Ел Масри</t>
  </si>
  <si>
    <t>0204212028</t>
  </si>
  <si>
    <t>Аджибадем Сити Клиник СБАЛК Бургас   ООД</t>
  </si>
  <si>
    <t>0204333012</t>
  </si>
  <si>
    <t xml:space="preserve"> ЦКВЗ - Бургас  ЕООД</t>
  </si>
  <si>
    <t>0306134011</t>
  </si>
  <si>
    <t>ДКЦ Младост - М Варна ООД</t>
  </si>
  <si>
    <t>0610211020</t>
  </si>
  <si>
    <t>МБАЛ Вива Медика   ООД</t>
  </si>
  <si>
    <t>1319211005</t>
  </si>
  <si>
    <t>"МБАЛ-Ескулап" ООД гр.Пазарджик</t>
  </si>
  <si>
    <t>2020333008</t>
  </si>
  <si>
    <t>"ЦКВЗ - Сливен" ЕООД</t>
  </si>
  <si>
    <t>2201211059</t>
  </si>
  <si>
    <t>СБАЛГАР- Д-Р МАЛИНОВ ООД</t>
  </si>
  <si>
    <t>2201211096</t>
  </si>
  <si>
    <t>МБАЛ БОЛНИЦА ЕВРОПА ООД</t>
  </si>
  <si>
    <t>2201212016</t>
  </si>
  <si>
    <t>СБАЛЛЧХ - ЕООД</t>
  </si>
  <si>
    <t>София - град</t>
  </si>
  <si>
    <t>Изплатени средства за здравноосигурени пациенти по изпълнители на  болнична медицинска помощ (БМП)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към 30.06.2020 г.</t>
  </si>
  <si>
    <t>МЦСП Д-р Иванови-Младост ООД</t>
  </si>
  <si>
    <t>ІІ тримесечие на 2019 година
Q2 2019 в лева</t>
  </si>
  <si>
    <t>І тримесечие на 2020 година
Q1 2020 в лева</t>
  </si>
  <si>
    <t>ІI тримесечие на 2020 година
Q2 2020 в лева</t>
  </si>
  <si>
    <t>Общо изплатени средства от НЗОК за БМП</t>
  </si>
  <si>
    <t>Разходи за медицински изделия</t>
  </si>
  <si>
    <t>Разходи за лекарствени продукти</t>
  </si>
  <si>
    <t xml:space="preserve"> Изпълнители на болнична медицинска помощ, към 30.06.2020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</si>
</sst>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-* #,##0.00\ _л_в_._-;\-* #,##0.00\ _л_в_._-;_-* &quot;-&quot;??\ _л_в_._-;_-@_-"/>
    <numFmt numFmtId="166" formatCode="#&quot; &quot;##0"/>
    <numFmt numFmtId="167" formatCode="0.0%"/>
    <numFmt numFmtId="168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</borders>
  <cellStyleXfs count="8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15" fillId="0" borderId="0"/>
    <xf numFmtId="0" fontId="2" fillId="0" borderId="0"/>
    <xf numFmtId="0" fontId="1" fillId="0" borderId="0"/>
  </cellStyleXfs>
  <cellXfs count="330">
    <xf numFmtId="0" fontId="0" fillId="0" borderId="0" xfId="0"/>
    <xf numFmtId="0" fontId="5" fillId="0" borderId="0" xfId="3" applyFont="1" applyBorder="1"/>
    <xf numFmtId="0" fontId="8" fillId="2" borderId="10" xfId="3" applyFont="1" applyFill="1" applyBorder="1" applyAlignment="1">
      <alignment horizontal="center" vertical="center" wrapText="1"/>
    </xf>
    <xf numFmtId="14" fontId="7" fillId="2" borderId="8" xfId="1" applyNumberFormat="1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14" fontId="7" fillId="2" borderId="11" xfId="1" applyNumberFormat="1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2" fontId="4" fillId="2" borderId="2" xfId="3" applyNumberFormat="1" applyFont="1" applyFill="1" applyBorder="1" applyAlignment="1">
      <alignment horizontal="center" vertical="center"/>
    </xf>
    <xf numFmtId="2" fontId="4" fillId="2" borderId="3" xfId="3" applyNumberFormat="1" applyFont="1" applyFill="1" applyBorder="1" applyAlignment="1">
      <alignment horizontal="center" vertical="center"/>
    </xf>
    <xf numFmtId="2" fontId="4" fillId="2" borderId="4" xfId="3" applyNumberFormat="1" applyFont="1" applyFill="1" applyBorder="1" applyAlignment="1">
      <alignment horizontal="center" vertical="center"/>
    </xf>
    <xf numFmtId="167" fontId="4" fillId="2" borderId="2" xfId="2" applyNumberFormat="1" applyFont="1" applyFill="1" applyBorder="1" applyAlignment="1">
      <alignment horizontal="center" vertical="center"/>
    </xf>
    <xf numFmtId="167" fontId="4" fillId="2" borderId="3" xfId="3" applyNumberFormat="1" applyFont="1" applyFill="1" applyBorder="1" applyAlignment="1">
      <alignment horizontal="center" vertical="center" wrapText="1"/>
    </xf>
    <xf numFmtId="167" fontId="4" fillId="2" borderId="4" xfId="3" applyNumberFormat="1" applyFont="1" applyFill="1" applyBorder="1" applyAlignment="1">
      <alignment horizontal="center" vertical="center" wrapText="1"/>
    </xf>
    <xf numFmtId="167" fontId="4" fillId="2" borderId="3" xfId="2" applyNumberFormat="1" applyFont="1" applyFill="1" applyBorder="1" applyAlignment="1">
      <alignment horizontal="center" vertical="center"/>
    </xf>
    <xf numFmtId="2" fontId="4" fillId="2" borderId="3" xfId="2" applyNumberFormat="1" applyFont="1" applyFill="1" applyBorder="1" applyAlignment="1">
      <alignment horizontal="center" vertical="center"/>
    </xf>
    <xf numFmtId="2" fontId="4" fillId="2" borderId="3" xfId="3" applyNumberFormat="1" applyFont="1" applyFill="1" applyBorder="1" applyAlignment="1">
      <alignment horizontal="center" vertical="center" wrapText="1"/>
    </xf>
    <xf numFmtId="2" fontId="4" fillId="2" borderId="2" xfId="2" applyNumberFormat="1" applyFont="1" applyFill="1" applyBorder="1" applyAlignment="1">
      <alignment horizontal="center" vertical="center"/>
    </xf>
    <xf numFmtId="2" fontId="4" fillId="2" borderId="4" xfId="3" applyNumberFormat="1" applyFont="1" applyFill="1" applyBorder="1" applyAlignment="1">
      <alignment horizontal="center" vertical="center" wrapText="1"/>
    </xf>
    <xf numFmtId="1" fontId="4" fillId="2" borderId="2" xfId="2" applyNumberFormat="1" applyFont="1" applyFill="1" applyBorder="1" applyAlignment="1">
      <alignment horizontal="center" vertical="center"/>
    </xf>
    <xf numFmtId="9" fontId="4" fillId="2" borderId="2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 wrapText="1"/>
    </xf>
    <xf numFmtId="0" fontId="5" fillId="2" borderId="0" xfId="3" applyFont="1" applyFill="1" applyBorder="1"/>
    <xf numFmtId="166" fontId="10" fillId="2" borderId="14" xfId="0" applyNumberFormat="1" applyFont="1" applyFill="1" applyBorder="1" applyAlignment="1">
      <alignment horizontal="right" wrapText="1"/>
    </xf>
    <xf numFmtId="3" fontId="10" fillId="2" borderId="15" xfId="0" applyNumberFormat="1" applyFont="1" applyFill="1" applyBorder="1" applyAlignment="1">
      <alignment horizontal="right" wrapText="1"/>
    </xf>
    <xf numFmtId="3" fontId="10" fillId="2" borderId="0" xfId="0" applyNumberFormat="1" applyFont="1" applyFill="1" applyBorder="1" applyAlignment="1">
      <alignment horizontal="right" wrapText="1"/>
    </xf>
    <xf numFmtId="3" fontId="10" fillId="2" borderId="16" xfId="0" applyNumberFormat="1" applyFont="1" applyFill="1" applyBorder="1" applyAlignment="1">
      <alignment horizontal="right" wrapText="1"/>
    </xf>
    <xf numFmtId="2" fontId="4" fillId="2" borderId="15" xfId="3" applyNumberFormat="1" applyFont="1" applyFill="1" applyBorder="1" applyAlignment="1">
      <alignment horizontal="center" vertical="center"/>
    </xf>
    <xf numFmtId="2" fontId="4" fillId="2" borderId="0" xfId="3" applyNumberFormat="1" applyFont="1" applyFill="1" applyBorder="1" applyAlignment="1">
      <alignment horizontal="center" vertical="center"/>
    </xf>
    <xf numFmtId="2" fontId="4" fillId="2" borderId="16" xfId="3" applyNumberFormat="1" applyFont="1" applyFill="1" applyBorder="1" applyAlignment="1">
      <alignment horizontal="center" vertical="center"/>
    </xf>
    <xf numFmtId="166" fontId="10" fillId="2" borderId="15" xfId="0" applyNumberFormat="1" applyFont="1" applyFill="1" applyBorder="1" applyAlignment="1">
      <alignment horizontal="right" wrapText="1"/>
    </xf>
    <xf numFmtId="166" fontId="10" fillId="2" borderId="0" xfId="0" applyNumberFormat="1" applyFont="1" applyFill="1" applyBorder="1" applyAlignment="1">
      <alignment horizontal="right" wrapText="1"/>
    </xf>
    <xf numFmtId="167" fontId="4" fillId="2" borderId="15" xfId="2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horizontal="center" vertical="center"/>
    </xf>
    <xf numFmtId="167" fontId="4" fillId="2" borderId="16" xfId="2" applyNumberFormat="1" applyFont="1" applyFill="1" applyBorder="1" applyAlignment="1">
      <alignment horizontal="center" vertical="center"/>
    </xf>
    <xf numFmtId="166" fontId="10" fillId="2" borderId="16" xfId="0" applyNumberFormat="1" applyFont="1" applyFill="1" applyBorder="1" applyAlignment="1">
      <alignment horizontal="right" wrapText="1"/>
    </xf>
    <xf numFmtId="166" fontId="10" fillId="2" borderId="15" xfId="0" applyNumberFormat="1" applyFont="1" applyFill="1" applyBorder="1" applyAlignment="1">
      <alignment wrapText="1"/>
    </xf>
    <xf numFmtId="166" fontId="10" fillId="2" borderId="0" xfId="0" applyNumberFormat="1" applyFont="1" applyFill="1" applyBorder="1" applyAlignment="1">
      <alignment wrapText="1"/>
    </xf>
    <xf numFmtId="166" fontId="10" fillId="2" borderId="16" xfId="0" applyNumberFormat="1" applyFont="1" applyFill="1" applyBorder="1" applyAlignment="1">
      <alignment wrapText="1"/>
    </xf>
    <xf numFmtId="2" fontId="4" fillId="2" borderId="0" xfId="2" applyNumberFormat="1" applyFont="1" applyFill="1" applyBorder="1" applyAlignment="1">
      <alignment horizontal="center" vertical="center"/>
    </xf>
    <xf numFmtId="2" fontId="4" fillId="2" borderId="15" xfId="2" applyNumberFormat="1" applyFont="1" applyFill="1" applyBorder="1" applyAlignment="1">
      <alignment horizontal="center" vertical="center"/>
    </xf>
    <xf numFmtId="2" fontId="4" fillId="2" borderId="16" xfId="2" applyNumberFormat="1" applyFont="1" applyFill="1" applyBorder="1" applyAlignment="1">
      <alignment horizontal="center" vertical="center"/>
    </xf>
    <xf numFmtId="1" fontId="4" fillId="2" borderId="15" xfId="2" applyNumberFormat="1" applyFont="1" applyFill="1" applyBorder="1" applyAlignment="1">
      <alignment horizontal="center" vertical="center"/>
    </xf>
    <xf numFmtId="9" fontId="4" fillId="2" borderId="15" xfId="2" applyFont="1" applyFill="1" applyBorder="1" applyAlignment="1">
      <alignment horizontal="center" vertical="center"/>
    </xf>
    <xf numFmtId="9" fontId="4" fillId="2" borderId="0" xfId="2" applyFont="1" applyFill="1" applyBorder="1" applyAlignment="1">
      <alignment horizontal="center" vertical="center"/>
    </xf>
    <xf numFmtId="166" fontId="10" fillId="2" borderId="17" xfId="0" applyNumberFormat="1" applyFont="1" applyFill="1" applyBorder="1" applyAlignment="1">
      <alignment horizontal="right" wrapText="1"/>
    </xf>
    <xf numFmtId="3" fontId="10" fillId="2" borderId="18" xfId="0" applyNumberFormat="1" applyFont="1" applyFill="1" applyBorder="1" applyAlignment="1">
      <alignment horizontal="right" wrapText="1"/>
    </xf>
    <xf numFmtId="3" fontId="10" fillId="2" borderId="19" xfId="0" applyNumberFormat="1" applyFont="1" applyFill="1" applyBorder="1" applyAlignment="1">
      <alignment horizontal="right" wrapText="1"/>
    </xf>
    <xf numFmtId="3" fontId="10" fillId="2" borderId="20" xfId="0" applyNumberFormat="1" applyFont="1" applyFill="1" applyBorder="1" applyAlignment="1">
      <alignment horizontal="right" wrapText="1"/>
    </xf>
    <xf numFmtId="2" fontId="4" fillId="2" borderId="18" xfId="3" applyNumberFormat="1" applyFont="1" applyFill="1" applyBorder="1" applyAlignment="1">
      <alignment horizontal="center" vertical="center"/>
    </xf>
    <xf numFmtId="2" fontId="4" fillId="2" borderId="19" xfId="3" applyNumberFormat="1" applyFont="1" applyFill="1" applyBorder="1" applyAlignment="1">
      <alignment horizontal="center" vertical="center"/>
    </xf>
    <xf numFmtId="2" fontId="4" fillId="2" borderId="20" xfId="3" applyNumberFormat="1" applyFont="1" applyFill="1" applyBorder="1" applyAlignment="1">
      <alignment horizontal="center" vertical="center"/>
    </xf>
    <xf numFmtId="166" fontId="10" fillId="2" borderId="18" xfId="0" applyNumberFormat="1" applyFont="1" applyFill="1" applyBorder="1" applyAlignment="1">
      <alignment horizontal="right" wrapText="1"/>
    </xf>
    <xf numFmtId="166" fontId="10" fillId="2" borderId="19" xfId="0" applyNumberFormat="1" applyFont="1" applyFill="1" applyBorder="1" applyAlignment="1">
      <alignment horizontal="right" wrapText="1"/>
    </xf>
    <xf numFmtId="167" fontId="4" fillId="2" borderId="18" xfId="2" applyNumberFormat="1" applyFont="1" applyFill="1" applyBorder="1" applyAlignment="1">
      <alignment horizontal="center" vertical="center"/>
    </xf>
    <xf numFmtId="167" fontId="4" fillId="2" borderId="19" xfId="2" applyNumberFormat="1" applyFont="1" applyFill="1" applyBorder="1" applyAlignment="1">
      <alignment horizontal="center" vertical="center"/>
    </xf>
    <xf numFmtId="167" fontId="4" fillId="2" borderId="20" xfId="2" applyNumberFormat="1" applyFont="1" applyFill="1" applyBorder="1" applyAlignment="1">
      <alignment horizontal="center" vertical="center"/>
    </xf>
    <xf numFmtId="166" fontId="10" fillId="2" borderId="20" xfId="0" applyNumberFormat="1" applyFont="1" applyFill="1" applyBorder="1" applyAlignment="1">
      <alignment horizontal="right" wrapText="1"/>
    </xf>
    <xf numFmtId="166" fontId="10" fillId="2" borderId="18" xfId="0" applyNumberFormat="1" applyFont="1" applyFill="1" applyBorder="1" applyAlignment="1">
      <alignment wrapText="1"/>
    </xf>
    <xf numFmtId="166" fontId="10" fillId="2" borderId="19" xfId="0" applyNumberFormat="1" applyFont="1" applyFill="1" applyBorder="1" applyAlignment="1">
      <alignment wrapText="1"/>
    </xf>
    <xf numFmtId="166" fontId="10" fillId="2" borderId="20" xfId="0" applyNumberFormat="1" applyFont="1" applyFill="1" applyBorder="1" applyAlignment="1">
      <alignment wrapText="1"/>
    </xf>
    <xf numFmtId="2" fontId="4" fillId="2" borderId="19" xfId="2" applyNumberFormat="1" applyFont="1" applyFill="1" applyBorder="1" applyAlignment="1">
      <alignment horizontal="center" vertical="center"/>
    </xf>
    <xf numFmtId="2" fontId="4" fillId="2" borderId="18" xfId="2" applyNumberFormat="1" applyFont="1" applyFill="1" applyBorder="1" applyAlignment="1">
      <alignment horizontal="center" vertical="center"/>
    </xf>
    <xf numFmtId="2" fontId="4" fillId="2" borderId="20" xfId="2" applyNumberFormat="1" applyFont="1" applyFill="1" applyBorder="1" applyAlignment="1">
      <alignment horizontal="center" vertical="center"/>
    </xf>
    <xf numFmtId="1" fontId="4" fillId="2" borderId="18" xfId="2" applyNumberFormat="1" applyFont="1" applyFill="1" applyBorder="1" applyAlignment="1">
      <alignment horizontal="center" vertical="center"/>
    </xf>
    <xf numFmtId="9" fontId="4" fillId="2" borderId="18" xfId="2" applyFont="1" applyFill="1" applyBorder="1" applyAlignment="1">
      <alignment horizontal="center" vertical="center"/>
    </xf>
    <xf numFmtId="9" fontId="4" fillId="2" borderId="19" xfId="2" applyFont="1" applyFill="1" applyBorder="1" applyAlignment="1">
      <alignment horizontal="center" vertical="center"/>
    </xf>
    <xf numFmtId="0" fontId="11" fillId="2" borderId="14" xfId="3" applyFont="1" applyFill="1" applyBorder="1"/>
    <xf numFmtId="3" fontId="5" fillId="2" borderId="15" xfId="2" applyNumberFormat="1" applyFont="1" applyFill="1" applyBorder="1" applyAlignment="1">
      <alignment horizontal="right" vertical="center"/>
    </xf>
    <xf numFmtId="3" fontId="5" fillId="2" borderId="0" xfId="2" applyNumberFormat="1" applyFont="1" applyFill="1" applyBorder="1" applyAlignment="1">
      <alignment horizontal="right" vertical="center"/>
    </xf>
    <xf numFmtId="3" fontId="5" fillId="2" borderId="16" xfId="2" applyNumberFormat="1" applyFont="1" applyFill="1" applyBorder="1" applyAlignment="1">
      <alignment horizontal="right" vertical="center"/>
    </xf>
    <xf numFmtId="2" fontId="5" fillId="2" borderId="15" xfId="3" applyNumberFormat="1" applyFont="1" applyFill="1" applyBorder="1" applyAlignment="1">
      <alignment horizontal="center" vertical="center"/>
    </xf>
    <xf numFmtId="2" fontId="5" fillId="2" borderId="0" xfId="3" applyNumberFormat="1" applyFont="1" applyFill="1" applyBorder="1" applyAlignment="1">
      <alignment horizontal="center" vertical="center"/>
    </xf>
    <xf numFmtId="2" fontId="5" fillId="2" borderId="16" xfId="3" applyNumberFormat="1" applyFont="1" applyFill="1" applyBorder="1" applyAlignment="1">
      <alignment horizontal="center" vertical="center"/>
    </xf>
    <xf numFmtId="9" fontId="5" fillId="2" borderId="15" xfId="2" applyFont="1" applyFill="1" applyBorder="1" applyAlignment="1">
      <alignment horizontal="center" vertical="center"/>
    </xf>
    <xf numFmtId="9" fontId="5" fillId="2" borderId="0" xfId="2" applyFont="1" applyFill="1" applyBorder="1" applyAlignment="1">
      <alignment horizontal="center" vertical="center"/>
    </xf>
    <xf numFmtId="9" fontId="5" fillId="2" borderId="16" xfId="2" applyFont="1" applyFill="1" applyBorder="1" applyAlignment="1">
      <alignment horizontal="center" vertical="center"/>
    </xf>
    <xf numFmtId="9" fontId="5" fillId="2" borderId="15" xfId="2" applyNumberFormat="1" applyFont="1" applyFill="1" applyBorder="1" applyAlignment="1">
      <alignment horizontal="center" vertical="center"/>
    </xf>
    <xf numFmtId="9" fontId="5" fillId="2" borderId="0" xfId="2" applyNumberFormat="1" applyFont="1" applyFill="1" applyBorder="1" applyAlignment="1">
      <alignment horizontal="center" vertical="center"/>
    </xf>
    <xf numFmtId="9" fontId="5" fillId="2" borderId="16" xfId="2" applyNumberFormat="1" applyFont="1" applyFill="1" applyBorder="1" applyAlignment="1">
      <alignment horizontal="center" vertical="center"/>
    </xf>
    <xf numFmtId="3" fontId="5" fillId="2" borderId="15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" fontId="5" fillId="2" borderId="16" xfId="2" applyNumberFormat="1" applyFont="1" applyFill="1" applyBorder="1" applyAlignment="1">
      <alignment vertical="center"/>
    </xf>
    <xf numFmtId="2" fontId="5" fillId="2" borderId="0" xfId="2" applyNumberFormat="1" applyFont="1" applyFill="1" applyBorder="1" applyAlignment="1">
      <alignment horizontal="center" vertical="center"/>
    </xf>
    <xf numFmtId="2" fontId="5" fillId="2" borderId="15" xfId="2" applyNumberFormat="1" applyFont="1" applyFill="1" applyBorder="1" applyAlignment="1">
      <alignment horizontal="center" vertical="center"/>
    </xf>
    <xf numFmtId="2" fontId="5" fillId="2" borderId="16" xfId="2" applyNumberFormat="1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center" vertical="center"/>
    </xf>
    <xf numFmtId="3" fontId="5" fillId="2" borderId="15" xfId="2" applyNumberFormat="1" applyFont="1" applyFill="1" applyBorder="1" applyAlignment="1">
      <alignment horizontal="center" vertical="center"/>
    </xf>
    <xf numFmtId="3" fontId="5" fillId="2" borderId="16" xfId="2" applyNumberFormat="1" applyFont="1" applyFill="1" applyBorder="1" applyAlignment="1">
      <alignment horizontal="center" vertical="center"/>
    </xf>
    <xf numFmtId="3" fontId="5" fillId="2" borderId="0" xfId="3" applyNumberFormat="1" applyFont="1" applyFill="1" applyBorder="1"/>
    <xf numFmtId="1" fontId="5" fillId="2" borderId="0" xfId="2" applyNumberFormat="1" applyFont="1" applyFill="1" applyBorder="1"/>
    <xf numFmtId="3" fontId="11" fillId="2" borderId="15" xfId="2" applyNumberFormat="1" applyFont="1" applyFill="1" applyBorder="1" applyAlignment="1">
      <alignment horizontal="right" vertical="center"/>
    </xf>
    <xf numFmtId="3" fontId="11" fillId="2" borderId="0" xfId="2" applyNumberFormat="1" applyFont="1" applyFill="1" applyBorder="1" applyAlignment="1">
      <alignment horizontal="right" vertical="center"/>
    </xf>
    <xf numFmtId="3" fontId="11" fillId="2" borderId="16" xfId="2" applyNumberFormat="1" applyFont="1" applyFill="1" applyBorder="1" applyAlignment="1">
      <alignment horizontal="right" vertical="center"/>
    </xf>
    <xf numFmtId="2" fontId="11" fillId="2" borderId="15" xfId="3" applyNumberFormat="1" applyFont="1" applyFill="1" applyBorder="1" applyAlignment="1">
      <alignment horizontal="center" vertical="center"/>
    </xf>
    <xf numFmtId="2" fontId="11" fillId="2" borderId="0" xfId="3" applyNumberFormat="1" applyFont="1" applyFill="1" applyBorder="1" applyAlignment="1">
      <alignment horizontal="center" vertical="center"/>
    </xf>
    <xf numFmtId="2" fontId="11" fillId="2" borderId="16" xfId="3" applyNumberFormat="1" applyFont="1" applyFill="1" applyBorder="1" applyAlignment="1">
      <alignment horizontal="center" vertical="center"/>
    </xf>
    <xf numFmtId="9" fontId="11" fillId="2" borderId="15" xfId="2" applyFont="1" applyFill="1" applyBorder="1" applyAlignment="1">
      <alignment horizontal="center" vertical="center"/>
    </xf>
    <xf numFmtId="9" fontId="11" fillId="2" borderId="0" xfId="2" applyFont="1" applyFill="1" applyBorder="1" applyAlignment="1">
      <alignment horizontal="center" vertical="center"/>
    </xf>
    <xf numFmtId="9" fontId="11" fillId="2" borderId="16" xfId="2" applyFont="1" applyFill="1" applyBorder="1" applyAlignment="1">
      <alignment horizontal="center" vertical="center"/>
    </xf>
    <xf numFmtId="9" fontId="11" fillId="2" borderId="15" xfId="2" applyNumberFormat="1" applyFont="1" applyFill="1" applyBorder="1" applyAlignment="1">
      <alignment horizontal="center" vertical="center"/>
    </xf>
    <xf numFmtId="9" fontId="11" fillId="2" borderId="0" xfId="2" applyNumberFormat="1" applyFont="1" applyFill="1" applyBorder="1" applyAlignment="1">
      <alignment horizontal="center" vertical="center"/>
    </xf>
    <xf numFmtId="9" fontId="11" fillId="2" borderId="16" xfId="2" applyNumberFormat="1" applyFont="1" applyFill="1" applyBorder="1" applyAlignment="1">
      <alignment horizontal="center" vertical="center"/>
    </xf>
    <xf numFmtId="3" fontId="11" fillId="2" borderId="15" xfId="2" applyNumberFormat="1" applyFont="1" applyFill="1" applyBorder="1" applyAlignment="1">
      <alignment vertical="center"/>
    </xf>
    <xf numFmtId="3" fontId="11" fillId="2" borderId="0" xfId="2" applyNumberFormat="1" applyFont="1" applyFill="1" applyBorder="1" applyAlignment="1">
      <alignment vertical="center"/>
    </xf>
    <xf numFmtId="3" fontId="11" fillId="2" borderId="16" xfId="2" applyNumberFormat="1" applyFont="1" applyFill="1" applyBorder="1" applyAlignment="1">
      <alignment vertical="center"/>
    </xf>
    <xf numFmtId="2" fontId="11" fillId="2" borderId="0" xfId="2" applyNumberFormat="1" applyFont="1" applyFill="1" applyBorder="1" applyAlignment="1">
      <alignment horizontal="center" vertical="center"/>
    </xf>
    <xf numFmtId="3" fontId="11" fillId="2" borderId="0" xfId="2" applyNumberFormat="1" applyFont="1" applyFill="1" applyBorder="1" applyAlignment="1">
      <alignment horizontal="center" vertical="center"/>
    </xf>
    <xf numFmtId="3" fontId="11" fillId="2" borderId="15" xfId="2" applyNumberFormat="1" applyFont="1" applyFill="1" applyBorder="1" applyAlignment="1">
      <alignment horizontal="center" vertical="center"/>
    </xf>
    <xf numFmtId="3" fontId="11" fillId="2" borderId="16" xfId="2" applyNumberFormat="1" applyFont="1" applyFill="1" applyBorder="1" applyAlignment="1">
      <alignment horizontal="center" vertical="center"/>
    </xf>
    <xf numFmtId="3" fontId="11" fillId="2" borderId="0" xfId="3" applyNumberFormat="1" applyFont="1" applyFill="1" applyBorder="1"/>
    <xf numFmtId="0" fontId="11" fillId="2" borderId="0" xfId="3" applyFont="1" applyFill="1" applyBorder="1"/>
    <xf numFmtId="0" fontId="5" fillId="3" borderId="0" xfId="3" applyFont="1" applyFill="1" applyBorder="1"/>
    <xf numFmtId="0" fontId="5" fillId="0" borderId="0" xfId="3" applyFont="1" applyBorder="1" applyAlignment="1">
      <alignment horizontal="center"/>
    </xf>
    <xf numFmtId="166" fontId="10" fillId="2" borderId="24" xfId="0" applyNumberFormat="1" applyFont="1" applyFill="1" applyBorder="1" applyAlignment="1">
      <alignment horizontal="right" wrapText="1"/>
    </xf>
    <xf numFmtId="166" fontId="10" fillId="2" borderId="30" xfId="0" applyNumberFormat="1" applyFont="1" applyFill="1" applyBorder="1" applyAlignment="1">
      <alignment horizontal="right" wrapText="1"/>
    </xf>
    <xf numFmtId="9" fontId="5" fillId="2" borderId="33" xfId="2" applyNumberFormat="1" applyFont="1" applyFill="1" applyBorder="1" applyAlignment="1">
      <alignment horizontal="center" vertical="center"/>
    </xf>
    <xf numFmtId="3" fontId="5" fillId="2" borderId="35" xfId="2" applyNumberFormat="1" applyFont="1" applyFill="1" applyBorder="1" applyAlignment="1">
      <alignment horizontal="right" vertical="center"/>
    </xf>
    <xf numFmtId="3" fontId="5" fillId="2" borderId="3" xfId="2" applyNumberFormat="1" applyFont="1" applyFill="1" applyBorder="1" applyAlignment="1">
      <alignment horizontal="right" vertical="center"/>
    </xf>
    <xf numFmtId="9" fontId="5" fillId="2" borderId="32" xfId="2" applyNumberFormat="1" applyFont="1" applyFill="1" applyBorder="1" applyAlignment="1">
      <alignment horizontal="center" vertical="center"/>
    </xf>
    <xf numFmtId="0" fontId="11" fillId="2" borderId="34" xfId="3" applyFont="1" applyFill="1" applyBorder="1"/>
    <xf numFmtId="3" fontId="11" fillId="2" borderId="43" xfId="2" applyNumberFormat="1" applyFont="1" applyFill="1" applyBorder="1" applyAlignment="1">
      <alignment horizontal="right" vertical="center"/>
    </xf>
    <xf numFmtId="3" fontId="11" fillId="2" borderId="35" xfId="2" applyNumberFormat="1" applyFont="1" applyFill="1" applyBorder="1" applyAlignment="1">
      <alignment horizontal="right" vertical="center"/>
    </xf>
    <xf numFmtId="3" fontId="11" fillId="2" borderId="44" xfId="2" applyNumberFormat="1" applyFont="1" applyFill="1" applyBorder="1" applyAlignment="1">
      <alignment horizontal="right" vertical="center"/>
    </xf>
    <xf numFmtId="2" fontId="11" fillId="2" borderId="43" xfId="3" applyNumberFormat="1" applyFont="1" applyFill="1" applyBorder="1" applyAlignment="1">
      <alignment horizontal="center" vertical="center"/>
    </xf>
    <xf numFmtId="2" fontId="11" fillId="2" borderId="35" xfId="3" applyNumberFormat="1" applyFont="1" applyFill="1" applyBorder="1" applyAlignment="1">
      <alignment horizontal="center" vertical="center"/>
    </xf>
    <xf numFmtId="2" fontId="11" fillId="2" borderId="44" xfId="3" applyNumberFormat="1" applyFont="1" applyFill="1" applyBorder="1" applyAlignment="1">
      <alignment horizontal="center" vertical="center"/>
    </xf>
    <xf numFmtId="9" fontId="11" fillId="2" borderId="43" xfId="2" applyFont="1" applyFill="1" applyBorder="1" applyAlignment="1">
      <alignment horizontal="center" vertical="center"/>
    </xf>
    <xf numFmtId="9" fontId="11" fillId="2" borderId="35" xfId="2" applyFont="1" applyFill="1" applyBorder="1" applyAlignment="1">
      <alignment horizontal="center" vertical="center"/>
    </xf>
    <xf numFmtId="9" fontId="11" fillId="2" borderId="44" xfId="2" applyFont="1" applyFill="1" applyBorder="1" applyAlignment="1">
      <alignment horizontal="center" vertical="center"/>
    </xf>
    <xf numFmtId="9" fontId="11" fillId="2" borderId="43" xfId="2" applyNumberFormat="1" applyFont="1" applyFill="1" applyBorder="1" applyAlignment="1">
      <alignment horizontal="center" vertical="center"/>
    </xf>
    <xf numFmtId="9" fontId="11" fillId="2" borderId="35" xfId="2" applyNumberFormat="1" applyFont="1" applyFill="1" applyBorder="1" applyAlignment="1">
      <alignment horizontal="center" vertical="center"/>
    </xf>
    <xf numFmtId="9" fontId="11" fillId="2" borderId="44" xfId="2" applyNumberFormat="1" applyFont="1" applyFill="1" applyBorder="1" applyAlignment="1">
      <alignment horizontal="center" vertical="center"/>
    </xf>
    <xf numFmtId="3" fontId="11" fillId="2" borderId="43" xfId="2" applyNumberFormat="1" applyFont="1" applyFill="1" applyBorder="1" applyAlignment="1">
      <alignment vertical="center"/>
    </xf>
    <xf numFmtId="3" fontId="11" fillId="2" borderId="35" xfId="2" applyNumberFormat="1" applyFont="1" applyFill="1" applyBorder="1" applyAlignment="1">
      <alignment vertical="center"/>
    </xf>
    <xf numFmtId="3" fontId="11" fillId="2" borderId="44" xfId="2" applyNumberFormat="1" applyFont="1" applyFill="1" applyBorder="1" applyAlignment="1">
      <alignment vertical="center"/>
    </xf>
    <xf numFmtId="3" fontId="11" fillId="2" borderId="35" xfId="2" applyNumberFormat="1" applyFont="1" applyFill="1" applyBorder="1" applyAlignment="1">
      <alignment horizontal="center" vertical="center"/>
    </xf>
    <xf numFmtId="3" fontId="11" fillId="2" borderId="43" xfId="2" applyNumberFormat="1" applyFont="1" applyFill="1" applyBorder="1" applyAlignment="1">
      <alignment horizontal="center" vertical="center"/>
    </xf>
    <xf numFmtId="3" fontId="11" fillId="2" borderId="44" xfId="2" applyNumberFormat="1" applyFont="1" applyFill="1" applyBorder="1" applyAlignment="1">
      <alignment horizontal="center" vertical="center"/>
    </xf>
    <xf numFmtId="2" fontId="11" fillId="2" borderId="35" xfId="2" applyNumberFormat="1" applyFont="1" applyFill="1" applyBorder="1" applyAlignment="1">
      <alignment horizontal="center" vertical="center"/>
    </xf>
    <xf numFmtId="0" fontId="8" fillId="2" borderId="12" xfId="3" applyFont="1" applyFill="1" applyBorder="1" applyAlignment="1">
      <alignment horizontal="center" vertical="center" wrapText="1"/>
    </xf>
    <xf numFmtId="0" fontId="9" fillId="2" borderId="0" xfId="3" applyFont="1" applyFill="1" applyBorder="1"/>
    <xf numFmtId="1" fontId="15" fillId="2" borderId="27" xfId="4" applyNumberFormat="1" applyFont="1" applyFill="1" applyBorder="1" applyAlignment="1">
      <alignment horizontal="center"/>
    </xf>
    <xf numFmtId="1" fontId="15" fillId="2" borderId="27" xfId="4" applyNumberFormat="1" applyFont="1" applyFill="1" applyBorder="1" applyAlignment="1"/>
    <xf numFmtId="3" fontId="13" fillId="2" borderId="48" xfId="4" applyNumberFormat="1" applyFont="1" applyFill="1" applyBorder="1" applyAlignment="1">
      <alignment vertical="center"/>
    </xf>
    <xf numFmtId="3" fontId="13" fillId="2" borderId="27" xfId="4" applyNumberFormat="1" applyFont="1" applyFill="1" applyBorder="1" applyAlignment="1">
      <alignment vertical="center"/>
    </xf>
    <xf numFmtId="3" fontId="13" fillId="2" borderId="28" xfId="4" applyNumberFormat="1" applyFont="1" applyFill="1" applyBorder="1" applyAlignment="1">
      <alignment vertical="center"/>
    </xf>
    <xf numFmtId="0" fontId="13" fillId="2" borderId="0" xfId="4" applyFont="1" applyFill="1"/>
    <xf numFmtId="0" fontId="17" fillId="2" borderId="0" xfId="4" applyFont="1" applyFill="1"/>
    <xf numFmtId="0" fontId="5" fillId="0" borderId="0" xfId="7" applyFont="1" applyBorder="1"/>
    <xf numFmtId="0" fontId="9" fillId="0" borderId="0" xfId="7" applyFont="1" applyBorder="1"/>
    <xf numFmtId="0" fontId="5" fillId="2" borderId="0" xfId="7" applyFont="1" applyFill="1" applyBorder="1"/>
    <xf numFmtId="0" fontId="5" fillId="2" borderId="14" xfId="7" applyFont="1" applyFill="1" applyBorder="1"/>
    <xf numFmtId="0" fontId="11" fillId="0" borderId="14" xfId="7" applyFont="1" applyFill="1" applyBorder="1"/>
    <xf numFmtId="0" fontId="11" fillId="0" borderId="0" xfId="7" applyFont="1" applyFill="1" applyBorder="1"/>
    <xf numFmtId="0" fontId="11" fillId="2" borderId="14" xfId="7" applyFont="1" applyFill="1" applyBorder="1"/>
    <xf numFmtId="0" fontId="11" fillId="2" borderId="0" xfId="7" applyFont="1" applyFill="1" applyBorder="1"/>
    <xf numFmtId="0" fontId="5" fillId="2" borderId="34" xfId="7" applyFont="1" applyFill="1" applyBorder="1"/>
    <xf numFmtId="9" fontId="11" fillId="2" borderId="33" xfId="2" applyNumberFormat="1" applyFont="1" applyFill="1" applyBorder="1" applyAlignment="1">
      <alignment horizontal="center" vertical="center"/>
    </xf>
    <xf numFmtId="3" fontId="5" fillId="2" borderId="4" xfId="2" applyNumberFormat="1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center" vertical="center" wrapText="1"/>
    </xf>
    <xf numFmtId="166" fontId="10" fillId="2" borderId="52" xfId="0" applyNumberFormat="1" applyFont="1" applyFill="1" applyBorder="1" applyAlignment="1">
      <alignment horizontal="right" wrapText="1"/>
    </xf>
    <xf numFmtId="166" fontId="10" fillId="2" borderId="53" xfId="0" applyNumberFormat="1" applyFont="1" applyFill="1" applyBorder="1" applyAlignment="1">
      <alignment horizontal="right" wrapText="1"/>
    </xf>
    <xf numFmtId="3" fontId="10" fillId="2" borderId="57" xfId="0" applyNumberFormat="1" applyFont="1" applyFill="1" applyBorder="1" applyAlignment="1">
      <alignment horizontal="right" wrapText="1"/>
    </xf>
    <xf numFmtId="3" fontId="10" fillId="2" borderId="52" xfId="0" applyNumberFormat="1" applyFont="1" applyFill="1" applyBorder="1" applyAlignment="1">
      <alignment horizontal="right" wrapText="1"/>
    </xf>
    <xf numFmtId="3" fontId="10" fillId="2" borderId="58" xfId="0" applyNumberFormat="1" applyFont="1" applyFill="1" applyBorder="1" applyAlignment="1">
      <alignment horizontal="right" wrapText="1"/>
    </xf>
    <xf numFmtId="3" fontId="10" fillId="2" borderId="53" xfId="0" applyNumberFormat="1" applyFont="1" applyFill="1" applyBorder="1" applyAlignment="1">
      <alignment horizontal="right" wrapText="1"/>
    </xf>
    <xf numFmtId="3" fontId="5" fillId="2" borderId="2" xfId="2" applyNumberFormat="1" applyFont="1" applyFill="1" applyBorder="1" applyAlignment="1">
      <alignment horizontal="right" vertical="center"/>
    </xf>
    <xf numFmtId="3" fontId="5" fillId="2" borderId="43" xfId="2" applyNumberFormat="1" applyFont="1" applyFill="1" applyBorder="1" applyAlignment="1">
      <alignment horizontal="right" vertical="center"/>
    </xf>
    <xf numFmtId="3" fontId="5" fillId="2" borderId="44" xfId="2" applyNumberFormat="1" applyFont="1" applyFill="1" applyBorder="1" applyAlignment="1">
      <alignment horizontal="right" vertical="center"/>
    </xf>
    <xf numFmtId="3" fontId="10" fillId="2" borderId="29" xfId="0" applyNumberFormat="1" applyFont="1" applyFill="1" applyBorder="1" applyAlignment="1">
      <alignment horizontal="right" wrapText="1"/>
    </xf>
    <xf numFmtId="3" fontId="10" fillId="2" borderId="31" xfId="0" applyNumberFormat="1" applyFont="1" applyFill="1" applyBorder="1" applyAlignment="1">
      <alignment horizontal="right" wrapText="1"/>
    </xf>
    <xf numFmtId="3" fontId="11" fillId="0" borderId="16" xfId="2" applyNumberFormat="1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5" fillId="2" borderId="4" xfId="2" applyNumberFormat="1" applyFont="1" applyFill="1" applyBorder="1" applyAlignment="1">
      <alignment horizontal="right" vertical="center"/>
    </xf>
    <xf numFmtId="4" fontId="5" fillId="2" borderId="15" xfId="2" applyNumberFormat="1" applyFont="1" applyFill="1" applyBorder="1" applyAlignment="1">
      <alignment horizontal="right" vertical="center"/>
    </xf>
    <xf numFmtId="4" fontId="5" fillId="2" borderId="16" xfId="2" applyNumberFormat="1" applyFont="1" applyFill="1" applyBorder="1" applyAlignment="1">
      <alignment horizontal="right" vertical="center"/>
    </xf>
    <xf numFmtId="4" fontId="11" fillId="2" borderId="15" xfId="2" applyNumberFormat="1" applyFont="1" applyFill="1" applyBorder="1" applyAlignment="1">
      <alignment horizontal="right" vertical="center"/>
    </xf>
    <xf numFmtId="4" fontId="11" fillId="2" borderId="16" xfId="2" applyNumberFormat="1" applyFont="1" applyFill="1" applyBorder="1" applyAlignment="1">
      <alignment horizontal="right" vertical="center"/>
    </xf>
    <xf numFmtId="4" fontId="5" fillId="2" borderId="43" xfId="2" applyNumberFormat="1" applyFont="1" applyFill="1" applyBorder="1" applyAlignment="1">
      <alignment horizontal="right" vertical="center"/>
    </xf>
    <xf numFmtId="4" fontId="5" fillId="2" borderId="44" xfId="2" applyNumberFormat="1" applyFont="1" applyFill="1" applyBorder="1" applyAlignment="1">
      <alignment horizontal="right" vertical="center"/>
    </xf>
    <xf numFmtId="167" fontId="4" fillId="2" borderId="57" xfId="2" applyNumberFormat="1" applyFont="1" applyFill="1" applyBorder="1" applyAlignment="1">
      <alignment horizontal="center" vertical="center"/>
    </xf>
    <xf numFmtId="167" fontId="4" fillId="2" borderId="52" xfId="2" applyNumberFormat="1" applyFont="1" applyFill="1" applyBorder="1" applyAlignment="1">
      <alignment horizontal="center" vertical="center"/>
    </xf>
    <xf numFmtId="167" fontId="4" fillId="2" borderId="58" xfId="2" applyNumberFormat="1" applyFont="1" applyFill="1" applyBorder="1" applyAlignment="1">
      <alignment horizontal="center" vertical="center"/>
    </xf>
    <xf numFmtId="167" fontId="4" fillId="2" borderId="53" xfId="2" applyNumberFormat="1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/>
    </xf>
    <xf numFmtId="9" fontId="5" fillId="2" borderId="4" xfId="2" applyFont="1" applyFill="1" applyBorder="1" applyAlignment="1">
      <alignment horizontal="center" vertical="center"/>
    </xf>
    <xf numFmtId="9" fontId="5" fillId="2" borderId="43" xfId="2" applyNumberFormat="1" applyFont="1" applyFill="1" applyBorder="1" applyAlignment="1">
      <alignment horizontal="center" vertical="center"/>
    </xf>
    <xf numFmtId="9" fontId="5" fillId="2" borderId="44" xfId="2" applyNumberFormat="1" applyFont="1" applyFill="1" applyBorder="1" applyAlignment="1">
      <alignment horizontal="center" vertical="center"/>
    </xf>
    <xf numFmtId="168" fontId="5" fillId="2" borderId="16" xfId="2" applyNumberFormat="1" applyFont="1" applyFill="1" applyBorder="1" applyAlignment="1">
      <alignment horizontal="right" vertical="center"/>
    </xf>
    <xf numFmtId="9" fontId="5" fillId="2" borderId="2" xfId="2" applyNumberFormat="1" applyFont="1" applyFill="1" applyBorder="1" applyAlignment="1">
      <alignment horizontal="center" vertical="center"/>
    </xf>
    <xf numFmtId="9" fontId="5" fillId="2" borderId="4" xfId="2" applyNumberFormat="1" applyFont="1" applyFill="1" applyBorder="1" applyAlignment="1">
      <alignment horizontal="center" vertical="center"/>
    </xf>
    <xf numFmtId="166" fontId="10" fillId="2" borderId="57" xfId="0" applyNumberFormat="1" applyFont="1" applyFill="1" applyBorder="1" applyAlignment="1">
      <alignment horizontal="right" wrapText="1"/>
    </xf>
    <xf numFmtId="166" fontId="10" fillId="2" borderId="58" xfId="0" applyNumberFormat="1" applyFont="1" applyFill="1" applyBorder="1" applyAlignment="1">
      <alignment horizontal="right" wrapText="1"/>
    </xf>
    <xf numFmtId="168" fontId="5" fillId="2" borderId="2" xfId="2" applyNumberFormat="1" applyFont="1" applyFill="1" applyBorder="1" applyAlignment="1">
      <alignment horizontal="right" vertical="center"/>
    </xf>
    <xf numFmtId="168" fontId="5" fillId="2" borderId="4" xfId="2" applyNumberFormat="1" applyFont="1" applyFill="1" applyBorder="1" applyAlignment="1">
      <alignment horizontal="right" vertical="center"/>
    </xf>
    <xf numFmtId="168" fontId="5" fillId="2" borderId="15" xfId="2" applyNumberFormat="1" applyFont="1" applyFill="1" applyBorder="1" applyAlignment="1">
      <alignment horizontal="right" vertical="center"/>
    </xf>
    <xf numFmtId="168" fontId="11" fillId="2" borderId="15" xfId="2" applyNumberFormat="1" applyFont="1" applyFill="1" applyBorder="1" applyAlignment="1">
      <alignment horizontal="right" vertical="center"/>
    </xf>
    <xf numFmtId="168" fontId="11" fillId="2" borderId="16" xfId="2" applyNumberFormat="1" applyFont="1" applyFill="1" applyBorder="1" applyAlignment="1">
      <alignment horizontal="right" vertical="center"/>
    </xf>
    <xf numFmtId="168" fontId="5" fillId="2" borderId="43" xfId="2" applyNumberFormat="1" applyFont="1" applyFill="1" applyBorder="1" applyAlignment="1">
      <alignment horizontal="right" vertical="center"/>
    </xf>
    <xf numFmtId="168" fontId="5" fillId="2" borderId="44" xfId="2" applyNumberFormat="1" applyFont="1" applyFill="1" applyBorder="1" applyAlignment="1">
      <alignment horizontal="right" vertical="center"/>
    </xf>
    <xf numFmtId="9" fontId="5" fillId="2" borderId="61" xfId="2" applyNumberFormat="1" applyFont="1" applyFill="1" applyBorder="1" applyAlignment="1">
      <alignment horizontal="center" vertical="center"/>
    </xf>
    <xf numFmtId="166" fontId="10" fillId="2" borderId="1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3" fontId="10" fillId="2" borderId="3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166" fontId="10" fillId="2" borderId="2" xfId="0" applyNumberFormat="1" applyFont="1" applyFill="1" applyBorder="1" applyAlignment="1">
      <alignment horizontal="right" vertical="center" wrapText="1"/>
    </xf>
    <xf numFmtId="166" fontId="10" fillId="2" borderId="3" xfId="0" applyNumberFormat="1" applyFont="1" applyFill="1" applyBorder="1" applyAlignment="1">
      <alignment horizontal="right" vertical="center" wrapText="1"/>
    </xf>
    <xf numFmtId="166" fontId="10" fillId="2" borderId="4" xfId="0" applyNumberFormat="1" applyFont="1" applyFill="1" applyBorder="1" applyAlignment="1">
      <alignment horizontal="right" vertical="center" wrapText="1"/>
    </xf>
    <xf numFmtId="166" fontId="10" fillId="2" borderId="2" xfId="0" applyNumberFormat="1" applyFont="1" applyFill="1" applyBorder="1" applyAlignment="1">
      <alignment vertical="center" wrapText="1"/>
    </xf>
    <xf numFmtId="166" fontId="10" fillId="2" borderId="3" xfId="0" applyNumberFormat="1" applyFont="1" applyFill="1" applyBorder="1" applyAlignment="1">
      <alignment vertical="center" wrapText="1"/>
    </xf>
    <xf numFmtId="166" fontId="10" fillId="2" borderId="4" xfId="0" applyNumberFormat="1" applyFont="1" applyFill="1" applyBorder="1" applyAlignment="1">
      <alignment vertical="center" wrapText="1"/>
    </xf>
    <xf numFmtId="166" fontId="10" fillId="2" borderId="0" xfId="0" applyNumberFormat="1" applyFont="1" applyFill="1" applyBorder="1" applyAlignment="1">
      <alignment vertical="center" wrapText="1"/>
    </xf>
    <xf numFmtId="0" fontId="5" fillId="2" borderId="0" xfId="3" applyFont="1" applyFill="1" applyBorder="1" applyAlignment="1">
      <alignment vertical="center"/>
    </xf>
    <xf numFmtId="14" fontId="7" fillId="0" borderId="8" xfId="1" applyNumberFormat="1" applyFont="1" applyFill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  <xf numFmtId="0" fontId="8" fillId="2" borderId="10" xfId="7" applyFont="1" applyFill="1" applyBorder="1" applyAlignment="1">
      <alignment horizontal="center" vertical="center" wrapText="1"/>
    </xf>
    <xf numFmtId="1" fontId="15" fillId="2" borderId="48" xfId="4" applyNumberFormat="1" applyFont="1" applyFill="1" applyBorder="1" applyAlignment="1">
      <alignment horizontal="left"/>
    </xf>
    <xf numFmtId="0" fontId="8" fillId="2" borderId="71" xfId="3" applyFont="1" applyFill="1" applyBorder="1" applyAlignment="1">
      <alignment horizontal="center" vertical="center" wrapText="1"/>
    </xf>
    <xf numFmtId="9" fontId="4" fillId="2" borderId="32" xfId="2" applyFont="1" applyFill="1" applyBorder="1" applyAlignment="1">
      <alignment horizontal="center" vertical="center" wrapText="1"/>
    </xf>
    <xf numFmtId="9" fontId="4" fillId="2" borderId="33" xfId="2" applyFont="1" applyFill="1" applyBorder="1" applyAlignment="1">
      <alignment horizontal="center" vertical="center"/>
    </xf>
    <xf numFmtId="9" fontId="4" fillId="2" borderId="72" xfId="2" applyFont="1" applyFill="1" applyBorder="1" applyAlignment="1">
      <alignment horizontal="center" vertical="center"/>
    </xf>
    <xf numFmtId="2" fontId="5" fillId="2" borderId="35" xfId="2" applyNumberFormat="1" applyFont="1" applyFill="1" applyBorder="1" applyAlignment="1">
      <alignment horizontal="center" vertical="center"/>
    </xf>
    <xf numFmtId="2" fontId="5" fillId="2" borderId="43" xfId="2" applyNumberFormat="1" applyFont="1" applyFill="1" applyBorder="1" applyAlignment="1">
      <alignment horizontal="center" vertical="center"/>
    </xf>
    <xf numFmtId="2" fontId="5" fillId="2" borderId="44" xfId="2" applyNumberFormat="1" applyFont="1" applyFill="1" applyBorder="1" applyAlignment="1">
      <alignment horizontal="center" vertical="center"/>
    </xf>
    <xf numFmtId="9" fontId="5" fillId="2" borderId="35" xfId="2" applyNumberFormat="1" applyFont="1" applyFill="1" applyBorder="1" applyAlignment="1">
      <alignment horizontal="center" vertical="center"/>
    </xf>
    <xf numFmtId="14" fontId="7" fillId="2" borderId="0" xfId="1" applyNumberFormat="1" applyFont="1" applyFill="1" applyBorder="1" applyAlignment="1">
      <alignment horizontal="center" vertical="center" wrapText="1"/>
    </xf>
    <xf numFmtId="3" fontId="10" fillId="2" borderId="73" xfId="0" applyNumberFormat="1" applyFont="1" applyFill="1" applyBorder="1" applyAlignment="1">
      <alignment horizontal="right" wrapText="1"/>
    </xf>
    <xf numFmtId="3" fontId="10" fillId="2" borderId="74" xfId="0" applyNumberFormat="1" applyFont="1" applyFill="1" applyBorder="1" applyAlignment="1">
      <alignment horizontal="right" wrapText="1"/>
    </xf>
    <xf numFmtId="166" fontId="10" fillId="2" borderId="68" xfId="0" applyNumberFormat="1" applyFont="1" applyFill="1" applyBorder="1" applyAlignment="1">
      <alignment horizontal="right" wrapText="1"/>
    </xf>
    <xf numFmtId="166" fontId="10" fillId="2" borderId="76" xfId="0" applyNumberFormat="1" applyFont="1" applyFill="1" applyBorder="1" applyAlignment="1">
      <alignment horizontal="right" wrapText="1"/>
    </xf>
    <xf numFmtId="0" fontId="11" fillId="2" borderId="68" xfId="7" applyFont="1" applyFill="1" applyBorder="1"/>
    <xf numFmtId="0" fontId="5" fillId="2" borderId="68" xfId="7" applyFont="1" applyFill="1" applyBorder="1"/>
    <xf numFmtId="0" fontId="5" fillId="0" borderId="68" xfId="7" applyFont="1" applyFill="1" applyBorder="1"/>
    <xf numFmtId="0" fontId="11" fillId="0" borderId="68" xfId="7" applyFont="1" applyFill="1" applyBorder="1"/>
    <xf numFmtId="0" fontId="5" fillId="2" borderId="77" xfId="7" applyFont="1" applyFill="1" applyBorder="1"/>
    <xf numFmtId="166" fontId="10" fillId="2" borderId="34" xfId="0" applyNumberFormat="1" applyFont="1" applyFill="1" applyBorder="1" applyAlignment="1">
      <alignment horizontal="center" wrapText="1"/>
    </xf>
    <xf numFmtId="166" fontId="10" fillId="2" borderId="77" xfId="0" applyNumberFormat="1" applyFont="1" applyFill="1" applyBorder="1" applyAlignment="1">
      <alignment horizontal="center" wrapText="1"/>
    </xf>
    <xf numFmtId="3" fontId="10" fillId="2" borderId="78" xfId="0" applyNumberFormat="1" applyFont="1" applyFill="1" applyBorder="1" applyAlignment="1">
      <alignment horizontal="right" wrapText="1"/>
    </xf>
    <xf numFmtId="3" fontId="10" fillId="2" borderId="79" xfId="0" applyNumberFormat="1" applyFont="1" applyFill="1" applyBorder="1" applyAlignment="1">
      <alignment horizontal="right" wrapText="1"/>
    </xf>
    <xf numFmtId="3" fontId="10" fillId="2" borderId="80" xfId="0" applyNumberFormat="1" applyFont="1" applyFill="1" applyBorder="1" applyAlignment="1">
      <alignment horizontal="right" wrapText="1"/>
    </xf>
    <xf numFmtId="3" fontId="10" fillId="2" borderId="54" xfId="0" applyNumberFormat="1" applyFont="1" applyFill="1" applyBorder="1" applyAlignment="1">
      <alignment horizontal="right" wrapText="1"/>
    </xf>
    <xf numFmtId="4" fontId="10" fillId="2" borderId="80" xfId="0" applyNumberFormat="1" applyFont="1" applyFill="1" applyBorder="1" applyAlignment="1">
      <alignment horizontal="right" wrapText="1"/>
    </xf>
    <xf numFmtId="4" fontId="10" fillId="2" borderId="54" xfId="0" applyNumberFormat="1" applyFont="1" applyFill="1" applyBorder="1" applyAlignment="1">
      <alignment horizontal="right" wrapText="1"/>
    </xf>
    <xf numFmtId="167" fontId="4" fillId="2" borderId="80" xfId="2" applyNumberFormat="1" applyFont="1" applyFill="1" applyBorder="1" applyAlignment="1">
      <alignment horizontal="center" vertical="center"/>
    </xf>
    <xf numFmtId="167" fontId="4" fillId="2" borderId="54" xfId="2" applyNumberFormat="1" applyFont="1" applyFill="1" applyBorder="1" applyAlignment="1">
      <alignment horizontal="center" vertical="center"/>
    </xf>
    <xf numFmtId="9" fontId="4" fillId="2" borderId="43" xfId="2" applyNumberFormat="1" applyFont="1" applyFill="1" applyBorder="1" applyAlignment="1">
      <alignment horizontal="center" vertical="center"/>
    </xf>
    <xf numFmtId="9" fontId="4" fillId="2" borderId="44" xfId="2" applyNumberFormat="1" applyFont="1" applyFill="1" applyBorder="1" applyAlignment="1">
      <alignment horizontal="center" vertical="center"/>
    </xf>
    <xf numFmtId="166" fontId="10" fillId="2" borderId="81" xfId="0" applyNumberFormat="1" applyFont="1" applyFill="1" applyBorder="1" applyAlignment="1">
      <alignment horizontal="right" wrapText="1"/>
    </xf>
    <xf numFmtId="166" fontId="10" fillId="2" borderId="54" xfId="0" applyNumberFormat="1" applyFont="1" applyFill="1" applyBorder="1" applyAlignment="1">
      <alignment horizontal="right" wrapText="1"/>
    </xf>
    <xf numFmtId="166" fontId="10" fillId="2" borderId="80" xfId="0" applyNumberFormat="1" applyFont="1" applyFill="1" applyBorder="1" applyAlignment="1">
      <alignment horizontal="right" wrapText="1"/>
    </xf>
    <xf numFmtId="9" fontId="4" fillId="2" borderId="61" xfId="2" applyNumberFormat="1" applyFont="1" applyFill="1" applyBorder="1" applyAlignment="1">
      <alignment horizontal="center" vertical="center"/>
    </xf>
    <xf numFmtId="0" fontId="7" fillId="2" borderId="82" xfId="7" applyFont="1" applyFill="1" applyBorder="1" applyAlignment="1">
      <alignment horizontal="center" vertical="center" wrapText="1"/>
    </xf>
    <xf numFmtId="0" fontId="7" fillId="2" borderId="83" xfId="7" applyFont="1" applyFill="1" applyBorder="1" applyAlignment="1">
      <alignment horizontal="center" vertical="center" wrapText="1"/>
    </xf>
    <xf numFmtId="0" fontId="7" fillId="2" borderId="84" xfId="7" applyFont="1" applyFill="1" applyBorder="1" applyAlignment="1">
      <alignment horizontal="center" vertical="center" wrapText="1"/>
    </xf>
    <xf numFmtId="0" fontId="7" fillId="2" borderId="85" xfId="7" applyFont="1" applyFill="1" applyBorder="1" applyAlignment="1">
      <alignment horizontal="center" vertical="center" wrapText="1"/>
    </xf>
    <xf numFmtId="0" fontId="7" fillId="2" borderId="86" xfId="7" applyFont="1" applyFill="1" applyBorder="1" applyAlignment="1">
      <alignment horizontal="center" vertical="center" wrapText="1"/>
    </xf>
    <xf numFmtId="0" fontId="7" fillId="2" borderId="87" xfId="7" applyFont="1" applyFill="1" applyBorder="1" applyAlignment="1">
      <alignment horizontal="center" vertical="center" wrapText="1"/>
    </xf>
    <xf numFmtId="1" fontId="16" fillId="2" borderId="59" xfId="5" applyNumberFormat="1" applyFont="1" applyFill="1" applyBorder="1" applyAlignment="1">
      <alignment horizontal="left" vertical="center" wrapText="1"/>
    </xf>
    <xf numFmtId="1" fontId="16" fillId="2" borderId="66" xfId="5" applyNumberFormat="1" applyFont="1" applyFill="1" applyBorder="1" applyAlignment="1">
      <alignment horizontal="right" vertical="center"/>
    </xf>
    <xf numFmtId="3" fontId="17" fillId="2" borderId="69" xfId="4" applyNumberFormat="1" applyFont="1" applyFill="1" applyBorder="1" applyAlignment="1">
      <alignment horizontal="right" vertical="center"/>
    </xf>
    <xf numFmtId="3" fontId="17" fillId="2" borderId="60" xfId="4" applyNumberFormat="1" applyFont="1" applyFill="1" applyBorder="1" applyAlignment="1">
      <alignment horizontal="right" vertical="center"/>
    </xf>
    <xf numFmtId="3" fontId="17" fillId="2" borderId="70" xfId="4" applyNumberFormat="1" applyFont="1" applyFill="1" applyBorder="1" applyAlignment="1">
      <alignment horizontal="right" vertical="center"/>
    </xf>
    <xf numFmtId="0" fontId="17" fillId="2" borderId="0" xfId="4" applyFont="1" applyFill="1" applyAlignment="1">
      <alignment horizontal="right"/>
    </xf>
    <xf numFmtId="49" fontId="18" fillId="2" borderId="65" xfId="4" applyNumberFormat="1" applyFont="1" applyFill="1" applyBorder="1" applyAlignment="1">
      <alignment horizontal="left"/>
    </xf>
    <xf numFmtId="49" fontId="18" fillId="2" borderId="63" xfId="4" applyNumberFormat="1" applyFont="1" applyFill="1" applyBorder="1" applyAlignment="1">
      <alignment horizontal="center"/>
    </xf>
    <xf numFmtId="49" fontId="18" fillId="2" borderId="63" xfId="4" applyNumberFormat="1" applyFont="1" applyFill="1" applyBorder="1" applyAlignment="1">
      <alignment horizontal="left"/>
    </xf>
    <xf numFmtId="3" fontId="13" fillId="2" borderId="65" xfId="4" applyNumberFormat="1" applyFont="1" applyFill="1" applyBorder="1" applyAlignment="1">
      <alignment vertical="center"/>
    </xf>
    <xf numFmtId="3" fontId="13" fillId="2" borderId="63" xfId="4" applyNumberFormat="1" applyFont="1" applyFill="1" applyBorder="1" applyAlignment="1">
      <alignment vertical="center"/>
    </xf>
    <xf numFmtId="3" fontId="13" fillId="2" borderId="62" xfId="4" applyNumberFormat="1" applyFont="1" applyFill="1" applyBorder="1" applyAlignment="1">
      <alignment vertical="center"/>
    </xf>
    <xf numFmtId="0" fontId="13" fillId="2" borderId="0" xfId="4" applyFont="1" applyFill="1" applyAlignment="1">
      <alignment vertical="center"/>
    </xf>
    <xf numFmtId="49" fontId="18" fillId="2" borderId="48" xfId="4" applyNumberFormat="1" applyFont="1" applyFill="1" applyBorder="1" applyAlignment="1">
      <alignment horizontal="left"/>
    </xf>
    <xf numFmtId="49" fontId="18" fillId="2" borderId="27" xfId="4" applyNumberFormat="1" applyFont="1" applyFill="1" applyBorder="1" applyAlignment="1">
      <alignment horizontal="center"/>
    </xf>
    <xf numFmtId="49" fontId="18" fillId="2" borderId="27" xfId="4" applyNumberFormat="1" applyFont="1" applyFill="1" applyBorder="1" applyAlignment="1">
      <alignment horizontal="left"/>
    </xf>
    <xf numFmtId="49" fontId="15" fillId="2" borderId="48" xfId="4" applyNumberFormat="1" applyFont="1" applyFill="1" applyBorder="1" applyAlignment="1">
      <alignment horizontal="left"/>
    </xf>
    <xf numFmtId="1" fontId="15" fillId="2" borderId="27" xfId="4" quotePrefix="1" applyNumberFormat="1" applyFont="1" applyFill="1" applyBorder="1" applyAlignment="1">
      <alignment horizontal="center"/>
    </xf>
    <xf numFmtId="1" fontId="15" fillId="2" borderId="48" xfId="4" quotePrefix="1" applyNumberFormat="1" applyFont="1" applyFill="1" applyBorder="1" applyAlignment="1">
      <alignment horizontal="left"/>
    </xf>
    <xf numFmtId="49" fontId="15" fillId="2" borderId="27" xfId="4" applyNumberFormat="1" applyFont="1" applyFill="1" applyBorder="1" applyAlignment="1">
      <alignment horizontal="center"/>
    </xf>
    <xf numFmtId="1" fontId="15" fillId="2" borderId="49" xfId="4" applyNumberFormat="1" applyFont="1" applyFill="1" applyBorder="1" applyAlignment="1">
      <alignment horizontal="left"/>
    </xf>
    <xf numFmtId="1" fontId="15" fillId="2" borderId="50" xfId="4" applyNumberFormat="1" applyFont="1" applyFill="1" applyBorder="1" applyAlignment="1">
      <alignment horizontal="center"/>
    </xf>
    <xf numFmtId="1" fontId="15" fillId="2" borderId="50" xfId="4" applyNumberFormat="1" applyFont="1" applyFill="1" applyBorder="1" applyAlignment="1"/>
    <xf numFmtId="3" fontId="13" fillId="2" borderId="49" xfId="4" applyNumberFormat="1" applyFont="1" applyFill="1" applyBorder="1" applyAlignment="1">
      <alignment vertical="center"/>
    </xf>
    <xf numFmtId="3" fontId="13" fillId="2" borderId="50" xfId="4" applyNumberFormat="1" applyFont="1" applyFill="1" applyBorder="1" applyAlignment="1">
      <alignment vertical="center"/>
    </xf>
    <xf numFmtId="3" fontId="13" fillId="2" borderId="51" xfId="4" applyNumberFormat="1" applyFont="1" applyFill="1" applyBorder="1" applyAlignment="1">
      <alignment vertical="center"/>
    </xf>
    <xf numFmtId="1" fontId="15" fillId="2" borderId="0" xfId="4" applyNumberFormat="1" applyFont="1" applyFill="1" applyBorder="1" applyAlignment="1">
      <alignment horizontal="left"/>
    </xf>
    <xf numFmtId="1" fontId="15" fillId="2" borderId="0" xfId="4" applyNumberFormat="1" applyFont="1" applyFill="1" applyBorder="1" applyAlignment="1">
      <alignment horizontal="center"/>
    </xf>
    <xf numFmtId="1" fontId="15" fillId="2" borderId="0" xfId="4" applyNumberFormat="1" applyFont="1" applyFill="1" applyBorder="1" applyAlignment="1"/>
    <xf numFmtId="3" fontId="13" fillId="2" borderId="0" xfId="4" applyNumberFormat="1" applyFont="1" applyFill="1"/>
    <xf numFmtId="0" fontId="4" fillId="2" borderId="39" xfId="3" applyFont="1" applyFill="1" applyBorder="1" applyAlignment="1">
      <alignment horizontal="center" vertical="center" wrapText="1"/>
    </xf>
    <xf numFmtId="0" fontId="4" fillId="2" borderId="40" xfId="3" applyFont="1" applyFill="1" applyBorder="1" applyAlignment="1">
      <alignment horizontal="center" vertical="center" wrapText="1"/>
    </xf>
    <xf numFmtId="0" fontId="4" fillId="3" borderId="40" xfId="3" applyFont="1" applyFill="1" applyBorder="1" applyAlignment="1">
      <alignment horizontal="center" vertical="center" wrapText="1"/>
    </xf>
    <xf numFmtId="0" fontId="4" fillId="2" borderId="41" xfId="3" applyFont="1" applyFill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 wrapText="1"/>
    </xf>
    <xf numFmtId="0" fontId="17" fillId="0" borderId="7" xfId="7" applyFont="1" applyBorder="1" applyAlignment="1">
      <alignment horizontal="center" vertical="center" wrapText="1"/>
    </xf>
    <xf numFmtId="0" fontId="4" fillId="0" borderId="36" xfId="3" applyFont="1" applyBorder="1" applyAlignment="1">
      <alignment horizontal="center" vertical="center" wrapText="1"/>
    </xf>
    <xf numFmtId="0" fontId="4" fillId="0" borderId="37" xfId="3" applyFont="1" applyBorder="1" applyAlignment="1">
      <alignment horizontal="center" vertical="center" wrapText="1"/>
    </xf>
    <xf numFmtId="0" fontId="4" fillId="0" borderId="38" xfId="3" applyFont="1" applyBorder="1" applyAlignment="1">
      <alignment horizontal="center" vertical="center" wrapText="1"/>
    </xf>
    <xf numFmtId="0" fontId="4" fillId="2" borderId="36" xfId="3" applyFont="1" applyFill="1" applyBorder="1" applyAlignment="1">
      <alignment horizontal="center" vertical="center" wrapText="1"/>
    </xf>
    <xf numFmtId="0" fontId="4" fillId="2" borderId="37" xfId="3" applyFont="1" applyFill="1" applyBorder="1" applyAlignment="1">
      <alignment horizontal="center" vertical="center" wrapText="1"/>
    </xf>
    <xf numFmtId="0" fontId="4" fillId="2" borderId="38" xfId="3" applyFont="1" applyFill="1" applyBorder="1" applyAlignment="1">
      <alignment horizontal="center" vertical="center" wrapText="1"/>
    </xf>
    <xf numFmtId="0" fontId="4" fillId="0" borderId="42" xfId="3" applyFont="1" applyBorder="1" applyAlignment="1">
      <alignment horizontal="center" vertical="center" wrapText="1"/>
    </xf>
    <xf numFmtId="164" fontId="10" fillId="2" borderId="55" xfId="0" applyNumberFormat="1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>
      <alignment horizontal="center" vertical="center" wrapText="1"/>
    </xf>
    <xf numFmtId="0" fontId="10" fillId="2" borderId="21" xfId="7" applyFont="1" applyFill="1" applyBorder="1" applyAlignment="1">
      <alignment horizontal="center" vertical="center"/>
    </xf>
    <xf numFmtId="0" fontId="10" fillId="2" borderId="17" xfId="7" applyFont="1" applyFill="1" applyBorder="1" applyAlignment="1">
      <alignment horizontal="center" vertical="center"/>
    </xf>
    <xf numFmtId="0" fontId="10" fillId="2" borderId="75" xfId="7" applyFont="1" applyFill="1" applyBorder="1" applyAlignment="1">
      <alignment horizontal="center" vertical="center" wrapText="1"/>
    </xf>
    <xf numFmtId="0" fontId="10" fillId="2" borderId="76" xfId="7" applyFont="1" applyFill="1" applyBorder="1" applyAlignment="1">
      <alignment horizontal="center" vertical="center" wrapText="1"/>
    </xf>
    <xf numFmtId="164" fontId="10" fillId="2" borderId="56" xfId="0" applyNumberFormat="1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 wrapText="1"/>
    </xf>
    <xf numFmtId="0" fontId="14" fillId="2" borderId="45" xfId="4" applyFont="1" applyFill="1" applyBorder="1" applyAlignment="1">
      <alignment horizontal="center" vertical="center" wrapText="1"/>
    </xf>
    <xf numFmtId="0" fontId="14" fillId="2" borderId="46" xfId="4" applyFont="1" applyFill="1" applyBorder="1" applyAlignment="1">
      <alignment horizontal="center" vertical="center" wrapText="1"/>
    </xf>
    <xf numFmtId="0" fontId="14" fillId="2" borderId="47" xfId="4" applyFont="1" applyFill="1" applyBorder="1" applyAlignment="1">
      <alignment horizontal="center" vertical="center" wrapText="1"/>
    </xf>
    <xf numFmtId="3" fontId="16" fillId="2" borderId="64" xfId="5" applyNumberFormat="1" applyFont="1" applyFill="1" applyBorder="1" applyAlignment="1">
      <alignment horizontal="center" vertical="center" wrapText="1"/>
    </xf>
    <xf numFmtId="3" fontId="16" fillId="2" borderId="67" xfId="5" applyNumberFormat="1" applyFont="1" applyFill="1" applyBorder="1" applyAlignment="1">
      <alignment horizontal="center" vertical="center" wrapText="1"/>
    </xf>
    <xf numFmtId="3" fontId="16" fillId="2" borderId="25" xfId="5" applyNumberFormat="1" applyFont="1" applyFill="1" applyBorder="1" applyAlignment="1">
      <alignment horizontal="center" vertical="center" wrapText="1"/>
    </xf>
    <xf numFmtId="3" fontId="16" fillId="2" borderId="24" xfId="5" applyNumberFormat="1" applyFont="1" applyFill="1" applyBorder="1" applyAlignment="1">
      <alignment horizontal="center" vertical="center" wrapText="1"/>
    </xf>
    <xf numFmtId="3" fontId="16" fillId="2" borderId="26" xfId="5" applyNumberFormat="1" applyFont="1" applyFill="1" applyBorder="1" applyAlignment="1">
      <alignment horizontal="center" vertical="center" wrapText="1"/>
    </xf>
    <xf numFmtId="3" fontId="16" fillId="2" borderId="68" xfId="5" applyNumberFormat="1" applyFont="1" applyFill="1" applyBorder="1" applyAlignment="1">
      <alignment horizontal="center" vertical="center" wrapText="1"/>
    </xf>
    <xf numFmtId="0" fontId="12" fillId="2" borderId="35" xfId="4" applyFont="1" applyFill="1" applyBorder="1" applyAlignment="1">
      <alignment horizontal="center" vertical="center" wrapText="1"/>
    </xf>
    <xf numFmtId="3" fontId="12" fillId="2" borderId="0" xfId="4" applyNumberFormat="1" applyFont="1" applyFill="1" applyAlignment="1">
      <alignment horizontal="center" vertical="center"/>
    </xf>
    <xf numFmtId="1" fontId="16" fillId="2" borderId="65" xfId="5" applyNumberFormat="1" applyFont="1" applyFill="1" applyBorder="1" applyAlignment="1">
      <alignment horizontal="center" vertical="center" wrapText="1"/>
    </xf>
    <xf numFmtId="1" fontId="16" fillId="2" borderId="48" xfId="5" applyNumberFormat="1" applyFont="1" applyFill="1" applyBorder="1" applyAlignment="1">
      <alignment horizontal="center" vertical="center"/>
    </xf>
    <xf numFmtId="1" fontId="16" fillId="2" borderId="64" xfId="5" applyNumberFormat="1" applyFont="1" applyFill="1" applyBorder="1" applyAlignment="1">
      <alignment horizontal="center" vertical="center"/>
    </xf>
    <xf numFmtId="1" fontId="16" fillId="2" borderId="63" xfId="5" applyNumberFormat="1" applyFont="1" applyFill="1" applyBorder="1" applyAlignment="1">
      <alignment horizontal="center" vertical="center"/>
    </xf>
    <xf numFmtId="1" fontId="16" fillId="2" borderId="27" xfId="5" applyNumberFormat="1" applyFont="1" applyFill="1" applyBorder="1" applyAlignment="1">
      <alignment horizontal="center" vertical="center"/>
    </xf>
    <xf numFmtId="1" fontId="16" fillId="2" borderId="25" xfId="5" applyNumberFormat="1" applyFont="1" applyFill="1" applyBorder="1" applyAlignment="1">
      <alignment horizontal="center" vertical="center"/>
    </xf>
    <xf numFmtId="1" fontId="19" fillId="2" borderId="63" xfId="5" applyNumberFormat="1" applyFont="1" applyFill="1" applyBorder="1" applyAlignment="1">
      <alignment horizontal="center" vertical="center" wrapText="1"/>
    </xf>
    <xf numFmtId="1" fontId="19" fillId="2" borderId="27" xfId="5" applyNumberFormat="1" applyFont="1" applyFill="1" applyBorder="1" applyAlignment="1">
      <alignment horizontal="center" vertical="center" wrapText="1"/>
    </xf>
    <xf numFmtId="1" fontId="19" fillId="2" borderId="25" xfId="5" applyNumberFormat="1" applyFont="1" applyFill="1" applyBorder="1" applyAlignment="1">
      <alignment horizontal="center" vertical="center" wrapText="1"/>
    </xf>
  </cellXfs>
  <cellStyles count="8">
    <cellStyle name="Comma" xfId="1" builtinId="3"/>
    <cellStyle name="Normal" xfId="0" builtinId="0"/>
    <cellStyle name="Normal 2" xfId="6"/>
    <cellStyle name="Normal 3" xfId="3"/>
    <cellStyle name="Normal 3 2" xfId="4"/>
    <cellStyle name="Normal 3 2 2" xfId="7"/>
    <cellStyle name="Normal_Payments and Expenditures of Medical care1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8"/>
  <sheetViews>
    <sheetView tabSelected="1" zoomScale="96" zoomScaleNormal="96" zoomScaleSheetLayoutView="87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E16" sqref="E16"/>
    </sheetView>
  </sheetViews>
  <sheetFormatPr defaultColWidth="9.140625" defaultRowHeight="11.25" x14ac:dyDescent="0.2"/>
  <cols>
    <col min="1" max="1" width="35.28515625" style="1" customWidth="1"/>
    <col min="2" max="2" width="7.42578125" style="1" customWidth="1"/>
    <col min="3" max="3" width="6.7109375" style="1" customWidth="1"/>
    <col min="4" max="5" width="6.5703125" style="1" customWidth="1"/>
    <col min="6" max="6" width="7.28515625" style="1" customWidth="1"/>
    <col min="7" max="7" width="6.5703125" style="1" customWidth="1"/>
    <col min="8" max="8" width="8.140625" style="1" customWidth="1"/>
    <col min="9" max="10" width="7.140625" style="1" customWidth="1"/>
    <col min="11" max="12" width="7" style="1" customWidth="1"/>
    <col min="13" max="13" width="7" style="113" customWidth="1"/>
    <col min="14" max="14" width="8.5703125" style="1" customWidth="1"/>
    <col min="15" max="16" width="7.5703125" style="1" customWidth="1"/>
    <col min="17" max="18" width="7.140625" style="23" customWidth="1"/>
    <col min="19" max="19" width="7.140625" style="113" customWidth="1"/>
    <col min="20" max="22" width="8.140625" style="1" customWidth="1"/>
    <col min="23" max="24" width="7.5703125" style="23" customWidth="1"/>
    <col min="25" max="25" width="7.5703125" style="113" customWidth="1"/>
    <col min="26" max="28" width="7.85546875" style="23" customWidth="1"/>
    <col min="29" max="30" width="6.42578125" style="23" hidden="1" customWidth="1"/>
    <col min="31" max="31" width="7.7109375" style="113" customWidth="1"/>
    <col min="32" max="33" width="7.7109375" style="1" customWidth="1"/>
    <col min="34" max="35" width="6" style="23" hidden="1" customWidth="1"/>
    <col min="36" max="36" width="8.140625" style="113" customWidth="1"/>
    <col min="37" max="38" width="7.28515625" style="1" customWidth="1"/>
    <col min="39" max="39" width="9" style="1" customWidth="1"/>
    <col min="40" max="41" width="7.85546875" style="1" customWidth="1"/>
    <col min="42" max="44" width="8" style="1" customWidth="1"/>
    <col min="45" max="47" width="8.140625" style="23" customWidth="1"/>
    <col min="48" max="49" width="7.42578125" style="1" customWidth="1"/>
    <col min="50" max="50" width="7.42578125" style="113" customWidth="1"/>
    <col min="51" max="52" width="6.42578125" style="1" customWidth="1"/>
    <col min="53" max="53" width="6.42578125" style="113" customWidth="1"/>
    <col min="54" max="55" width="7" style="1" customWidth="1"/>
    <col min="56" max="56" width="6.28515625" style="113" customWidth="1"/>
    <col min="57" max="57" width="6.85546875" style="1" customWidth="1"/>
    <col min="58" max="58" width="8.7109375" style="1" customWidth="1"/>
    <col min="59" max="59" width="8.42578125" style="1" customWidth="1"/>
    <col min="60" max="62" width="7.85546875" style="1" customWidth="1"/>
    <col min="63" max="64" width="6.85546875" style="1" customWidth="1"/>
    <col min="65" max="65" width="6.85546875" style="113" customWidth="1"/>
    <col min="66" max="67" width="6.85546875" style="1" customWidth="1"/>
    <col min="68" max="68" width="6.85546875" style="113" customWidth="1"/>
    <col min="69" max="71" width="7.7109375" style="114" customWidth="1"/>
    <col min="72" max="74" width="7.7109375" style="1" customWidth="1"/>
    <col min="75" max="77" width="8.140625" style="1" customWidth="1"/>
    <col min="78" max="78" width="8.42578125" style="1" customWidth="1"/>
    <col min="79" max="79" width="7.42578125" style="1" customWidth="1"/>
    <col min="80" max="80" width="8.42578125" style="1" customWidth="1"/>
    <col min="81" max="81" width="7.140625" style="1" customWidth="1"/>
    <col min="82" max="82" width="7.7109375" style="1" customWidth="1"/>
    <col min="83" max="83" width="7.85546875" style="1" customWidth="1"/>
    <col min="84" max="84" width="6.28515625" style="1" customWidth="1"/>
    <col min="85" max="16384" width="9.140625" style="1"/>
  </cols>
  <sheetData>
    <row r="1" spans="1:85" ht="39" customHeight="1" x14ac:dyDescent="0.2">
      <c r="A1" s="293" t="s">
        <v>969</v>
      </c>
      <c r="B1" s="295" t="s">
        <v>0</v>
      </c>
      <c r="C1" s="296"/>
      <c r="D1" s="297"/>
      <c r="E1" s="295" t="s">
        <v>1</v>
      </c>
      <c r="F1" s="296"/>
      <c r="G1" s="297"/>
      <c r="H1" s="295" t="s">
        <v>2</v>
      </c>
      <c r="I1" s="296"/>
      <c r="J1" s="297"/>
      <c r="K1" s="295" t="s">
        <v>3</v>
      </c>
      <c r="L1" s="296"/>
      <c r="M1" s="296"/>
      <c r="N1" s="295" t="s">
        <v>4</v>
      </c>
      <c r="O1" s="296"/>
      <c r="P1" s="297"/>
      <c r="Q1" s="298" t="s">
        <v>89</v>
      </c>
      <c r="R1" s="299"/>
      <c r="S1" s="300"/>
      <c r="T1" s="295" t="s">
        <v>5</v>
      </c>
      <c r="U1" s="296"/>
      <c r="V1" s="297"/>
      <c r="W1" s="298" t="s">
        <v>6</v>
      </c>
      <c r="X1" s="299"/>
      <c r="Y1" s="300"/>
      <c r="Z1" s="298" t="s">
        <v>7</v>
      </c>
      <c r="AA1" s="299"/>
      <c r="AB1" s="300"/>
      <c r="AC1" s="289" t="s">
        <v>8</v>
      </c>
      <c r="AD1" s="290"/>
      <c r="AE1" s="290"/>
      <c r="AF1" s="290"/>
      <c r="AG1" s="292"/>
      <c r="AH1" s="289" t="s">
        <v>9</v>
      </c>
      <c r="AI1" s="290"/>
      <c r="AJ1" s="291"/>
      <c r="AK1" s="290"/>
      <c r="AL1" s="292"/>
      <c r="AM1" s="295" t="s">
        <v>10</v>
      </c>
      <c r="AN1" s="296"/>
      <c r="AO1" s="297"/>
      <c r="AP1" s="295" t="s">
        <v>11</v>
      </c>
      <c r="AQ1" s="296"/>
      <c r="AR1" s="297"/>
      <c r="AS1" s="299" t="s">
        <v>12</v>
      </c>
      <c r="AT1" s="299"/>
      <c r="AU1" s="299"/>
      <c r="AV1" s="298" t="s">
        <v>13</v>
      </c>
      <c r="AW1" s="299"/>
      <c r="AX1" s="300"/>
      <c r="AY1" s="298" t="s">
        <v>14</v>
      </c>
      <c r="AZ1" s="299"/>
      <c r="BA1" s="300"/>
      <c r="BB1" s="298" t="s">
        <v>15</v>
      </c>
      <c r="BC1" s="299"/>
      <c r="BD1" s="300"/>
      <c r="BE1" s="296" t="s">
        <v>16</v>
      </c>
      <c r="BF1" s="296"/>
      <c r="BG1" s="296"/>
      <c r="BH1" s="295" t="s">
        <v>17</v>
      </c>
      <c r="BI1" s="296"/>
      <c r="BJ1" s="297"/>
      <c r="BK1" s="296" t="s">
        <v>18</v>
      </c>
      <c r="BL1" s="296"/>
      <c r="BM1" s="296"/>
      <c r="BN1" s="298" t="s">
        <v>19</v>
      </c>
      <c r="BO1" s="299"/>
      <c r="BP1" s="300"/>
      <c r="BQ1" s="296" t="s">
        <v>20</v>
      </c>
      <c r="BR1" s="296"/>
      <c r="BS1" s="296"/>
      <c r="BT1" s="295" t="s">
        <v>21</v>
      </c>
      <c r="BU1" s="296"/>
      <c r="BV1" s="297"/>
      <c r="BW1" s="296" t="s">
        <v>22</v>
      </c>
      <c r="BX1" s="296"/>
      <c r="BY1" s="296"/>
      <c r="BZ1" s="295" t="s">
        <v>23</v>
      </c>
      <c r="CA1" s="296"/>
      <c r="CB1" s="301"/>
    </row>
    <row r="2" spans="1:85" s="142" customFormat="1" ht="54" customHeight="1" x14ac:dyDescent="0.2">
      <c r="A2" s="294"/>
      <c r="B2" s="215" t="s">
        <v>244</v>
      </c>
      <c r="C2" s="216" t="s">
        <v>240</v>
      </c>
      <c r="D2" s="217" t="s">
        <v>243</v>
      </c>
      <c r="E2" s="3" t="s">
        <v>244</v>
      </c>
      <c r="F2" s="4" t="s">
        <v>240</v>
      </c>
      <c r="G2" s="2" t="s">
        <v>243</v>
      </c>
      <c r="H2" s="3" t="s">
        <v>24</v>
      </c>
      <c r="I2" s="4" t="s">
        <v>245</v>
      </c>
      <c r="J2" s="2" t="s">
        <v>246</v>
      </c>
      <c r="K2" s="3" t="s">
        <v>244</v>
      </c>
      <c r="L2" s="4" t="s">
        <v>240</v>
      </c>
      <c r="M2" s="2" t="s">
        <v>243</v>
      </c>
      <c r="N2" s="3" t="s">
        <v>24</v>
      </c>
      <c r="O2" s="4" t="s">
        <v>245</v>
      </c>
      <c r="P2" s="2" t="s">
        <v>246</v>
      </c>
      <c r="Q2" s="3" t="s">
        <v>244</v>
      </c>
      <c r="R2" s="4" t="s">
        <v>240</v>
      </c>
      <c r="S2" s="2" t="s">
        <v>243</v>
      </c>
      <c r="T2" s="3" t="s">
        <v>24</v>
      </c>
      <c r="U2" s="4" t="s">
        <v>245</v>
      </c>
      <c r="V2" s="2" t="s">
        <v>246</v>
      </c>
      <c r="W2" s="3" t="s">
        <v>244</v>
      </c>
      <c r="X2" s="4" t="s">
        <v>240</v>
      </c>
      <c r="Y2" s="2" t="s">
        <v>243</v>
      </c>
      <c r="Z2" s="3" t="s">
        <v>24</v>
      </c>
      <c r="AA2" s="4" t="s">
        <v>245</v>
      </c>
      <c r="AB2" s="2" t="s">
        <v>246</v>
      </c>
      <c r="AC2" s="5" t="s">
        <v>244</v>
      </c>
      <c r="AD2" s="6" t="s">
        <v>240</v>
      </c>
      <c r="AE2" s="3" t="s">
        <v>24</v>
      </c>
      <c r="AF2" s="4" t="s">
        <v>245</v>
      </c>
      <c r="AG2" s="2" t="s">
        <v>246</v>
      </c>
      <c r="AH2" s="5" t="s">
        <v>244</v>
      </c>
      <c r="AI2" s="6" t="s">
        <v>240</v>
      </c>
      <c r="AJ2" s="3" t="s">
        <v>24</v>
      </c>
      <c r="AK2" s="4" t="s">
        <v>245</v>
      </c>
      <c r="AL2" s="2" t="s">
        <v>246</v>
      </c>
      <c r="AM2" s="3" t="s">
        <v>24</v>
      </c>
      <c r="AN2" s="4" t="s">
        <v>245</v>
      </c>
      <c r="AO2" s="2" t="s">
        <v>246</v>
      </c>
      <c r="AP2" s="3" t="s">
        <v>24</v>
      </c>
      <c r="AQ2" s="4" t="s">
        <v>245</v>
      </c>
      <c r="AR2" s="2" t="s">
        <v>246</v>
      </c>
      <c r="AS2" s="7" t="s">
        <v>24</v>
      </c>
      <c r="AT2" s="4" t="s">
        <v>245</v>
      </c>
      <c r="AU2" s="2" t="s">
        <v>246</v>
      </c>
      <c r="AV2" s="8" t="s">
        <v>244</v>
      </c>
      <c r="AW2" s="4" t="s">
        <v>240</v>
      </c>
      <c r="AX2" s="2" t="s">
        <v>243</v>
      </c>
      <c r="AY2" s="8" t="s">
        <v>244</v>
      </c>
      <c r="AZ2" s="4" t="s">
        <v>240</v>
      </c>
      <c r="BA2" s="2" t="s">
        <v>243</v>
      </c>
      <c r="BB2" s="8" t="s">
        <v>244</v>
      </c>
      <c r="BC2" s="4" t="s">
        <v>240</v>
      </c>
      <c r="BD2" s="2" t="s">
        <v>243</v>
      </c>
      <c r="BE2" s="3" t="s">
        <v>24</v>
      </c>
      <c r="BF2" s="4" t="s">
        <v>245</v>
      </c>
      <c r="BG2" s="2" t="s">
        <v>246</v>
      </c>
      <c r="BH2" s="3" t="s">
        <v>24</v>
      </c>
      <c r="BI2" s="4" t="s">
        <v>245</v>
      </c>
      <c r="BJ2" s="2" t="s">
        <v>246</v>
      </c>
      <c r="BK2" s="7" t="s">
        <v>244</v>
      </c>
      <c r="BL2" s="4" t="s">
        <v>240</v>
      </c>
      <c r="BM2" s="141" t="s">
        <v>243</v>
      </c>
      <c r="BN2" s="3" t="s">
        <v>244</v>
      </c>
      <c r="BO2" s="4" t="s">
        <v>240</v>
      </c>
      <c r="BP2" s="2" t="s">
        <v>243</v>
      </c>
      <c r="BQ2" s="3" t="s">
        <v>24</v>
      </c>
      <c r="BR2" s="4" t="s">
        <v>245</v>
      </c>
      <c r="BS2" s="2" t="s">
        <v>246</v>
      </c>
      <c r="BT2" s="3" t="s">
        <v>24</v>
      </c>
      <c r="BU2" s="4" t="s">
        <v>245</v>
      </c>
      <c r="BV2" s="2" t="s">
        <v>246</v>
      </c>
      <c r="BW2" s="7" t="s">
        <v>24</v>
      </c>
      <c r="BX2" s="4" t="s">
        <v>245</v>
      </c>
      <c r="BY2" s="2" t="s">
        <v>246</v>
      </c>
      <c r="BZ2" s="3" t="s">
        <v>24</v>
      </c>
      <c r="CA2" s="4" t="s">
        <v>245</v>
      </c>
      <c r="CB2" s="219" t="s">
        <v>246</v>
      </c>
      <c r="CC2" s="227"/>
      <c r="CD2" s="161"/>
    </row>
    <row r="3" spans="1:85" s="214" customFormat="1" ht="16.5" hidden="1" customHeight="1" x14ac:dyDescent="0.25">
      <c r="A3" s="203" t="s">
        <v>25</v>
      </c>
      <c r="B3" s="204">
        <f>SUBTOTAL(9,B7:B68)</f>
        <v>707899.69082175801</v>
      </c>
      <c r="C3" s="205">
        <f t="shared" ref="C3:D3" si="0">SUBTOTAL(9,C7:C68)</f>
        <v>371415.07610535499</v>
      </c>
      <c r="D3" s="206">
        <f t="shared" si="0"/>
        <v>746316.20739619422</v>
      </c>
      <c r="E3" s="204">
        <f>SUBTOTAL(9,E7:E68)</f>
        <v>700066.22048633383</v>
      </c>
      <c r="F3" s="205">
        <f t="shared" ref="F3:G3" si="1">SUBTOTAL(9,F7:F68)</f>
        <v>386520.86740253598</v>
      </c>
      <c r="G3" s="206">
        <f t="shared" si="1"/>
        <v>766333.25729984546</v>
      </c>
      <c r="H3" s="9">
        <f t="shared" ref="H3:H5" si="2">IF(G3=0,"0",(D3/G3))</f>
        <v>0.97387944512002422</v>
      </c>
      <c r="I3" s="10">
        <f t="shared" ref="I3:I67" si="3">H3-IF(E3=0,"0",(B3/E3))</f>
        <v>-3.731016824252642E-2</v>
      </c>
      <c r="J3" s="11">
        <f t="shared" ref="J3:J6" si="4">H3-IF(F3=0,"0",(C3/F3))</f>
        <v>1.2960883073668494E-2</v>
      </c>
      <c r="K3" s="207">
        <f>SUBTOTAL(9,K7:K68)</f>
        <v>328356.09549632907</v>
      </c>
      <c r="L3" s="208">
        <f t="shared" ref="L3:M3" si="5">SUBTOTAL(9,L7:L68)</f>
        <v>178173.99321999995</v>
      </c>
      <c r="M3" s="208">
        <f t="shared" si="5"/>
        <v>362991.0295200001</v>
      </c>
      <c r="N3" s="12">
        <f t="shared" ref="N3:N6" si="6">IF(G3=0,"0",(M3/G3))</f>
        <v>0.47367255180727663</v>
      </c>
      <c r="O3" s="13">
        <f t="shared" ref="O3:O6" si="7">N3-IF(E3=0,"0",(K3/E3))</f>
        <v>4.6367864932165825E-3</v>
      </c>
      <c r="P3" s="14">
        <f t="shared" ref="P3:P6" si="8">N3-IF(F3=0,"0",(L3/F3))</f>
        <v>1.2703925669833194E-2</v>
      </c>
      <c r="Q3" s="208">
        <f>SUBTOTAL(9,Q7:Q68)</f>
        <v>78731.990920000011</v>
      </c>
      <c r="R3" s="208">
        <f t="shared" ref="R3:S3" si="9">SUBTOTAL(9,R7:R68)</f>
        <v>44346.991650000004</v>
      </c>
      <c r="S3" s="209">
        <f t="shared" si="9"/>
        <v>81045.164000000004</v>
      </c>
      <c r="T3" s="12">
        <f t="shared" ref="T3:T6" si="10">S3/G3</f>
        <v>0.10575707530371375</v>
      </c>
      <c r="U3" s="13">
        <f t="shared" ref="U3:U6" si="11">T3-Q3/E3</f>
        <v>-6.7065583012688446E-3</v>
      </c>
      <c r="V3" s="14">
        <f t="shared" ref="V3:V6" si="12">T3-R3/F3</f>
        <v>-8.9766826639137431E-3</v>
      </c>
      <c r="W3" s="210">
        <f>SUBTOTAL(9,W7:W68)</f>
        <v>239287.82195999997</v>
      </c>
      <c r="X3" s="211">
        <f t="shared" ref="X3:Y3" si="13">SUBTOTAL(9,X7:X68)</f>
        <v>131630.27585000003</v>
      </c>
      <c r="Y3" s="212">
        <f t="shared" si="13"/>
        <v>257328.74200000014</v>
      </c>
      <c r="Z3" s="12">
        <f t="shared" ref="Z3:Z6" si="14">Y3/G3</f>
        <v>0.33579221513456303</v>
      </c>
      <c r="AA3" s="13">
        <f t="shared" ref="AA3:AA6" si="15">Z3-W3/E3</f>
        <v>-6.0151953040772921E-3</v>
      </c>
      <c r="AB3" s="14">
        <f t="shared" ref="AB3:AB6" si="16">Z3-X3/F3</f>
        <v>-4.7593228317320269E-3</v>
      </c>
      <c r="AC3" s="207">
        <f>SUBTOTAL(9,AC7:AC68)</f>
        <v>466839.22774</v>
      </c>
      <c r="AD3" s="208">
        <f t="shared" ref="AD3:AE3" si="17">SUBTOTAL(9,AD7:AD68)</f>
        <v>536192.24441499985</v>
      </c>
      <c r="AE3" s="208">
        <f t="shared" si="17"/>
        <v>529677.04732999986</v>
      </c>
      <c r="AF3" s="208">
        <f t="shared" ref="AF3:AG3" si="18">SUBTOTAL(9,AF7:AF68)</f>
        <v>30315.732669999976</v>
      </c>
      <c r="AG3" s="208">
        <f t="shared" si="18"/>
        <v>-6515.1970849999771</v>
      </c>
      <c r="AH3" s="207">
        <f>SUBTOTAL(9,AH7:AH68)</f>
        <v>122832.874</v>
      </c>
      <c r="AI3" s="208">
        <f t="shared" ref="AI3:AL3" si="19">SUBTOTAL(9,AI7:AI68)</f>
        <v>120409.28253999999</v>
      </c>
      <c r="AJ3" s="208">
        <f t="shared" si="19"/>
        <v>129891.99890999997</v>
      </c>
      <c r="AK3" s="208">
        <f t="shared" si="19"/>
        <v>-20301.293239999981</v>
      </c>
      <c r="AL3" s="209">
        <f t="shared" si="19"/>
        <v>9482.7163699999928</v>
      </c>
      <c r="AM3" s="12">
        <f>IF(D3=0,"0",(AE3/D3))</f>
        <v>0.70972202141767515</v>
      </c>
      <c r="AN3" s="13">
        <f t="shared" ref="AN3:AN6" si="20">AM3-IF(B3=0,"0",(AC3/B3))</f>
        <v>5.0251147517342609E-2</v>
      </c>
      <c r="AO3" s="14">
        <f t="shared" ref="AO3:AO6" si="21">AM3-IF(C3=0,"0",(AD3/C3))</f>
        <v>-0.73392493561350469</v>
      </c>
      <c r="AP3" s="12">
        <f t="shared" ref="AP3:AP67" si="22">IF(D3=0,"0",(AJ3/D3))</f>
        <v>0.17404418880728481</v>
      </c>
      <c r="AQ3" s="13">
        <f t="shared" ref="AQ3:AQ6" si="23">AP3-IF(B3=0,"0",(AH3/B3))</f>
        <v>5.2684504716715708E-4</v>
      </c>
      <c r="AR3" s="14">
        <f>AP3-IF(C3=0,"0",(AI3/C3))</f>
        <v>-0.15014642780043977</v>
      </c>
      <c r="AS3" s="15">
        <f t="shared" ref="AS3:AS67" si="24">AJ3/G3</f>
        <v>0.16949805802200327</v>
      </c>
      <c r="AT3" s="13">
        <f t="shared" ref="AT3:AT6" si="25">AS3-AH3/E3</f>
        <v>-5.9608777264869017E-3</v>
      </c>
      <c r="AU3" s="13">
        <f t="shared" ref="AU3:AU67" si="26">AS3-AI3/F3</f>
        <v>-0.14202272311761285</v>
      </c>
      <c r="AV3" s="210">
        <f>SUBTOTAL(9,AV7:AV68)</f>
        <v>530306.5</v>
      </c>
      <c r="AW3" s="211">
        <f t="shared" ref="AW3:AX3" si="27">SUBTOTAL(9,AW7:AW68)</f>
        <v>240359</v>
      </c>
      <c r="AX3" s="212">
        <f t="shared" si="27"/>
        <v>414293</v>
      </c>
      <c r="AY3" s="210">
        <f>SUBTOTAL(9,AY7:AY68)</f>
        <v>7804.7235589861739</v>
      </c>
      <c r="AZ3" s="211">
        <f t="shared" ref="AZ3:BA3" si="28">SUBTOTAL(9,AZ7:AZ68)</f>
        <v>7852.670999412333</v>
      </c>
      <c r="BA3" s="212">
        <f t="shared" si="28"/>
        <v>7854.8928194455739</v>
      </c>
      <c r="BB3" s="210">
        <f>SUBTOTAL(9,BB7:BB68)</f>
        <v>13154.409387141577</v>
      </c>
      <c r="BC3" s="211">
        <f t="shared" ref="BC3:BD3" si="29">SUBTOTAL(9,BC7:BC68)</f>
        <v>13086.138139451245</v>
      </c>
      <c r="BD3" s="212">
        <f t="shared" si="29"/>
        <v>12903.434209152145</v>
      </c>
      <c r="BE3" s="16">
        <f t="shared" ref="BE3:BE6" si="30">(AX3-AW3)/BA3/3</f>
        <v>7.3811319050044402</v>
      </c>
      <c r="BF3" s="17">
        <f t="shared" ref="BF3:BF6" si="31">BE3-AV3/AY3/6</f>
        <v>-3.9433456371761464</v>
      </c>
      <c r="BG3" s="17">
        <f t="shared" ref="BG3:BG6" si="32">BE3-AW3/AZ3/3</f>
        <v>-2.8217234893782548</v>
      </c>
      <c r="BH3" s="18">
        <f t="shared" ref="BH3:BH6" si="33">(AX3-AW3)/BD3/3</f>
        <v>4.4932224290241569</v>
      </c>
      <c r="BI3" s="17">
        <f t="shared" ref="BI3:BI6" si="34">BH3-AV3/BB3/6</f>
        <v>-2.2257730093466721</v>
      </c>
      <c r="BJ3" s="19">
        <f t="shared" ref="BJ3:BJ6" si="35">BH3-AW3/BC3/3</f>
        <v>-1.6292612107539579</v>
      </c>
      <c r="BK3" s="211">
        <f>SUBTOTAL(1,BK7:BK68)</f>
        <v>357.99158469945348</v>
      </c>
      <c r="BL3" s="211">
        <f t="shared" ref="BL3:BM3" si="36">SUBTOTAL(1,BL7:BL68)</f>
        <v>354.45677419354837</v>
      </c>
      <c r="BM3" s="211">
        <f t="shared" si="36"/>
        <v>353.87096774193549</v>
      </c>
      <c r="BN3" s="210">
        <f>SUBTOTAL(9,BN7:BN68)</f>
        <v>2697060</v>
      </c>
      <c r="BO3" s="211">
        <f t="shared" ref="BO3:BP3" si="37">SUBTOTAL(9,BO7:BO68)</f>
        <v>1218326</v>
      </c>
      <c r="BP3" s="212">
        <f t="shared" si="37"/>
        <v>2115248</v>
      </c>
      <c r="BQ3" s="20">
        <f t="shared" ref="BQ3:CB3" si="38">SUBTOTAL(1,BQ7:BQ68)</f>
        <v>363.07825827089204</v>
      </c>
      <c r="BR3" s="17">
        <f t="shared" si="38"/>
        <v>85.386561428784347</v>
      </c>
      <c r="BS3" s="19">
        <f t="shared" si="38"/>
        <v>45.60184000344119</v>
      </c>
      <c r="BT3" s="211">
        <f t="shared" si="38"/>
        <v>1876.975500538096</v>
      </c>
      <c r="BU3" s="211">
        <f t="shared" si="38"/>
        <v>488.2381071508093</v>
      </c>
      <c r="BV3" s="211">
        <f t="shared" si="38"/>
        <v>279.70597900212357</v>
      </c>
      <c r="BW3" s="16">
        <f t="shared" si="38"/>
        <v>6.7267925403683</v>
      </c>
      <c r="BX3" s="17">
        <f t="shared" si="38"/>
        <v>0.22442453591728379</v>
      </c>
      <c r="BY3" s="17">
        <f t="shared" si="38"/>
        <v>0.24518271812689718</v>
      </c>
      <c r="BZ3" s="21">
        <f t="shared" si="38"/>
        <v>0.53996939208340644</v>
      </c>
      <c r="CA3" s="22">
        <f t="shared" si="38"/>
        <v>-0.13968643351505847</v>
      </c>
      <c r="CB3" s="220">
        <f t="shared" si="38"/>
        <v>-7.2429692914353652E-2</v>
      </c>
      <c r="CC3" s="213"/>
      <c r="CD3" s="213"/>
    </row>
    <row r="4" spans="1:85" s="23" customFormat="1" ht="11.25" hidden="1" customHeight="1" x14ac:dyDescent="0.2">
      <c r="A4" s="24" t="s">
        <v>26</v>
      </c>
      <c r="B4" s="25">
        <f>SUBTOTAL(9,B7:B28)</f>
        <v>431783.90977175778</v>
      </c>
      <c r="C4" s="26">
        <f t="shared" ref="C4:D4" si="39">SUBTOTAL(9,C7:C28)</f>
        <v>227402.94456705492</v>
      </c>
      <c r="D4" s="27">
        <f t="shared" si="39"/>
        <v>460089.47276189737</v>
      </c>
      <c r="E4" s="25">
        <f>SUBTOTAL(9,E7:E28)</f>
        <v>430820.22436149174</v>
      </c>
      <c r="F4" s="26">
        <f t="shared" ref="F4:G4" si="40">SUBTOTAL(9,F7:F28)</f>
        <v>245561.15864253606</v>
      </c>
      <c r="G4" s="27">
        <f t="shared" si="40"/>
        <v>485614.27666984533</v>
      </c>
      <c r="H4" s="28">
        <f t="shared" si="2"/>
        <v>0.94743811058647787</v>
      </c>
      <c r="I4" s="29">
        <f t="shared" si="3"/>
        <v>-5.4798751463566941E-2</v>
      </c>
      <c r="J4" s="30">
        <f t="shared" si="4"/>
        <v>2.138390142677149E-2</v>
      </c>
      <c r="K4" s="31">
        <f>SUBTOTAL(9,K7:K28)</f>
        <v>175082.72557148724</v>
      </c>
      <c r="L4" s="32">
        <f t="shared" ref="L4:M4" si="41">SUBTOTAL(9,L7:L28)</f>
        <v>94770.394989999986</v>
      </c>
      <c r="M4" s="32">
        <f t="shared" si="41"/>
        <v>191214.75404999999</v>
      </c>
      <c r="N4" s="33">
        <f t="shared" si="6"/>
        <v>0.39375851006950768</v>
      </c>
      <c r="O4" s="34">
        <f t="shared" si="7"/>
        <v>-1.263542334198231E-2</v>
      </c>
      <c r="P4" s="35">
        <f t="shared" si="8"/>
        <v>7.8245312843795989E-3</v>
      </c>
      <c r="Q4" s="32">
        <f>SUBTOTAL(9,Q7:Q28)</f>
        <v>41126.97668</v>
      </c>
      <c r="R4" s="32">
        <f t="shared" ref="R4:S4" si="42">SUBTOTAL(9,R7:R28)</f>
        <v>24173.500090000001</v>
      </c>
      <c r="S4" s="36">
        <f t="shared" si="42"/>
        <v>43810.284</v>
      </c>
      <c r="T4" s="33">
        <f t="shared" si="10"/>
        <v>9.02162191367889E-2</v>
      </c>
      <c r="U4" s="34">
        <f t="shared" si="11"/>
        <v>-5.2458189812063655E-3</v>
      </c>
      <c r="V4" s="35">
        <f t="shared" si="12"/>
        <v>-8.2256526300299726E-3</v>
      </c>
      <c r="W4" s="37">
        <f>SUBTOTAL(9,W7:W28)</f>
        <v>181355.30432</v>
      </c>
      <c r="X4" s="38">
        <f t="shared" ref="X4:Y4" si="43">SUBTOTAL(9,X7:X28)</f>
        <v>103409.66508999999</v>
      </c>
      <c r="Y4" s="39">
        <f t="shared" si="43"/>
        <v>203231.91100000005</v>
      </c>
      <c r="Z4" s="33">
        <f t="shared" si="14"/>
        <v>0.41850481084223018</v>
      </c>
      <c r="AA4" s="34">
        <f t="shared" si="15"/>
        <v>-2.4487425541599439E-3</v>
      </c>
      <c r="AB4" s="35">
        <f t="shared" si="16"/>
        <v>-2.6109130843444128E-3</v>
      </c>
      <c r="AC4" s="31">
        <f>SUBTOTAL(9,AC7:AC28)</f>
        <v>283623.74790000007</v>
      </c>
      <c r="AD4" s="32">
        <f t="shared" ref="AD4:AE4" si="44">SUBTOTAL(9,AD7:AD28)</f>
        <v>354553.41284499993</v>
      </c>
      <c r="AE4" s="32">
        <f t="shared" si="44"/>
        <v>351558.17797999986</v>
      </c>
      <c r="AF4" s="32">
        <f t="shared" ref="AF4:AG4" si="45">SUBTOTAL(9,AF7:AF28)</f>
        <v>35412.343159999982</v>
      </c>
      <c r="AG4" s="32">
        <f t="shared" si="45"/>
        <v>-2995.2348649999803</v>
      </c>
      <c r="AH4" s="31">
        <f>SUBTOTAL(9,AH7:AH28)</f>
        <v>56857.449259999987</v>
      </c>
      <c r="AI4" s="32">
        <f t="shared" ref="AI4:AL4" si="46">SUBTOTAL(9,AI7:AI28)</f>
        <v>72812.080249999999</v>
      </c>
      <c r="AJ4" s="32">
        <f t="shared" si="46"/>
        <v>80416.809379999992</v>
      </c>
      <c r="AK4" s="32">
        <f t="shared" si="46"/>
        <v>-3801.058029999991</v>
      </c>
      <c r="AL4" s="36">
        <f t="shared" si="46"/>
        <v>7604.7291299999943</v>
      </c>
      <c r="AM4" s="33">
        <f t="shared" ref="AM4:AM6" si="47">IF(D4=0,"0",(AE4/D4))</f>
        <v>0.76410828500293915</v>
      </c>
      <c r="AN4" s="34">
        <f t="shared" si="20"/>
        <v>0.10724326182520094</v>
      </c>
      <c r="AO4" s="35">
        <f t="shared" si="21"/>
        <v>-0.79503341177685705</v>
      </c>
      <c r="AP4" s="33">
        <f t="shared" si="22"/>
        <v>0.1747851540641896</v>
      </c>
      <c r="AQ4" s="34">
        <f t="shared" si="23"/>
        <v>4.310482051481071E-2</v>
      </c>
      <c r="AR4" s="35">
        <f t="shared" ref="AR4:AR67" si="48">AP4-IF(C4=0,"0",(AI4/C4))</f>
        <v>-0.1454045443965078</v>
      </c>
      <c r="AS4" s="34">
        <f t="shared" si="24"/>
        <v>0.16559811612514222</v>
      </c>
      <c r="AT4" s="34">
        <f t="shared" si="25"/>
        <v>3.3623231834909478E-2</v>
      </c>
      <c r="AU4" s="34">
        <f t="shared" si="26"/>
        <v>-0.13091490186396373</v>
      </c>
      <c r="AV4" s="37">
        <f>SUBTOTAL(9,AV7:AV28)</f>
        <v>260498.5</v>
      </c>
      <c r="AW4" s="38">
        <f t="shared" ref="AW4:AX4" si="49">SUBTOTAL(9,AW7:AW28)</f>
        <v>114453</v>
      </c>
      <c r="AX4" s="39">
        <f t="shared" si="49"/>
        <v>195858</v>
      </c>
      <c r="AY4" s="37">
        <f>SUBTOTAL(9,AY7:AY28)</f>
        <v>3848.7618923195087</v>
      </c>
      <c r="AZ4" s="38">
        <f t="shared" ref="AZ4:BA4" si="50">SUBTOTAL(9,AZ7:AZ28)</f>
        <v>4010.6386763070082</v>
      </c>
      <c r="BA4" s="39">
        <f t="shared" si="50"/>
        <v>4015.7489170065505</v>
      </c>
      <c r="BB4" s="37">
        <f>SUBTOTAL(9,BB7:BB28)</f>
        <v>5976.2177204749114</v>
      </c>
      <c r="BC4" s="38">
        <f t="shared" ref="BC4:BD4" si="51">SUBTOTAL(9,BC7:BC28)</f>
        <v>6039.7413394512423</v>
      </c>
      <c r="BD4" s="39">
        <f t="shared" si="51"/>
        <v>5969.7008758188103</v>
      </c>
      <c r="BE4" s="40">
        <f t="shared" si="30"/>
        <v>6.7571455688089124</v>
      </c>
      <c r="BF4" s="40">
        <f t="shared" si="31"/>
        <v>-4.5234734669665553</v>
      </c>
      <c r="BG4" s="40">
        <f t="shared" si="32"/>
        <v>-2.7553044619999962</v>
      </c>
      <c r="BH4" s="41">
        <f t="shared" si="33"/>
        <v>4.5454538785878675</v>
      </c>
      <c r="BI4" s="40">
        <f t="shared" si="34"/>
        <v>-2.719411408685585</v>
      </c>
      <c r="BJ4" s="42">
        <f t="shared" si="35"/>
        <v>-1.7712073583429033</v>
      </c>
      <c r="BK4" s="38">
        <f>SUBTOTAL(1,BK7:BK28)</f>
        <v>500.66666666666669</v>
      </c>
      <c r="BL4" s="38">
        <f t="shared" ref="BL4:BM4" si="52">SUBTOTAL(1,BL7:BL28)</f>
        <v>488.01454545454544</v>
      </c>
      <c r="BM4" s="38">
        <f t="shared" si="52"/>
        <v>486.90909090909093</v>
      </c>
      <c r="BN4" s="37">
        <f>SUBTOTAL(9,BN7:BN28)</f>
        <v>1332974</v>
      </c>
      <c r="BO4" s="38">
        <f t="shared" ref="BO4:BP4" si="53">SUBTOTAL(9,BO7:BO28)</f>
        <v>590206</v>
      </c>
      <c r="BP4" s="39">
        <f t="shared" si="53"/>
        <v>1003728</v>
      </c>
      <c r="BQ4" s="43">
        <f>SUBTOTAL(1,BQ7:BQ28)</f>
        <v>614.03319962736487</v>
      </c>
      <c r="BR4" s="40">
        <f t="shared" ref="BR4" si="54">SUBTOTAL(1,BR7:BR28)</f>
        <v>146.11990717743467</v>
      </c>
      <c r="BS4" s="42">
        <f t="shared" ref="BS4" si="55">SUBTOTAL(1,BS7:BS28)</f>
        <v>79.405030011492869</v>
      </c>
      <c r="BT4" s="38">
        <f>SUBTOTAL(1,BT7:BT28)</f>
        <v>2989.7635930328456</v>
      </c>
      <c r="BU4" s="38">
        <f t="shared" ref="BU4" si="56">SUBTOTAL(1,BU7:BU28)</f>
        <v>809.23313070613551</v>
      </c>
      <c r="BV4" s="38">
        <f t="shared" ref="BV4" si="57">SUBTOTAL(1,BV7:BV28)</f>
        <v>498.7345906486446</v>
      </c>
      <c r="BW4" s="40">
        <f>SUBTOTAL(1,BW7:BW28)</f>
        <v>5.357124596820948</v>
      </c>
      <c r="BX4" s="40">
        <f t="shared" ref="BX4" si="58">SUBTOTAL(1,BX7:BX28)</f>
        <v>0.1581854746638908</v>
      </c>
      <c r="BY4" s="40">
        <f t="shared" ref="BY4" si="59">SUBTOTAL(1,BY7:BY28)</f>
        <v>4.6887214662929291E-2</v>
      </c>
      <c r="BZ4" s="44">
        <f>SUBTOTAL(1,BZ7:BZ28)</f>
        <v>0.53251921474701425</v>
      </c>
      <c r="CA4" s="45">
        <f t="shared" ref="CA4" si="60">SUBTOTAL(1,CA7:CA28)</f>
        <v>-0.1658655624775433</v>
      </c>
      <c r="CB4" s="221">
        <f t="shared" ref="CB4" si="61">SUBTOTAL(1,CB7:CB28)</f>
        <v>-8.9661088769758771E-2</v>
      </c>
      <c r="CC4" s="38"/>
      <c r="CD4" s="38"/>
    </row>
    <row r="5" spans="1:85" s="23" customFormat="1" ht="11.25" hidden="1" customHeight="1" x14ac:dyDescent="0.2">
      <c r="A5" s="24" t="s">
        <v>27</v>
      </c>
      <c r="B5" s="25">
        <f t="shared" ref="B5" si="62">SUBTOTAL(9,B29:B54)</f>
        <v>262261.37123000005</v>
      </c>
      <c r="C5" s="26">
        <f t="shared" ref="C5:E5" si="63">SUBTOTAL(9,C29:C54)</f>
        <v>137276.35795000003</v>
      </c>
      <c r="D5" s="27">
        <f t="shared" si="63"/>
        <v>272278.7822359968</v>
      </c>
      <c r="E5" s="25">
        <f t="shared" si="63"/>
        <v>255193.30568484182</v>
      </c>
      <c r="F5" s="26">
        <f t="shared" ref="F5:G5" si="64">SUBTOTAL(9,F29:F54)</f>
        <v>133642.86200999998</v>
      </c>
      <c r="G5" s="27">
        <f t="shared" si="64"/>
        <v>266196.02478000004</v>
      </c>
      <c r="H5" s="28">
        <f t="shared" si="2"/>
        <v>1.0228506697687312</v>
      </c>
      <c r="I5" s="29">
        <f t="shared" si="3"/>
        <v>-4.8462383699452438E-3</v>
      </c>
      <c r="J5" s="30">
        <f t="shared" si="4"/>
        <v>-4.3374335489616556E-3</v>
      </c>
      <c r="K5" s="31">
        <f t="shared" ref="K5:M5" si="65">SUBTOTAL(9,K29:K54)</f>
        <v>146733.21022484181</v>
      </c>
      <c r="L5" s="32">
        <f t="shared" si="65"/>
        <v>79865.346129999976</v>
      </c>
      <c r="M5" s="32">
        <f t="shared" si="65"/>
        <v>164485.62246999997</v>
      </c>
      <c r="N5" s="33">
        <f t="shared" si="6"/>
        <v>0.61791164088923012</v>
      </c>
      <c r="O5" s="34">
        <f t="shared" si="7"/>
        <v>4.2923163699102984E-2</v>
      </c>
      <c r="P5" s="35">
        <f t="shared" si="8"/>
        <v>2.0308858901337934E-2</v>
      </c>
      <c r="Q5" s="32">
        <f t="shared" ref="Q5:S5" si="66">SUBTOTAL(9,Q29:Q54)</f>
        <v>35276.989769999986</v>
      </c>
      <c r="R5" s="32">
        <f t="shared" si="66"/>
        <v>18822.29219</v>
      </c>
      <c r="S5" s="36">
        <f t="shared" si="66"/>
        <v>34881.54</v>
      </c>
      <c r="T5" s="33">
        <f t="shared" si="10"/>
        <v>0.13103704320463894</v>
      </c>
      <c r="U5" s="34">
        <f t="shared" si="11"/>
        <v>-7.1993014962142277E-3</v>
      </c>
      <c r="V5" s="35">
        <f t="shared" si="12"/>
        <v>-9.8031925319438384E-3</v>
      </c>
      <c r="W5" s="37">
        <f t="shared" ref="W5:Y5" si="67">SUBTOTAL(9,W29:W54)</f>
        <v>53918.133430000009</v>
      </c>
      <c r="X5" s="38">
        <f t="shared" si="67"/>
        <v>26230.297759999998</v>
      </c>
      <c r="Y5" s="39">
        <f t="shared" si="67"/>
        <v>50066.649000000005</v>
      </c>
      <c r="Z5" s="33">
        <f t="shared" si="14"/>
        <v>0.18808188079208926</v>
      </c>
      <c r="AA5" s="34">
        <f t="shared" si="15"/>
        <v>-2.3201613832913665E-2</v>
      </c>
      <c r="AB5" s="35">
        <f t="shared" si="16"/>
        <v>-8.1897147536368065E-3</v>
      </c>
      <c r="AC5" s="31">
        <f t="shared" ref="AC5:AE5" si="68">SUBTOTAL(9,AC29:AC54)</f>
        <v>176110.29471999998</v>
      </c>
      <c r="AD5" s="32">
        <f t="shared" si="68"/>
        <v>174155.08767000004</v>
      </c>
      <c r="AE5" s="32">
        <f t="shared" si="68"/>
        <v>170006.39642</v>
      </c>
      <c r="AF5" s="32">
        <f t="shared" ref="AF5:AJ5" si="69">SUBTOTAL(9,AF29:AF54)</f>
        <v>-6103.8983000000062</v>
      </c>
      <c r="AG5" s="32">
        <f t="shared" si="69"/>
        <v>-4148.6912499999971</v>
      </c>
      <c r="AH5" s="31">
        <f t="shared" si="69"/>
        <v>63772.383789999993</v>
      </c>
      <c r="AI5" s="32">
        <f t="shared" si="69"/>
        <v>45249.541729999997</v>
      </c>
      <c r="AJ5" s="32">
        <f t="shared" si="69"/>
        <v>47125.992590000002</v>
      </c>
      <c r="AK5" s="32">
        <f t="shared" ref="AK5:AL5" si="70">SUBTOTAL(9,AK29:AK54)</f>
        <v>-16646.391199999998</v>
      </c>
      <c r="AL5" s="36">
        <f t="shared" si="70"/>
        <v>1876.4508600000024</v>
      </c>
      <c r="AM5" s="33">
        <f t="shared" si="47"/>
        <v>0.62438356387479166</v>
      </c>
      <c r="AN5" s="34">
        <f t="shared" si="20"/>
        <v>-4.7123238267081424E-2</v>
      </c>
      <c r="AO5" s="35">
        <f t="shared" si="21"/>
        <v>-0.64426232876633072</v>
      </c>
      <c r="AP5" s="33">
        <f t="shared" si="22"/>
        <v>0.17307993007385236</v>
      </c>
      <c r="AQ5" s="34">
        <f t="shared" si="23"/>
        <v>-7.0083535025521282E-2</v>
      </c>
      <c r="AR5" s="35">
        <f t="shared" si="48"/>
        <v>-0.15654377502532552</v>
      </c>
      <c r="AS5" s="34">
        <f t="shared" si="24"/>
        <v>0.17703492239956506</v>
      </c>
      <c r="AT5" s="34">
        <f t="shared" si="25"/>
        <v>-7.2863418855348194E-2</v>
      </c>
      <c r="AU5" s="34">
        <f t="shared" si="26"/>
        <v>-0.16155062604980999</v>
      </c>
      <c r="AV5" s="37">
        <f t="shared" ref="AV5:BD5" si="71">SUBTOTAL(9,AV29:AV54)</f>
        <v>254908</v>
      </c>
      <c r="AW5" s="38">
        <f t="shared" si="71"/>
        <v>119083</v>
      </c>
      <c r="AX5" s="39">
        <f t="shared" si="71"/>
        <v>206365</v>
      </c>
      <c r="AY5" s="37">
        <f t="shared" si="71"/>
        <v>3806.5416666666665</v>
      </c>
      <c r="AZ5" s="38">
        <f t="shared" si="71"/>
        <v>3692.3723231053259</v>
      </c>
      <c r="BA5" s="39">
        <f t="shared" si="71"/>
        <v>3691.9839024390244</v>
      </c>
      <c r="BB5" s="37">
        <f t="shared" si="71"/>
        <v>6901.7716666666665</v>
      </c>
      <c r="BC5" s="38">
        <f t="shared" si="71"/>
        <v>6762.3968000000004</v>
      </c>
      <c r="BD5" s="39">
        <f t="shared" si="71"/>
        <v>6660.7333333333327</v>
      </c>
      <c r="BE5" s="40">
        <f t="shared" si="30"/>
        <v>7.8803160492600517</v>
      </c>
      <c r="BF5" s="40">
        <f t="shared" si="31"/>
        <v>-3.2806458912590122</v>
      </c>
      <c r="BG5" s="40">
        <f t="shared" si="32"/>
        <v>-2.8700443856675841</v>
      </c>
      <c r="BH5" s="41">
        <f t="shared" si="33"/>
        <v>4.3679875088829059</v>
      </c>
      <c r="BI5" s="40">
        <f t="shared" si="34"/>
        <v>-1.7876300221713191</v>
      </c>
      <c r="BJ5" s="42">
        <f t="shared" si="35"/>
        <v>-1.5018740960044807</v>
      </c>
      <c r="BK5" s="38">
        <f>SUBTOTAL(1,BK29:BK54)</f>
        <v>386.5571794871795</v>
      </c>
      <c r="BL5" s="38">
        <f t="shared" ref="BL5:BM5" si="72">SUBTOTAL(1,BL29:BL54)</f>
        <v>382.38461538461536</v>
      </c>
      <c r="BM5" s="38">
        <f t="shared" si="72"/>
        <v>381.88461538461536</v>
      </c>
      <c r="BN5" s="37">
        <f>SUBTOTAL(9,BN29:BN54)</f>
        <v>1205471</v>
      </c>
      <c r="BO5" s="38">
        <f t="shared" ref="BO5:BP5" si="73">SUBTOTAL(9,BO29:BO54)</f>
        <v>560219</v>
      </c>
      <c r="BP5" s="39">
        <f t="shared" si="73"/>
        <v>977301</v>
      </c>
      <c r="BQ5" s="43">
        <f>SUBTOTAL(1,BQ29:BQ54)</f>
        <v>271.87215084869626</v>
      </c>
      <c r="BR5" s="40">
        <f t="shared" ref="BR5" si="74">SUBTOTAL(1,BR29:BR54)</f>
        <v>65.200900254636082</v>
      </c>
      <c r="BS5" s="42">
        <f t="shared" ref="BS5" si="75">SUBTOTAL(1,BS29:BS54)</f>
        <v>36.768487055032267</v>
      </c>
      <c r="BT5" s="38">
        <f>SUBTOTAL(1,BT29:BT54)</f>
        <v>1283.5425005316251</v>
      </c>
      <c r="BU5" s="38">
        <f t="shared" ref="BU5" si="76">SUBTOTAL(1,BU29:BU54)</f>
        <v>309.32590144566353</v>
      </c>
      <c r="BV5" s="38">
        <f t="shared" ref="BV5" si="77">SUBTOTAL(1,BV29:BV54)</f>
        <v>183.12590213399042</v>
      </c>
      <c r="BW5" s="40">
        <f>SUBTOTAL(1,BW29:BW54)</f>
        <v>4.7513262530629747</v>
      </c>
      <c r="BX5" s="40">
        <f t="shared" ref="BX5" si="78">SUBTOTAL(1,BX29:BX54)</f>
        <v>-1.4838487462541025E-2</v>
      </c>
      <c r="BY5" s="40">
        <f t="shared" ref="BY5" si="79">SUBTOTAL(1,BY29:BY54)</f>
        <v>3.1557506801784457E-2</v>
      </c>
      <c r="BZ5" s="44">
        <f>SUBTOTAL(1,BZ29:BZ54)</f>
        <v>0.53906848651700023</v>
      </c>
      <c r="CA5" s="45">
        <f t="shared" ref="CA5" si="80">SUBTOTAL(1,CA29:CA54)</f>
        <v>-0.11727175519215058</v>
      </c>
      <c r="CB5" s="221">
        <f t="shared" ref="CB5" si="81">SUBTOTAL(1,CB29:CB54)</f>
        <v>-8.2649711083266547E-2</v>
      </c>
      <c r="CC5" s="38"/>
      <c r="CD5" s="38"/>
    </row>
    <row r="6" spans="1:85" s="23" customFormat="1" ht="3.75" hidden="1" customHeight="1" x14ac:dyDescent="0.2">
      <c r="A6" s="46" t="s">
        <v>28</v>
      </c>
      <c r="B6" s="47">
        <f>SUBTOTAL(9,B55:B68)</f>
        <v>13854.409819999999</v>
      </c>
      <c r="C6" s="48">
        <f t="shared" ref="C6:D6" si="82">SUBTOTAL(9,C55:C68)</f>
        <v>6735.7735882999987</v>
      </c>
      <c r="D6" s="49">
        <f t="shared" si="82"/>
        <v>13947.952398299998</v>
      </c>
      <c r="E6" s="47">
        <f>SUBTOTAL(9,E55:E68)</f>
        <v>14052.690440000002</v>
      </c>
      <c r="F6" s="48">
        <f t="shared" ref="F6:G6" si="83">SUBTOTAL(9,F55:F68)</f>
        <v>7316.8467500000006</v>
      </c>
      <c r="G6" s="49">
        <f t="shared" si="83"/>
        <v>14522.95585</v>
      </c>
      <c r="H6" s="50">
        <f>IF(G6=0,"0",(D6/G6))</f>
        <v>0.9604072712443037</v>
      </c>
      <c r="I6" s="51">
        <f t="shared" si="3"/>
        <v>-2.5482931002263176E-2</v>
      </c>
      <c r="J6" s="52">
        <f t="shared" si="4"/>
        <v>3.982306079873188E-2</v>
      </c>
      <c r="K6" s="53">
        <f>SUBTOTAL(9,K55:K68)</f>
        <v>6540.1597000000002</v>
      </c>
      <c r="L6" s="54">
        <f t="shared" ref="L6:M6" si="84">SUBTOTAL(9,L55:L68)</f>
        <v>3538.2520999999992</v>
      </c>
      <c r="M6" s="54">
        <f t="shared" si="84"/>
        <v>7290.6529999999993</v>
      </c>
      <c r="N6" s="55">
        <f t="shared" si="6"/>
        <v>0.50200889373357138</v>
      </c>
      <c r="O6" s="56">
        <f t="shared" si="7"/>
        <v>3.6606220279391255E-2</v>
      </c>
      <c r="P6" s="57">
        <f t="shared" si="8"/>
        <v>1.8432809541292949E-2</v>
      </c>
      <c r="Q6" s="54">
        <f>SUBTOTAL(9,Q55:Q68)</f>
        <v>2328.0244699999998</v>
      </c>
      <c r="R6" s="54">
        <f t="shared" ref="R6:S6" si="85">SUBTOTAL(9,R55:R68)</f>
        <v>1351.19937</v>
      </c>
      <c r="S6" s="58">
        <f t="shared" si="85"/>
        <v>2353.34</v>
      </c>
      <c r="T6" s="55">
        <f t="shared" si="10"/>
        <v>0.16204277037721629</v>
      </c>
      <c r="U6" s="56">
        <f t="shared" si="11"/>
        <v>-3.6211983795023939E-3</v>
      </c>
      <c r="V6" s="57">
        <f t="shared" si="12"/>
        <v>-2.2626857970541564E-2</v>
      </c>
      <c r="W6" s="59">
        <f>SUBTOTAL(9,W55:W68)</f>
        <v>4014.3842100000002</v>
      </c>
      <c r="X6" s="60">
        <f t="shared" ref="X6:Y6" si="86">SUBTOTAL(9,X55:X68)</f>
        <v>1990.3129999999999</v>
      </c>
      <c r="Y6" s="61">
        <f t="shared" si="86"/>
        <v>4030.1819999999998</v>
      </c>
      <c r="Z6" s="55">
        <f t="shared" si="14"/>
        <v>0.27750425200115164</v>
      </c>
      <c r="AA6" s="56">
        <f t="shared" si="15"/>
        <v>-8.162341676407503E-3</v>
      </c>
      <c r="AB6" s="57">
        <f t="shared" si="16"/>
        <v>5.4863913018005639E-3</v>
      </c>
      <c r="AC6" s="53">
        <f>SUBTOTAL(9,AC55:AC68)</f>
        <v>7105.1851200000001</v>
      </c>
      <c r="AD6" s="54">
        <f t="shared" ref="AD6" si="87">SUBTOTAL(9,AD55:AD68)</f>
        <v>7483.7439000000013</v>
      </c>
      <c r="AE6" s="54">
        <f>SUBTOTAL(9,AE55:AE68)</f>
        <v>8112.472929999999</v>
      </c>
      <c r="AF6" s="54">
        <f t="shared" ref="AF6:AG6" si="88">SUBTOTAL(9,AF55:AF68)</f>
        <v>1007.2878099999998</v>
      </c>
      <c r="AG6" s="54">
        <f t="shared" si="88"/>
        <v>628.72902999999883</v>
      </c>
      <c r="AH6" s="53">
        <f>SUBTOTAL(9,AH55:AH68)</f>
        <v>2203.0409500000001</v>
      </c>
      <c r="AI6" s="54">
        <f t="shared" ref="AI6" si="89">SUBTOTAL(9,AI55:AI68)</f>
        <v>2347.6605600000003</v>
      </c>
      <c r="AJ6" s="54">
        <f>SUBTOTAL(9,AJ55:AJ68)</f>
        <v>2349.1969400000003</v>
      </c>
      <c r="AK6" s="54">
        <f t="shared" ref="AK6:AL6" si="90">SUBTOTAL(9,AK55:AK68)</f>
        <v>146.15599000000023</v>
      </c>
      <c r="AL6" s="58">
        <f t="shared" si="90"/>
        <v>1.5363800000000847</v>
      </c>
      <c r="AM6" s="55">
        <f t="shared" si="47"/>
        <v>0.58162464986536389</v>
      </c>
      <c r="AN6" s="56">
        <f t="shared" si="20"/>
        <v>6.8778183483008792E-2</v>
      </c>
      <c r="AO6" s="57">
        <f t="shared" si="21"/>
        <v>-0.52941980581515713</v>
      </c>
      <c r="AP6" s="55">
        <f t="shared" si="22"/>
        <v>0.16842593614574744</v>
      </c>
      <c r="AQ6" s="56">
        <f t="shared" si="23"/>
        <v>9.4122373579631768E-3</v>
      </c>
      <c r="AR6" s="57">
        <f t="shared" si="48"/>
        <v>-0.18011020884550846</v>
      </c>
      <c r="AS6" s="56">
        <f t="shared" si="24"/>
        <v>0.16175749374050463</v>
      </c>
      <c r="AT6" s="56">
        <f t="shared" si="25"/>
        <v>4.9874460826413447E-3</v>
      </c>
      <c r="AU6" s="56">
        <f t="shared" si="26"/>
        <v>-0.159099378108014</v>
      </c>
      <c r="AV6" s="59">
        <f>SUBTOTAL(9,AV55:AV68)</f>
        <v>14900</v>
      </c>
      <c r="AW6" s="60">
        <f t="shared" ref="AW6:AX6" si="91">SUBTOTAL(9,AW55:AW68)</f>
        <v>6823</v>
      </c>
      <c r="AX6" s="61">
        <f t="shared" si="91"/>
        <v>12070</v>
      </c>
      <c r="AY6" s="59">
        <f>SUBTOTAL(9,AY55:AY68)</f>
        <v>149.42000000000002</v>
      </c>
      <c r="AZ6" s="60">
        <f t="shared" ref="AZ6:BA6" si="92">SUBTOTAL(9,AZ55:AZ68)</f>
        <v>149.66</v>
      </c>
      <c r="BA6" s="61">
        <f t="shared" si="92"/>
        <v>147.16</v>
      </c>
      <c r="BB6" s="59">
        <f>SUBTOTAL(9,BB55:BB68)</f>
        <v>276.42</v>
      </c>
      <c r="BC6" s="60">
        <f t="shared" ref="BC6:BD6" si="93">SUBTOTAL(9,BC55:BC68)</f>
        <v>284</v>
      </c>
      <c r="BD6" s="61">
        <f t="shared" si="93"/>
        <v>273</v>
      </c>
      <c r="BE6" s="62">
        <f t="shared" si="30"/>
        <v>11.885023104104377</v>
      </c>
      <c r="BF6" s="62">
        <f t="shared" si="31"/>
        <v>-4.7347957510243397</v>
      </c>
      <c r="BG6" s="62">
        <f t="shared" si="32"/>
        <v>-3.3116448989247118</v>
      </c>
      <c r="BH6" s="63">
        <f t="shared" si="33"/>
        <v>6.406593406593406</v>
      </c>
      <c r="BI6" s="62">
        <f t="shared" si="34"/>
        <v>-2.5773199619520435</v>
      </c>
      <c r="BJ6" s="64">
        <f t="shared" si="35"/>
        <v>-1.601622555847908</v>
      </c>
      <c r="BK6" s="60">
        <f>SUBTOTAL(1,BK55:BK68)</f>
        <v>90.928571428571431</v>
      </c>
      <c r="BL6" s="60">
        <f t="shared" ref="BL6:BM6" si="94">SUBTOTAL(1,BL55:BL68)</f>
        <v>92.714285714285708</v>
      </c>
      <c r="BM6" s="60">
        <f t="shared" si="94"/>
        <v>92.785714285714292</v>
      </c>
      <c r="BN6" s="59">
        <f>SUBTOTAL(9,BN55:BN68)</f>
        <v>158615</v>
      </c>
      <c r="BO6" s="60">
        <f t="shared" ref="BO6:BP6" si="95">SUBTOTAL(9,BO55:BO68)</f>
        <v>67901</v>
      </c>
      <c r="BP6" s="61">
        <f t="shared" si="95"/>
        <v>134219</v>
      </c>
      <c r="BQ6" s="65">
        <f t="shared" ref="BQ6:CB6" si="96">SUBTOTAL(1,BQ55:BQ68)</f>
        <v>138.10326420908376</v>
      </c>
      <c r="BR6" s="62">
        <f t="shared" si="96"/>
        <v>31.774199272084243</v>
      </c>
      <c r="BS6" s="64">
        <f t="shared" si="96"/>
        <v>8.8873397521194271</v>
      </c>
      <c r="BT6" s="60">
        <f t="shared" si="96"/>
        <v>1230.3983552012212</v>
      </c>
      <c r="BU6" s="60">
        <f t="shared" si="96"/>
        <v>339.01109669880486</v>
      </c>
      <c r="BV6" s="60">
        <f t="shared" si="96"/>
        <v>114.88116059840955</v>
      </c>
      <c r="BW6" s="62">
        <f t="shared" si="96"/>
        <v>12.54785098522402</v>
      </c>
      <c r="BX6" s="62">
        <f t="shared" si="96"/>
        <v>0.76812874264561937</v>
      </c>
      <c r="BY6" s="62">
        <f t="shared" si="96"/>
        <v>0.95352247317405603</v>
      </c>
      <c r="BZ6" s="66">
        <f t="shared" si="96"/>
        <v>0.55334992394963345</v>
      </c>
      <c r="CA6" s="67">
        <f t="shared" si="96"/>
        <v>-0.14204499981387458</v>
      </c>
      <c r="CB6" s="222">
        <f t="shared" si="96"/>
        <v>-2.6371751399307426E-2</v>
      </c>
      <c r="CC6" s="38"/>
      <c r="CD6" s="38"/>
    </row>
    <row r="7" spans="1:85" s="23" customFormat="1" ht="15" customHeight="1" x14ac:dyDescent="0.2">
      <c r="A7" s="68" t="s">
        <v>29</v>
      </c>
      <c r="B7" s="69">
        <v>42923.418909999993</v>
      </c>
      <c r="C7" s="70">
        <v>22260.906000499999</v>
      </c>
      <c r="D7" s="71">
        <v>44714.381430000001</v>
      </c>
      <c r="E7" s="69">
        <v>42457.265001487205</v>
      </c>
      <c r="F7" s="70">
        <v>22726.132000000001</v>
      </c>
      <c r="G7" s="71">
        <v>43855.081999890499</v>
      </c>
      <c r="H7" s="72">
        <f>IF(G7=0,"0",(D7/G7))</f>
        <v>1.0195940673446158</v>
      </c>
      <c r="I7" s="73">
        <f t="shared" si="3"/>
        <v>8.6147000090970316E-3</v>
      </c>
      <c r="J7" s="74">
        <f>H7-IF(F7=0,"0",(C7/F7))</f>
        <v>4.0065038801615271E-2</v>
      </c>
      <c r="K7" s="69">
        <v>24556.068001487227</v>
      </c>
      <c r="L7" s="70">
        <v>13032.773999999999</v>
      </c>
      <c r="M7" s="70">
        <v>25220.244999999999</v>
      </c>
      <c r="N7" s="75">
        <f>IF(G7=0,"0",(M7/G7))</f>
        <v>0.5750814694648837</v>
      </c>
      <c r="O7" s="76">
        <f>N7-IF(E7=0,"0",(K7/E7))</f>
        <v>-3.2899353024057332E-3</v>
      </c>
      <c r="P7" s="77">
        <f>N7-IF(F7=0,"0",(L7/F7))</f>
        <v>1.6106298165001753E-3</v>
      </c>
      <c r="Q7" s="69">
        <v>3442.45</v>
      </c>
      <c r="R7" s="70">
        <v>2294.6030000000001</v>
      </c>
      <c r="S7" s="71">
        <v>3935.74</v>
      </c>
      <c r="T7" s="78">
        <f>S7/G7</f>
        <v>8.9744217101448517E-2</v>
      </c>
      <c r="U7" s="79">
        <f>T7-Q7/E7</f>
        <v>8.6638648960151998E-3</v>
      </c>
      <c r="V7" s="80">
        <f>T7-R7/F7</f>
        <v>-1.1223382664318923E-2</v>
      </c>
      <c r="W7" s="69">
        <v>11938.644</v>
      </c>
      <c r="X7" s="70">
        <v>5636.5450000000001</v>
      </c>
      <c r="Y7" s="71">
        <v>11098.88</v>
      </c>
      <c r="Z7" s="78">
        <f>Y7/G7</f>
        <v>0.25308081740738081</v>
      </c>
      <c r="AA7" s="79">
        <f>Z7-W7/E7</f>
        <v>-2.8111200014886262E-2</v>
      </c>
      <c r="AB7" s="80">
        <f>Z7-X7/F7</f>
        <v>5.0603887660264635E-3</v>
      </c>
      <c r="AC7" s="69">
        <v>43570.720970000002</v>
      </c>
      <c r="AD7" s="70">
        <v>56096.133999999998</v>
      </c>
      <c r="AE7" s="70">
        <v>52211.431259999998</v>
      </c>
      <c r="AF7" s="70">
        <f>AE7-AC7</f>
        <v>8640.7102899999954</v>
      </c>
      <c r="AG7" s="71">
        <f>AE7-AD7</f>
        <v>-3884.7027400000006</v>
      </c>
      <c r="AH7" s="69">
        <v>12482.701779999999</v>
      </c>
      <c r="AI7" s="70">
        <v>12069.464079999998</v>
      </c>
      <c r="AJ7" s="70">
        <v>12085.171</v>
      </c>
      <c r="AK7" s="70">
        <f t="shared" ref="AK7:AK67" si="97">AJ7-AH7</f>
        <v>-397.53077999999914</v>
      </c>
      <c r="AL7" s="71">
        <f t="shared" ref="AL7:AL67" si="98">AJ7-AI7</f>
        <v>15.706920000002356</v>
      </c>
      <c r="AM7" s="78">
        <f>IF(D7=0,"0",(AE7/D7))</f>
        <v>1.1676652922446566</v>
      </c>
      <c r="AN7" s="79">
        <f>AM7-IF(B7=0,"0",(AC7/B7))</f>
        <v>0.15258489845409562</v>
      </c>
      <c r="AO7" s="80">
        <f>AM7-IF(C7=0,"0",(AD7/C7))</f>
        <v>-1.3522741027979366</v>
      </c>
      <c r="AP7" s="78">
        <f t="shared" si="22"/>
        <v>0.27027481122419722</v>
      </c>
      <c r="AQ7" s="79">
        <f>AP7-IF(B7=0,"0",(AH7/B7))</f>
        <v>-2.0538504606333441E-2</v>
      </c>
      <c r="AR7" s="80">
        <f t="shared" si="48"/>
        <v>-0.27190725808281607</v>
      </c>
      <c r="AS7" s="79">
        <f t="shared" si="24"/>
        <v>0.27557059407687745</v>
      </c>
      <c r="AT7" s="79">
        <f>AS7-AH7/E7</f>
        <v>-1.8435667974216807E-2</v>
      </c>
      <c r="AU7" s="79">
        <f t="shared" si="26"/>
        <v>-0.25551248156485507</v>
      </c>
      <c r="AV7" s="69">
        <v>28183</v>
      </c>
      <c r="AW7" s="70">
        <v>10732</v>
      </c>
      <c r="AX7" s="160">
        <v>18199</v>
      </c>
      <c r="AY7" s="81">
        <v>512.06000000000006</v>
      </c>
      <c r="AZ7" s="82">
        <v>526.8266666666666</v>
      </c>
      <c r="BA7" s="83">
        <v>529.89833333333331</v>
      </c>
      <c r="BB7" s="81">
        <v>822.24999999999989</v>
      </c>
      <c r="BC7" s="82">
        <v>854.60000000000014</v>
      </c>
      <c r="BD7" s="83">
        <v>852.70666666666682</v>
      </c>
      <c r="BE7" s="84">
        <f>AX7/BA7/6</f>
        <v>5.7240539851984193</v>
      </c>
      <c r="BF7" s="84">
        <f>BE7-AV7/AY7/6</f>
        <v>-3.4490246904776063</v>
      </c>
      <c r="BG7" s="84">
        <f>BE7-AW7/AZ7/3</f>
        <v>-1.0662881893308382</v>
      </c>
      <c r="BH7" s="85">
        <f>AX7/BD7/6</f>
        <v>3.5571044360702384</v>
      </c>
      <c r="BI7" s="84">
        <f>BH7-AV7/BB7/6</f>
        <v>-2.1554728417244311</v>
      </c>
      <c r="BJ7" s="86">
        <f>BH7-AW7/BC7/3</f>
        <v>-0.62886950885526272</v>
      </c>
      <c r="BK7" s="70">
        <v>827</v>
      </c>
      <c r="BL7" s="70">
        <v>861</v>
      </c>
      <c r="BM7" s="70">
        <v>861</v>
      </c>
      <c r="BN7" s="69">
        <v>106140</v>
      </c>
      <c r="BO7" s="70">
        <v>48769</v>
      </c>
      <c r="BP7" s="71">
        <v>81864</v>
      </c>
      <c r="BQ7" s="87">
        <f>G7*1000/BP7</f>
        <v>535.70656210166248</v>
      </c>
      <c r="BR7" s="87">
        <f t="shared" ref="BR7:BR66" si="99">BQ7-E7*1000/BN7</f>
        <v>135.69464386643352</v>
      </c>
      <c r="BS7" s="87">
        <f>BQ7-F7*1000/BO7</f>
        <v>69.711114173675469</v>
      </c>
      <c r="BT7" s="88">
        <f>G7*1000/AX7</f>
        <v>2409.7522940760755</v>
      </c>
      <c r="BU7" s="87">
        <f t="shared" ref="BU7:BU67" si="100">BT7-E7*1000/AV7</f>
        <v>903.26735629488803</v>
      </c>
      <c r="BV7" s="89">
        <f>BT7-F7*1000/AW7</f>
        <v>292.14774692736137</v>
      </c>
      <c r="BW7" s="84">
        <f>BP7/AX7</f>
        <v>4.4982691356667948</v>
      </c>
      <c r="BX7" s="84">
        <f>BW7-BN7/AV7</f>
        <v>0.73216900438197774</v>
      </c>
      <c r="BY7" s="84">
        <f>BW7-BO7/AW7</f>
        <v>-4.5991020874390109E-2</v>
      </c>
      <c r="BZ7" s="78">
        <f>(BP7/BM7)/181</f>
        <v>0.52530463741890776</v>
      </c>
      <c r="CA7" s="79">
        <f>BZ7-(BN7/BK7)/181</f>
        <v>-0.18377497537311827</v>
      </c>
      <c r="CB7" s="117">
        <f>BZ7-(BO7/BL7)/90</f>
        <v>-0.10405398950069478</v>
      </c>
      <c r="CC7" s="70"/>
      <c r="CD7" s="87"/>
      <c r="CE7" s="91"/>
      <c r="CF7" s="90"/>
      <c r="CG7" s="90"/>
    </row>
    <row r="8" spans="1:85" s="23" customFormat="1" ht="15" customHeight="1" x14ac:dyDescent="0.2">
      <c r="A8" s="68" t="s">
        <v>30</v>
      </c>
      <c r="B8" s="69">
        <v>33703.086199996302</v>
      </c>
      <c r="C8" s="70">
        <v>15788.947586722588</v>
      </c>
      <c r="D8" s="71">
        <v>32155.900742065103</v>
      </c>
      <c r="E8" s="69">
        <v>36448.725890004498</v>
      </c>
      <c r="F8" s="70">
        <v>18432.8368295361</v>
      </c>
      <c r="G8" s="71">
        <v>36729.866139954902</v>
      </c>
      <c r="H8" s="72">
        <f t="shared" ref="H8:H67" si="101">IF(G8=0,"0",(D8/G8))</f>
        <v>0.87547013156919129</v>
      </c>
      <c r="I8" s="73">
        <f t="shared" si="3"/>
        <v>-4.9201043541455158E-2</v>
      </c>
      <c r="J8" s="74">
        <f t="shared" ref="J8:J67" si="102">H8-IF(F8=0,"0",(C8/F8))</f>
        <v>1.8903791144424975E-2</v>
      </c>
      <c r="K8" s="69">
        <v>14930.65172</v>
      </c>
      <c r="L8" s="70">
        <v>7863.120359999999</v>
      </c>
      <c r="M8" s="70">
        <v>15994.764529999999</v>
      </c>
      <c r="N8" s="75">
        <f t="shared" ref="N8:N67" si="103">IF(G8=0,"0",(M8/G8))</f>
        <v>0.4354702646901516</v>
      </c>
      <c r="O8" s="76">
        <f t="shared" ref="O8:O67" si="104">N8-IF(E8=0,"0",(K8/E8))</f>
        <v>2.5835871294400514E-2</v>
      </c>
      <c r="P8" s="77">
        <f t="shared" ref="P8:P67" si="105">N8-IF(F8=0,"0",(L8/F8))</f>
        <v>8.8880498787871076E-3</v>
      </c>
      <c r="Q8" s="69">
        <v>2943.95226</v>
      </c>
      <c r="R8" s="70">
        <v>1701.05961</v>
      </c>
      <c r="S8" s="71">
        <v>3158.28</v>
      </c>
      <c r="T8" s="78">
        <f t="shared" ref="T8:T67" si="106">S8/G8</f>
        <v>8.5986700522287227E-2</v>
      </c>
      <c r="U8" s="79">
        <f t="shared" ref="U8:U67" si="107">T8-Q8/E8</f>
        <v>5.2170113736376283E-3</v>
      </c>
      <c r="V8" s="80">
        <f t="shared" ref="V8:V67" si="108">T8-R8/F8</f>
        <v>-6.2974999906953849E-3</v>
      </c>
      <c r="W8" s="69">
        <v>13987.409950000001</v>
      </c>
      <c r="X8" s="70">
        <v>6519.8954299999996</v>
      </c>
      <c r="Y8" s="71">
        <v>12882.3</v>
      </c>
      <c r="Z8" s="78">
        <f t="shared" ref="Z8:Z67" si="109">Y8/G8</f>
        <v>0.35073092700402136</v>
      </c>
      <c r="AA8" s="79">
        <f t="shared" ref="AA8:AA67" si="110">Z8-W8/E8</f>
        <v>-3.3024872642073599E-2</v>
      </c>
      <c r="AB8" s="80">
        <f t="shared" ref="AB8:AB67" si="111">Z8-X8/F8</f>
        <v>-2.9799798029416791E-3</v>
      </c>
      <c r="AC8" s="69">
        <v>48620.75243</v>
      </c>
      <c r="AD8" s="70">
        <v>55205.927160000014</v>
      </c>
      <c r="AE8" s="70">
        <v>56475.774170000004</v>
      </c>
      <c r="AF8" s="70">
        <f t="shared" ref="AF8:AF67" si="112">AE8-AC8</f>
        <v>7855.0217400000038</v>
      </c>
      <c r="AG8" s="71">
        <f t="shared" ref="AG8:AG67" si="113">AE8-AD8</f>
        <v>1269.8470099999904</v>
      </c>
      <c r="AH8" s="69">
        <v>11459.039109999994</v>
      </c>
      <c r="AI8" s="70">
        <v>9491.9390400000011</v>
      </c>
      <c r="AJ8" s="70">
        <v>9491.4529399999992</v>
      </c>
      <c r="AK8" s="70">
        <f t="shared" si="97"/>
        <v>-1967.586169999995</v>
      </c>
      <c r="AL8" s="71">
        <f t="shared" si="98"/>
        <v>-0.48610000000189757</v>
      </c>
      <c r="AM8" s="78">
        <f>IF(D8=0,"0",(AE8/D8))</f>
        <v>1.7563113726159936</v>
      </c>
      <c r="AN8" s="79">
        <f t="shared" ref="AN8:AN67" si="114">AM8-IF(B8=0,"0",(AC8/B8))</f>
        <v>0.31369118817705832</v>
      </c>
      <c r="AO8" s="80">
        <f t="shared" ref="AO8:AO67" si="115">AM8-IF(C8=0,"0",(AD8/C8))</f>
        <v>-1.7401805155719423</v>
      </c>
      <c r="AP8" s="78">
        <f t="shared" si="22"/>
        <v>0.29516986683516061</v>
      </c>
      <c r="AQ8" s="79">
        <f t="shared" ref="AQ8:AQ67" si="116">AP8-IF(B8=0,"0",(AH8/B8))</f>
        <v>-4.4829830581310737E-2</v>
      </c>
      <c r="AR8" s="80">
        <f t="shared" si="48"/>
        <v>-0.30600630325878947</v>
      </c>
      <c r="AS8" s="79">
        <f t="shared" si="24"/>
        <v>0.25841240215343875</v>
      </c>
      <c r="AT8" s="79">
        <f t="shared" ref="AT8:AT67" si="117">AS8-AH8/E8</f>
        <v>-5.5975517593914059E-2</v>
      </c>
      <c r="AU8" s="79">
        <f t="shared" si="26"/>
        <v>-0.2565348698145129</v>
      </c>
      <c r="AV8" s="69">
        <v>17556</v>
      </c>
      <c r="AW8" s="70">
        <v>7145</v>
      </c>
      <c r="AX8" s="71">
        <v>11682</v>
      </c>
      <c r="AY8" s="81">
        <v>459.43583333333333</v>
      </c>
      <c r="AZ8" s="82">
        <v>452.32333333333338</v>
      </c>
      <c r="BA8" s="83">
        <v>455.90999999999997</v>
      </c>
      <c r="BB8" s="81">
        <v>467.54750000000013</v>
      </c>
      <c r="BC8" s="82">
        <v>466.26666666666671</v>
      </c>
      <c r="BD8" s="83">
        <v>460.98333333333341</v>
      </c>
      <c r="BE8" s="84">
        <f>AX8/BA8/6</f>
        <v>4.2705797196815167</v>
      </c>
      <c r="BF8" s="84">
        <f>BE8-AV8/AY8/6</f>
        <v>-2.0981007090326855</v>
      </c>
      <c r="BG8" s="84">
        <f>BE8-AW8/AZ8/3</f>
        <v>-0.99482776906178572</v>
      </c>
      <c r="BH8" s="85">
        <f>AX8/BD8/6</f>
        <v>4.2235800282005851</v>
      </c>
      <c r="BI8" s="84">
        <f>BH8-AV8/BB8/6</f>
        <v>-2.0346076425708324</v>
      </c>
      <c r="BJ8" s="86">
        <f>BH8-AW8/BC8/3</f>
        <v>-0.88436964294611187</v>
      </c>
      <c r="BK8" s="70">
        <v>759</v>
      </c>
      <c r="BL8" s="70">
        <v>730</v>
      </c>
      <c r="BM8" s="70">
        <v>661</v>
      </c>
      <c r="BN8" s="69">
        <v>93727</v>
      </c>
      <c r="BO8" s="70">
        <v>40123</v>
      </c>
      <c r="BP8" s="71">
        <v>66829</v>
      </c>
      <c r="BQ8" s="87">
        <f t="shared" ref="BQ8:BQ67" si="118">G8*1000/BP8</f>
        <v>549.60969249809068</v>
      </c>
      <c r="BR8" s="87">
        <f t="shared" si="99"/>
        <v>160.72787733272213</v>
      </c>
      <c r="BS8" s="87">
        <f t="shared" ref="BS8:BS67" si="119">BQ8-F8*1000/BO8</f>
        <v>90.201452098915695</v>
      </c>
      <c r="BT8" s="88">
        <f t="shared" ref="BT8:BT66" si="120">G8*1000/AX8</f>
        <v>3144.1419397324862</v>
      </c>
      <c r="BU8" s="87">
        <f t="shared" si="100"/>
        <v>1068.0012533572012</v>
      </c>
      <c r="BV8" s="89">
        <f t="shared" ref="BV8:BV67" si="121">BT8-F8*1000/AW8</f>
        <v>564.31873056018412</v>
      </c>
      <c r="BW8" s="84">
        <f t="shared" ref="BW8:BW67" si="122">BP8/AX8</f>
        <v>5.7206813901729152</v>
      </c>
      <c r="BX8" s="84">
        <f t="shared" ref="BX8:BX67" si="123">BW8-BN8/AV8</f>
        <v>0.38193680142832687</v>
      </c>
      <c r="BY8" s="84">
        <f t="shared" ref="BY8:BY67" si="124">BW8-BO8/AW8</f>
        <v>0.10514605077473504</v>
      </c>
      <c r="BZ8" s="78">
        <f>(BP8/BM8)/181</f>
        <v>0.55857941675512579</v>
      </c>
      <c r="CA8" s="79">
        <f>BZ8-(BN8/BK8)/181</f>
        <v>-0.12367187347118247</v>
      </c>
      <c r="CB8" s="117">
        <f>BZ8-(BO8/BL8)/90</f>
        <v>-5.2120735451875677E-2</v>
      </c>
      <c r="CC8" s="70"/>
      <c r="CD8" s="87"/>
      <c r="CE8" s="91"/>
      <c r="CF8" s="90"/>
      <c r="CG8" s="90"/>
    </row>
    <row r="9" spans="1:85" s="23" customFormat="1" ht="15" customHeight="1" x14ac:dyDescent="0.2">
      <c r="A9" s="68" t="s">
        <v>31</v>
      </c>
      <c r="B9" s="69">
        <v>17340.784</v>
      </c>
      <c r="C9" s="70">
        <v>7113.2538000000004</v>
      </c>
      <c r="D9" s="71">
        <v>13909.2132</v>
      </c>
      <c r="E9" s="69">
        <v>18168.608</v>
      </c>
      <c r="F9" s="70">
        <v>8038.7179500000002</v>
      </c>
      <c r="G9" s="71">
        <v>15167.30661</v>
      </c>
      <c r="H9" s="72">
        <f t="shared" si="101"/>
        <v>0.91705228605515743</v>
      </c>
      <c r="I9" s="73">
        <f t="shared" si="3"/>
        <v>-3.7384289383092906E-2</v>
      </c>
      <c r="J9" s="74">
        <f t="shared" si="102"/>
        <v>3.2178125244477385E-2</v>
      </c>
      <c r="K9" s="69">
        <v>5024.0410000000002</v>
      </c>
      <c r="L9" s="70">
        <v>2244.0490800000002</v>
      </c>
      <c r="M9" s="70">
        <v>4556.5076100000006</v>
      </c>
      <c r="N9" s="75">
        <f t="shared" si="103"/>
        <v>0.30041639739753379</v>
      </c>
      <c r="O9" s="76">
        <f t="shared" si="104"/>
        <v>2.3893231726283659E-2</v>
      </c>
      <c r="P9" s="77">
        <f t="shared" si="105"/>
        <v>2.1261301528048782E-2</v>
      </c>
      <c r="Q9" s="69">
        <v>1814.1030000000001</v>
      </c>
      <c r="R9" s="70">
        <v>844.91587000000004</v>
      </c>
      <c r="S9" s="71">
        <v>1578.75</v>
      </c>
      <c r="T9" s="78">
        <f t="shared" si="106"/>
        <v>0.10408901465465925</v>
      </c>
      <c r="U9" s="79">
        <f t="shared" si="107"/>
        <v>4.2408039386814533E-3</v>
      </c>
      <c r="V9" s="80">
        <f t="shared" si="108"/>
        <v>-1.0167839633902914E-3</v>
      </c>
      <c r="W9" s="69">
        <v>9551.7240000000002</v>
      </c>
      <c r="X9" s="70">
        <v>4096.7839999999997</v>
      </c>
      <c r="Y9" s="71">
        <v>7335.6139999999996</v>
      </c>
      <c r="Z9" s="78">
        <f t="shared" si="109"/>
        <v>0.48364645013265145</v>
      </c>
      <c r="AA9" s="79">
        <f t="shared" si="110"/>
        <v>-4.2080341925386289E-2</v>
      </c>
      <c r="AB9" s="80">
        <f t="shared" si="111"/>
        <v>-2.5985063932349395E-2</v>
      </c>
      <c r="AC9" s="69">
        <v>3395.6397999999999</v>
      </c>
      <c r="AD9" s="70">
        <v>3352.1208699999997</v>
      </c>
      <c r="AE9" s="70">
        <v>3499.1390999999999</v>
      </c>
      <c r="AF9" s="70">
        <f t="shared" si="112"/>
        <v>103.49929999999995</v>
      </c>
      <c r="AG9" s="71">
        <f t="shared" si="113"/>
        <v>147.01823000000013</v>
      </c>
      <c r="AH9" s="69">
        <v>0</v>
      </c>
      <c r="AI9" s="70">
        <v>0</v>
      </c>
      <c r="AJ9" s="70">
        <v>0</v>
      </c>
      <c r="AK9" s="70">
        <f t="shared" si="97"/>
        <v>0</v>
      </c>
      <c r="AL9" s="71">
        <f t="shared" si="98"/>
        <v>0</v>
      </c>
      <c r="AM9" s="78">
        <f t="shared" ref="AM9:AM67" si="125">IF(D9=0,"0",(AE9/D9))</f>
        <v>0.25156988031501304</v>
      </c>
      <c r="AN9" s="79">
        <f t="shared" si="114"/>
        <v>5.5751755828830629E-2</v>
      </c>
      <c r="AO9" s="80">
        <f t="shared" si="115"/>
        <v>-0.21968012203974613</v>
      </c>
      <c r="AP9" s="78">
        <f t="shared" si="22"/>
        <v>0</v>
      </c>
      <c r="AQ9" s="79">
        <f t="shared" si="116"/>
        <v>0</v>
      </c>
      <c r="AR9" s="80">
        <f t="shared" si="48"/>
        <v>0</v>
      </c>
      <c r="AS9" s="79">
        <f t="shared" si="24"/>
        <v>0</v>
      </c>
      <c r="AT9" s="79">
        <f t="shared" si="117"/>
        <v>0</v>
      </c>
      <c r="AU9" s="79">
        <f t="shared" si="26"/>
        <v>0</v>
      </c>
      <c r="AV9" s="69">
        <v>3943</v>
      </c>
      <c r="AW9" s="70">
        <v>1404</v>
      </c>
      <c r="AX9" s="71">
        <v>2135</v>
      </c>
      <c r="AY9" s="81">
        <v>88</v>
      </c>
      <c r="AZ9" s="82">
        <v>88</v>
      </c>
      <c r="BA9" s="83">
        <v>88</v>
      </c>
      <c r="BB9" s="81">
        <v>135</v>
      </c>
      <c r="BC9" s="82">
        <v>120</v>
      </c>
      <c r="BD9" s="83">
        <v>119</v>
      </c>
      <c r="BE9" s="84">
        <f t="shared" ref="BE9:BE68" si="126">AX9/BA9/6</f>
        <v>4.0435606060606064</v>
      </c>
      <c r="BF9" s="84">
        <f t="shared" ref="BF9:BF68" si="127">BE9-AV9/AY9/6</f>
        <v>-3.4242424242424239</v>
      </c>
      <c r="BG9" s="84">
        <f t="shared" ref="BG9:BG68" si="128">BE9-AW9/AZ9/3</f>
        <v>-1.2746212121212119</v>
      </c>
      <c r="BH9" s="85">
        <f t="shared" ref="BH9:BH68" si="129">AX9/BD9/6</f>
        <v>2.9901960784313726</v>
      </c>
      <c r="BI9" s="84">
        <f t="shared" ref="BI9:BI68" si="130">BH9-AV9/BB9/6</f>
        <v>-1.8777051561365292</v>
      </c>
      <c r="BJ9" s="86">
        <f t="shared" ref="BJ9:BJ68" si="131">BH9-AW9/BC9/3</f>
        <v>-0.90980392156862733</v>
      </c>
      <c r="BK9" s="70">
        <v>152</v>
      </c>
      <c r="BL9" s="70">
        <v>154</v>
      </c>
      <c r="BM9" s="70">
        <v>154</v>
      </c>
      <c r="BN9" s="69">
        <v>17463</v>
      </c>
      <c r="BO9" s="70">
        <v>6117</v>
      </c>
      <c r="BP9" s="71">
        <v>10301</v>
      </c>
      <c r="BQ9" s="87">
        <f t="shared" si="118"/>
        <v>1472.4110872730803</v>
      </c>
      <c r="BR9" s="87">
        <f>BQ9-E9*1000/BN9</f>
        <v>432.00520054113281</v>
      </c>
      <c r="BS9" s="87">
        <f>BQ9-F9*1000/BO9</f>
        <v>158.25088619412008</v>
      </c>
      <c r="BT9" s="88">
        <f t="shared" si="120"/>
        <v>7104.1248758782194</v>
      </c>
      <c r="BU9" s="87">
        <f t="shared" si="100"/>
        <v>2496.311535781846</v>
      </c>
      <c r="BV9" s="89">
        <f t="shared" si="121"/>
        <v>1378.5422904081342</v>
      </c>
      <c r="BW9" s="84">
        <f t="shared" si="122"/>
        <v>4.8248243559718968</v>
      </c>
      <c r="BX9" s="84">
        <f t="shared" si="123"/>
        <v>0.39596308282961967</v>
      </c>
      <c r="BY9" s="84">
        <f t="shared" si="124"/>
        <v>0.46798674913429039</v>
      </c>
      <c r="BZ9" s="78">
        <f t="shared" ref="BZ9:BZ68" si="132">(BP9/BM9)/181</f>
        <v>0.36955585850613482</v>
      </c>
      <c r="CA9" s="79">
        <f t="shared" ref="CA9:CA68" si="133">BZ9-(BN9/BK9)/181</f>
        <v>-0.26518534533219029</v>
      </c>
      <c r="CB9" s="117">
        <f t="shared" ref="CB9:CB68" si="134">BZ9-(BO9/BL9)/90</f>
        <v>-7.1786132835856553E-2</v>
      </c>
      <c r="CC9" s="70"/>
      <c r="CD9" s="87"/>
      <c r="CE9" s="91"/>
      <c r="CF9" s="90"/>
      <c r="CG9" s="90"/>
    </row>
    <row r="10" spans="1:85" s="23" customFormat="1" ht="15.75" customHeight="1" x14ac:dyDescent="0.2">
      <c r="A10" s="68" t="s">
        <v>32</v>
      </c>
      <c r="B10" s="69">
        <v>24701.715640000002</v>
      </c>
      <c r="C10" s="70">
        <v>13112.511599999998</v>
      </c>
      <c r="D10" s="71">
        <v>26570.084460000002</v>
      </c>
      <c r="E10" s="69">
        <v>24073.913519999998</v>
      </c>
      <c r="F10" s="70">
        <v>13067.022630000001</v>
      </c>
      <c r="G10" s="71">
        <v>26053.761079999997</v>
      </c>
      <c r="H10" s="72">
        <f t="shared" si="101"/>
        <v>1.0198176139872703</v>
      </c>
      <c r="I10" s="73">
        <f t="shared" si="3"/>
        <v>-6.2604941474309062E-3</v>
      </c>
      <c r="J10" s="74">
        <f t="shared" si="102"/>
        <v>1.6336410098056753E-2</v>
      </c>
      <c r="K10" s="69">
        <v>9092.0864099999999</v>
      </c>
      <c r="L10" s="70">
        <v>4701.6153599999998</v>
      </c>
      <c r="M10" s="70">
        <v>9580.5340099999994</v>
      </c>
      <c r="N10" s="75">
        <f t="shared" si="103"/>
        <v>0.36772172664753711</v>
      </c>
      <c r="O10" s="76">
        <f t="shared" si="104"/>
        <v>-9.9520737691057848E-3</v>
      </c>
      <c r="P10" s="77">
        <f t="shared" si="105"/>
        <v>7.9140265211312122E-3</v>
      </c>
      <c r="Q10" s="69">
        <v>2319.5915600000003</v>
      </c>
      <c r="R10" s="70">
        <v>1333.80385</v>
      </c>
      <c r="S10" s="71">
        <v>2463.12</v>
      </c>
      <c r="T10" s="78">
        <f t="shared" si="106"/>
        <v>9.45399012617337E-2</v>
      </c>
      <c r="U10" s="79">
        <f t="shared" si="107"/>
        <v>-1.8130061321116053E-3</v>
      </c>
      <c r="V10" s="80">
        <f t="shared" si="108"/>
        <v>-7.5341432828727045E-3</v>
      </c>
      <c r="W10" s="69">
        <v>10901.47381</v>
      </c>
      <c r="X10" s="70">
        <v>6216.4281200000005</v>
      </c>
      <c r="Y10" s="71">
        <v>12286.64</v>
      </c>
      <c r="Z10" s="78">
        <f t="shared" si="109"/>
        <v>0.47158795853976571</v>
      </c>
      <c r="AA10" s="79">
        <f t="shared" si="110"/>
        <v>1.8754487947486187E-2</v>
      </c>
      <c r="AB10" s="80">
        <f t="shared" si="111"/>
        <v>-4.1461314684644313E-3</v>
      </c>
      <c r="AC10" s="69">
        <v>18905.998459999999</v>
      </c>
      <c r="AD10" s="70">
        <v>18952.288789999999</v>
      </c>
      <c r="AE10" s="70">
        <v>18206.373940000001</v>
      </c>
      <c r="AF10" s="70">
        <f t="shared" si="112"/>
        <v>-699.62451999999757</v>
      </c>
      <c r="AG10" s="71">
        <f t="shared" si="113"/>
        <v>-745.91484999999739</v>
      </c>
      <c r="AH10" s="69">
        <v>6036.8710600000004</v>
      </c>
      <c r="AI10" s="70">
        <v>3117.4517399999995</v>
      </c>
      <c r="AJ10" s="70">
        <v>3431.1523500000003</v>
      </c>
      <c r="AK10" s="70">
        <f t="shared" si="97"/>
        <v>-2605.7187100000001</v>
      </c>
      <c r="AL10" s="71">
        <f t="shared" si="98"/>
        <v>313.70061000000078</v>
      </c>
      <c r="AM10" s="78">
        <f t="shared" si="125"/>
        <v>0.68522077780403112</v>
      </c>
      <c r="AN10" s="79">
        <f t="shared" si="114"/>
        <v>-8.0151099013509475E-2</v>
      </c>
      <c r="AO10" s="80">
        <f t="shared" si="115"/>
        <v>-0.76013838511941678</v>
      </c>
      <c r="AP10" s="78">
        <f t="shared" si="22"/>
        <v>0.12913592183590672</v>
      </c>
      <c r="AQ10" s="79">
        <f t="shared" si="116"/>
        <v>-0.11525483822224769</v>
      </c>
      <c r="AR10" s="80">
        <f t="shared" si="48"/>
        <v>-0.10861042570593263</v>
      </c>
      <c r="AS10" s="79">
        <f t="shared" si="24"/>
        <v>0.13169508768674104</v>
      </c>
      <c r="AT10" s="79">
        <f t="shared" si="117"/>
        <v>-0.1190689210393317</v>
      </c>
      <c r="AU10" s="79">
        <f t="shared" si="26"/>
        <v>-0.10687890336480727</v>
      </c>
      <c r="AV10" s="69">
        <v>11808</v>
      </c>
      <c r="AW10" s="70">
        <v>5259</v>
      </c>
      <c r="AX10" s="71">
        <v>9215</v>
      </c>
      <c r="AY10" s="81">
        <v>285.07833333333332</v>
      </c>
      <c r="AZ10" s="82">
        <v>272.0266666666667</v>
      </c>
      <c r="BA10" s="83">
        <v>271.37999999999994</v>
      </c>
      <c r="BB10" s="81">
        <v>338.07833333333343</v>
      </c>
      <c r="BC10" s="82">
        <v>316.5266666666667</v>
      </c>
      <c r="BD10" s="83">
        <v>313.52000000000004</v>
      </c>
      <c r="BE10" s="84">
        <f t="shared" si="126"/>
        <v>5.6593460584174728</v>
      </c>
      <c r="BF10" s="84">
        <f t="shared" si="127"/>
        <v>-1.2440196831623274</v>
      </c>
      <c r="BG10" s="84">
        <f t="shared" si="128"/>
        <v>-0.78487509637127317</v>
      </c>
      <c r="BH10" s="85">
        <f t="shared" si="129"/>
        <v>4.898677383686314</v>
      </c>
      <c r="BI10" s="84">
        <f t="shared" si="130"/>
        <v>-0.92245874354258017</v>
      </c>
      <c r="BJ10" s="86">
        <f t="shared" si="131"/>
        <v>-0.63956057414767464</v>
      </c>
      <c r="BK10" s="70">
        <v>475</v>
      </c>
      <c r="BL10" s="70">
        <v>475</v>
      </c>
      <c r="BM10" s="70">
        <v>475</v>
      </c>
      <c r="BN10" s="69">
        <v>56289</v>
      </c>
      <c r="BO10" s="70">
        <v>25893</v>
      </c>
      <c r="BP10" s="71">
        <v>45934</v>
      </c>
      <c r="BQ10" s="87">
        <f t="shared" si="118"/>
        <v>567.19991901423782</v>
      </c>
      <c r="BR10" s="87">
        <f t="shared" si="99"/>
        <v>139.51576189650615</v>
      </c>
      <c r="BS10" s="87">
        <f t="shared" si="119"/>
        <v>62.545277605362799</v>
      </c>
      <c r="BT10" s="88">
        <f t="shared" si="120"/>
        <v>2827.3207900162774</v>
      </c>
      <c r="BU10" s="87">
        <f t="shared" si="100"/>
        <v>788.54085099188728</v>
      </c>
      <c r="BV10" s="89">
        <f t="shared" si="121"/>
        <v>342.62357951998501</v>
      </c>
      <c r="BW10" s="84">
        <f t="shared" si="122"/>
        <v>4.9846988605534452</v>
      </c>
      <c r="BX10" s="84">
        <f t="shared" si="123"/>
        <v>0.21767650282986839</v>
      </c>
      <c r="BY10" s="84">
        <f t="shared" si="124"/>
        <v>6.1139248459891604E-2</v>
      </c>
      <c r="BZ10" s="78">
        <f t="shared" si="132"/>
        <v>0.53427159057865659</v>
      </c>
      <c r="CA10" s="79">
        <f t="shared" si="133"/>
        <v>-0.12044198895027625</v>
      </c>
      <c r="CB10" s="117">
        <f t="shared" si="134"/>
        <v>-7.1412619947659239E-2</v>
      </c>
      <c r="CC10" s="70"/>
      <c r="CD10" s="87"/>
      <c r="CE10" s="91"/>
      <c r="CF10" s="90"/>
      <c r="CG10" s="90"/>
    </row>
    <row r="11" spans="1:85" s="112" customFormat="1" ht="15" customHeight="1" x14ac:dyDescent="0.2">
      <c r="A11" s="68" t="s">
        <v>33</v>
      </c>
      <c r="B11" s="92">
        <v>3747.4055899999998</v>
      </c>
      <c r="C11" s="93">
        <v>1952.21333</v>
      </c>
      <c r="D11" s="94">
        <v>3742.6859199999999</v>
      </c>
      <c r="E11" s="92">
        <v>3859.6118900000001</v>
      </c>
      <c r="F11" s="93">
        <v>2095.8337900000001</v>
      </c>
      <c r="G11" s="94">
        <v>4037.4091200000003</v>
      </c>
      <c r="H11" s="95">
        <f t="shared" si="101"/>
        <v>0.92700189868298499</v>
      </c>
      <c r="I11" s="96">
        <f t="shared" si="3"/>
        <v>-4.3926188596795757E-2</v>
      </c>
      <c r="J11" s="97">
        <f t="shared" si="102"/>
        <v>-4.4714554134769324E-3</v>
      </c>
      <c r="K11" s="92">
        <v>2438.8214600000001</v>
      </c>
      <c r="L11" s="93">
        <v>1296.64123</v>
      </c>
      <c r="M11" s="93">
        <v>2654.1286099999998</v>
      </c>
      <c r="N11" s="98">
        <f t="shared" si="103"/>
        <v>0.65738411221501369</v>
      </c>
      <c r="O11" s="99">
        <f t="shared" si="104"/>
        <v>2.5501547463146923E-2</v>
      </c>
      <c r="P11" s="100">
        <f t="shared" si="105"/>
        <v>3.8708511035780879E-2</v>
      </c>
      <c r="Q11" s="92">
        <v>636.42754999999988</v>
      </c>
      <c r="R11" s="93">
        <v>378.99727000000001</v>
      </c>
      <c r="S11" s="94">
        <v>587.21</v>
      </c>
      <c r="T11" s="101">
        <f t="shared" si="106"/>
        <v>0.14544228304512277</v>
      </c>
      <c r="U11" s="102">
        <f t="shared" si="107"/>
        <v>-1.9451900136596006E-2</v>
      </c>
      <c r="V11" s="103">
        <f t="shared" si="108"/>
        <v>-3.5391365027704597E-2</v>
      </c>
      <c r="W11" s="92">
        <v>340.70836000000003</v>
      </c>
      <c r="X11" s="93">
        <v>170.03935000000001</v>
      </c>
      <c r="Y11" s="94">
        <v>317.80700000000002</v>
      </c>
      <c r="Z11" s="101">
        <f t="shared" si="109"/>
        <v>7.8715579856816695E-2</v>
      </c>
      <c r="AA11" s="102">
        <f t="shared" si="110"/>
        <v>-9.5597104340938849E-3</v>
      </c>
      <c r="AB11" s="103">
        <f t="shared" si="111"/>
        <v>-2.4164978925357433E-3</v>
      </c>
      <c r="AC11" s="92">
        <v>2856.3713600000001</v>
      </c>
      <c r="AD11" s="93">
        <v>1957.1017099999997</v>
      </c>
      <c r="AE11" s="93">
        <v>1886.8616000000002</v>
      </c>
      <c r="AF11" s="93">
        <f t="shared" si="112"/>
        <v>-969.50975999999991</v>
      </c>
      <c r="AG11" s="94">
        <f t="shared" si="113"/>
        <v>-70.240109999999504</v>
      </c>
      <c r="AH11" s="92">
        <v>0</v>
      </c>
      <c r="AI11" s="93">
        <v>0</v>
      </c>
      <c r="AJ11" s="93">
        <v>0</v>
      </c>
      <c r="AK11" s="93">
        <f t="shared" si="97"/>
        <v>0</v>
      </c>
      <c r="AL11" s="94">
        <f t="shared" si="98"/>
        <v>0</v>
      </c>
      <c r="AM11" s="101">
        <f t="shared" si="125"/>
        <v>0.50414639120987215</v>
      </c>
      <c r="AN11" s="102">
        <f t="shared" si="114"/>
        <v>-0.25807997884792566</v>
      </c>
      <c r="AO11" s="103">
        <f t="shared" si="115"/>
        <v>-0.49835762816387097</v>
      </c>
      <c r="AP11" s="101">
        <f t="shared" si="22"/>
        <v>0</v>
      </c>
      <c r="AQ11" s="102">
        <f t="shared" si="116"/>
        <v>0</v>
      </c>
      <c r="AR11" s="103">
        <f t="shared" si="48"/>
        <v>0</v>
      </c>
      <c r="AS11" s="102">
        <f t="shared" si="24"/>
        <v>0</v>
      </c>
      <c r="AT11" s="102">
        <f t="shared" si="117"/>
        <v>0</v>
      </c>
      <c r="AU11" s="102">
        <f t="shared" si="26"/>
        <v>0</v>
      </c>
      <c r="AV11" s="92">
        <v>4993.5</v>
      </c>
      <c r="AW11" s="93">
        <v>2322</v>
      </c>
      <c r="AX11" s="94">
        <v>4102</v>
      </c>
      <c r="AY11" s="104">
        <v>80.924399999999991</v>
      </c>
      <c r="AZ11" s="105">
        <v>79.2</v>
      </c>
      <c r="BA11" s="106">
        <v>77.940000000000012</v>
      </c>
      <c r="BB11" s="104">
        <v>100.97280000000001</v>
      </c>
      <c r="BC11" s="105">
        <v>95.38</v>
      </c>
      <c r="BD11" s="106">
        <v>93.25</v>
      </c>
      <c r="BE11" s="84">
        <f t="shared" si="126"/>
        <v>8.7717047301342905</v>
      </c>
      <c r="BF11" s="84">
        <f t="shared" si="127"/>
        <v>-1.5125852985838719</v>
      </c>
      <c r="BG11" s="84">
        <f t="shared" si="128"/>
        <v>-1.0010225425929811</v>
      </c>
      <c r="BH11" s="85">
        <f t="shared" si="129"/>
        <v>7.3315460232350311</v>
      </c>
      <c r="BI11" s="84">
        <f t="shared" si="130"/>
        <v>-0.91077270022316803</v>
      </c>
      <c r="BJ11" s="86">
        <f t="shared" si="131"/>
        <v>-0.78336276267396521</v>
      </c>
      <c r="BK11" s="93">
        <v>241</v>
      </c>
      <c r="BL11" s="93">
        <v>242</v>
      </c>
      <c r="BM11" s="93">
        <v>242</v>
      </c>
      <c r="BN11" s="92">
        <v>28191</v>
      </c>
      <c r="BO11" s="93">
        <v>12978</v>
      </c>
      <c r="BP11" s="94">
        <v>24361</v>
      </c>
      <c r="BQ11" s="108">
        <f t="shared" si="118"/>
        <v>165.73248717211936</v>
      </c>
      <c r="BR11" s="108">
        <f t="shared" si="99"/>
        <v>28.823122835983725</v>
      </c>
      <c r="BS11" s="108">
        <f t="shared" si="119"/>
        <v>4.2412103960367631</v>
      </c>
      <c r="BT11" s="109">
        <f t="shared" si="120"/>
        <v>984.25380789858605</v>
      </c>
      <c r="BU11" s="108">
        <f t="shared" si="100"/>
        <v>211.32662456024616</v>
      </c>
      <c r="BV11" s="110">
        <f t="shared" si="121"/>
        <v>81.655276460170853</v>
      </c>
      <c r="BW11" s="107">
        <f t="shared" si="122"/>
        <v>5.9388103364212581</v>
      </c>
      <c r="BX11" s="107">
        <f t="shared" si="123"/>
        <v>0.29327113546000838</v>
      </c>
      <c r="BY11" s="107">
        <f t="shared" si="124"/>
        <v>0.34966304959955252</v>
      </c>
      <c r="BZ11" s="78">
        <f t="shared" si="132"/>
        <v>0.55616181909501849</v>
      </c>
      <c r="CA11" s="79">
        <f t="shared" si="133"/>
        <v>-9.0109472255477829E-2</v>
      </c>
      <c r="CB11" s="117">
        <f t="shared" si="134"/>
        <v>-3.9705949500022819E-2</v>
      </c>
      <c r="CC11" s="93"/>
      <c r="CD11" s="87"/>
      <c r="CE11" s="91"/>
      <c r="CF11" s="90"/>
      <c r="CG11" s="90"/>
    </row>
    <row r="12" spans="1:85" s="23" customFormat="1" ht="15" customHeight="1" x14ac:dyDescent="0.2">
      <c r="A12" s="68" t="s">
        <v>34</v>
      </c>
      <c r="B12" s="69">
        <v>3502.009</v>
      </c>
      <c r="C12" s="70">
        <v>1832.3</v>
      </c>
      <c r="D12" s="71">
        <v>3637.7559999999999</v>
      </c>
      <c r="E12" s="69">
        <v>3733.509</v>
      </c>
      <c r="F12" s="70">
        <v>2046.6189999999999</v>
      </c>
      <c r="G12" s="71">
        <v>4341.3959999999997</v>
      </c>
      <c r="H12" s="72">
        <f t="shared" si="101"/>
        <v>0.83792310123287539</v>
      </c>
      <c r="I12" s="73">
        <f t="shared" si="3"/>
        <v>-0.10007088779996209</v>
      </c>
      <c r="J12" s="74">
        <f t="shared" si="102"/>
        <v>-5.7358336103531693E-2</v>
      </c>
      <c r="K12" s="69">
        <v>2128.6729999999998</v>
      </c>
      <c r="L12" s="70">
        <v>1273.992</v>
      </c>
      <c r="M12" s="70">
        <v>2882.3539999999998</v>
      </c>
      <c r="N12" s="75">
        <f t="shared" si="103"/>
        <v>0.66392330946082778</v>
      </c>
      <c r="O12" s="76">
        <f t="shared" si="104"/>
        <v>9.3769869359304092E-2</v>
      </c>
      <c r="P12" s="77">
        <f t="shared" si="105"/>
        <v>4.1437150581231763E-2</v>
      </c>
      <c r="Q12" s="69">
        <v>585.80600000000004</v>
      </c>
      <c r="R12" s="70">
        <v>329.05500000000001</v>
      </c>
      <c r="S12" s="71">
        <v>600.92999999999995</v>
      </c>
      <c r="T12" s="78">
        <f t="shared" si="106"/>
        <v>0.1384186100507763</v>
      </c>
      <c r="U12" s="79">
        <f t="shared" si="107"/>
        <v>-1.848632844006437E-2</v>
      </c>
      <c r="V12" s="80">
        <f t="shared" si="108"/>
        <v>-2.2361193127050177E-2</v>
      </c>
      <c r="W12" s="69">
        <v>584.93299999999999</v>
      </c>
      <c r="X12" s="70">
        <v>218.94200000000001</v>
      </c>
      <c r="Y12" s="71">
        <v>343.89499999999998</v>
      </c>
      <c r="Z12" s="78">
        <f t="shared" si="109"/>
        <v>7.9212999689500796E-2</v>
      </c>
      <c r="AA12" s="79">
        <f t="shared" si="110"/>
        <v>-7.7458110518081408E-2</v>
      </c>
      <c r="AB12" s="80">
        <f t="shared" si="111"/>
        <v>-2.7764410370700945E-2</v>
      </c>
      <c r="AC12" s="69">
        <v>1195.4555899999998</v>
      </c>
      <c r="AD12" s="70">
        <v>1784.0217299999999</v>
      </c>
      <c r="AE12" s="70">
        <v>1918.40085</v>
      </c>
      <c r="AF12" s="70">
        <f t="shared" si="112"/>
        <v>722.94526000000019</v>
      </c>
      <c r="AG12" s="71">
        <f t="shared" si="113"/>
        <v>134.37912000000006</v>
      </c>
      <c r="AH12" s="69">
        <v>0</v>
      </c>
      <c r="AI12" s="70">
        <v>294.02470000000005</v>
      </c>
      <c r="AJ12" s="70">
        <v>538.76694999999995</v>
      </c>
      <c r="AK12" s="70">
        <f t="shared" si="97"/>
        <v>538.76694999999995</v>
      </c>
      <c r="AL12" s="71">
        <f t="shared" si="98"/>
        <v>244.7422499999999</v>
      </c>
      <c r="AM12" s="78">
        <f t="shared" si="125"/>
        <v>0.52735830825376961</v>
      </c>
      <c r="AN12" s="79">
        <f t="shared" si="114"/>
        <v>0.18599551049968049</v>
      </c>
      <c r="AO12" s="80">
        <f t="shared" si="115"/>
        <v>-0.44629323898194506</v>
      </c>
      <c r="AP12" s="78">
        <f t="shared" si="22"/>
        <v>0.14810420215099637</v>
      </c>
      <c r="AQ12" s="79">
        <f t="shared" si="116"/>
        <v>0.14810420215099637</v>
      </c>
      <c r="AR12" s="80">
        <f t="shared" si="48"/>
        <v>-1.2363352288778801E-2</v>
      </c>
      <c r="AS12" s="79">
        <f t="shared" si="24"/>
        <v>0.12409993237198357</v>
      </c>
      <c r="AT12" s="79">
        <f t="shared" si="117"/>
        <v>0.12409993237198357</v>
      </c>
      <c r="AU12" s="79">
        <f t="shared" si="26"/>
        <v>-1.9563690412716508E-2</v>
      </c>
      <c r="AV12" s="69">
        <v>2965</v>
      </c>
      <c r="AW12" s="70">
        <v>1337</v>
      </c>
      <c r="AX12" s="71">
        <v>1825</v>
      </c>
      <c r="AY12" s="81">
        <v>63</v>
      </c>
      <c r="AZ12" s="82">
        <v>61</v>
      </c>
      <c r="BA12" s="83">
        <v>58</v>
      </c>
      <c r="BB12" s="81">
        <v>112</v>
      </c>
      <c r="BC12" s="82">
        <v>100</v>
      </c>
      <c r="BD12" s="83">
        <v>97</v>
      </c>
      <c r="BE12" s="84">
        <f t="shared" si="126"/>
        <v>5.2442528735632186</v>
      </c>
      <c r="BF12" s="84">
        <f t="shared" si="127"/>
        <v>-2.5996624703521256</v>
      </c>
      <c r="BG12" s="84">
        <f t="shared" si="128"/>
        <v>-2.0617580553985295</v>
      </c>
      <c r="BH12" s="85">
        <f t="shared" si="129"/>
        <v>3.1357388316151202</v>
      </c>
      <c r="BI12" s="84">
        <f t="shared" si="130"/>
        <v>-1.2764635493372603</v>
      </c>
      <c r="BJ12" s="86">
        <f t="shared" si="131"/>
        <v>-1.3209278350515459</v>
      </c>
      <c r="BK12" s="70">
        <v>179</v>
      </c>
      <c r="BL12" s="70">
        <v>179</v>
      </c>
      <c r="BM12" s="70">
        <v>179</v>
      </c>
      <c r="BN12" s="69">
        <v>22346</v>
      </c>
      <c r="BO12" s="70">
        <v>9334</v>
      </c>
      <c r="BP12" s="71">
        <v>13262</v>
      </c>
      <c r="BQ12" s="87">
        <f t="shared" si="118"/>
        <v>327.35605489368118</v>
      </c>
      <c r="BR12" s="87">
        <f t="shared" si="99"/>
        <v>160.27877036848651</v>
      </c>
      <c r="BS12" s="87">
        <f t="shared" si="119"/>
        <v>108.09110953263553</v>
      </c>
      <c r="BT12" s="88">
        <f t="shared" si="120"/>
        <v>2378.8471232876714</v>
      </c>
      <c r="BU12" s="87">
        <f t="shared" si="100"/>
        <v>1119.6535313821064</v>
      </c>
      <c r="BV12" s="89">
        <f t="shared" si="121"/>
        <v>848.09244864294442</v>
      </c>
      <c r="BW12" s="84">
        <f t="shared" si="122"/>
        <v>7.2668493150684927</v>
      </c>
      <c r="BX12" s="84">
        <f t="shared" si="123"/>
        <v>-0.26974427683707258</v>
      </c>
      <c r="BY12" s="84">
        <f t="shared" si="124"/>
        <v>0.28554789397649571</v>
      </c>
      <c r="BZ12" s="78">
        <f t="shared" si="132"/>
        <v>0.40933362140806817</v>
      </c>
      <c r="CA12" s="79">
        <f t="shared" si="133"/>
        <v>-0.28037902404395199</v>
      </c>
      <c r="CB12" s="117">
        <f t="shared" si="134"/>
        <v>-0.1700580607769101</v>
      </c>
      <c r="CC12" s="70"/>
      <c r="CD12" s="87"/>
      <c r="CE12" s="91"/>
      <c r="CF12" s="90"/>
      <c r="CG12" s="90"/>
    </row>
    <row r="13" spans="1:85" s="23" customFormat="1" ht="15" customHeight="1" x14ac:dyDescent="0.2">
      <c r="A13" s="68" t="s">
        <v>35</v>
      </c>
      <c r="B13" s="69">
        <v>9306.223</v>
      </c>
      <c r="C13" s="70">
        <v>5380.4189999999999</v>
      </c>
      <c r="D13" s="71">
        <v>10478.91978</v>
      </c>
      <c r="E13" s="69">
        <v>9478.9162699999997</v>
      </c>
      <c r="F13" s="70">
        <v>5381.9654199999995</v>
      </c>
      <c r="G13" s="71">
        <v>10474.04862</v>
      </c>
      <c r="H13" s="72">
        <f t="shared" si="101"/>
        <v>1.0004650694470425</v>
      </c>
      <c r="I13" s="73">
        <f t="shared" si="3"/>
        <v>1.8683741822761224E-2</v>
      </c>
      <c r="J13" s="74">
        <f t="shared" si="102"/>
        <v>7.5240314009317188E-4</v>
      </c>
      <c r="K13" s="69">
        <v>5998.7102599999998</v>
      </c>
      <c r="L13" s="70">
        <v>3421.58142</v>
      </c>
      <c r="M13" s="70">
        <v>6781.6926199999998</v>
      </c>
      <c r="N13" s="75">
        <f t="shared" si="103"/>
        <v>0.64747576281539165</v>
      </c>
      <c r="O13" s="76">
        <f t="shared" si="104"/>
        <v>1.4628073361120264E-2</v>
      </c>
      <c r="P13" s="77">
        <f t="shared" si="105"/>
        <v>1.1726338026259442E-2</v>
      </c>
      <c r="Q13" s="69">
        <v>1332.8290099999999</v>
      </c>
      <c r="R13" s="70">
        <v>475.18400000000003</v>
      </c>
      <c r="S13" s="71">
        <v>1301.1099999999999</v>
      </c>
      <c r="T13" s="78">
        <f t="shared" si="106"/>
        <v>0.12422226086630482</v>
      </c>
      <c r="U13" s="79">
        <f t="shared" si="107"/>
        <v>-1.6387590728048365E-2</v>
      </c>
      <c r="V13" s="80">
        <f t="shared" si="108"/>
        <v>3.5930352071394708E-2</v>
      </c>
      <c r="W13" s="69">
        <v>1387.7529999999999</v>
      </c>
      <c r="X13" s="70">
        <v>882.36300000000006</v>
      </c>
      <c r="Y13" s="71">
        <v>1878.14</v>
      </c>
      <c r="Z13" s="78">
        <f t="shared" si="109"/>
        <v>0.17931366066162105</v>
      </c>
      <c r="AA13" s="79">
        <f t="shared" si="110"/>
        <v>3.2909476842408997E-2</v>
      </c>
      <c r="AB13" s="80">
        <f t="shared" si="111"/>
        <v>1.5365561567368569E-2</v>
      </c>
      <c r="AC13" s="69">
        <v>3414.5832699999996</v>
      </c>
      <c r="AD13" s="70">
        <v>6145.6151500000005</v>
      </c>
      <c r="AE13" s="70">
        <v>6953.9017999999996</v>
      </c>
      <c r="AF13" s="70">
        <f t="shared" si="112"/>
        <v>3539.31853</v>
      </c>
      <c r="AG13" s="71">
        <f t="shared" si="113"/>
        <v>808.2866499999991</v>
      </c>
      <c r="AH13" s="69">
        <v>92.350999999999999</v>
      </c>
      <c r="AI13" s="70">
        <v>485.02100000000002</v>
      </c>
      <c r="AJ13" s="70">
        <v>0</v>
      </c>
      <c r="AK13" s="70">
        <f t="shared" si="97"/>
        <v>-92.350999999999999</v>
      </c>
      <c r="AL13" s="71">
        <f t="shared" si="98"/>
        <v>-485.02100000000002</v>
      </c>
      <c r="AM13" s="78">
        <f t="shared" si="125"/>
        <v>0.66360864917318796</v>
      </c>
      <c r="AN13" s="79">
        <f t="shared" si="114"/>
        <v>0.29669467451343612</v>
      </c>
      <c r="AO13" s="80">
        <f t="shared" si="115"/>
        <v>-0.47861004234507487</v>
      </c>
      <c r="AP13" s="78">
        <f t="shared" si="22"/>
        <v>0</v>
      </c>
      <c r="AQ13" s="79">
        <f t="shared" si="116"/>
        <v>-9.9235747950591775E-3</v>
      </c>
      <c r="AR13" s="80">
        <f t="shared" si="48"/>
        <v>-9.0145581598756533E-2</v>
      </c>
      <c r="AS13" s="79">
        <f t="shared" si="24"/>
        <v>0</v>
      </c>
      <c r="AT13" s="79">
        <f t="shared" si="117"/>
        <v>-9.7427804370720534E-3</v>
      </c>
      <c r="AU13" s="79">
        <f t="shared" si="26"/>
        <v>-9.0119679735883557E-2</v>
      </c>
      <c r="AV13" s="69">
        <v>7362</v>
      </c>
      <c r="AW13" s="70">
        <v>3688</v>
      </c>
      <c r="AX13" s="71">
        <v>6648</v>
      </c>
      <c r="AY13" s="81">
        <v>108</v>
      </c>
      <c r="AZ13" s="82">
        <v>111</v>
      </c>
      <c r="BA13" s="83">
        <v>111</v>
      </c>
      <c r="BB13" s="81">
        <v>247</v>
      </c>
      <c r="BC13" s="82">
        <v>251</v>
      </c>
      <c r="BD13" s="83">
        <v>244</v>
      </c>
      <c r="BE13" s="84">
        <f t="shared" si="126"/>
        <v>9.9819819819819831</v>
      </c>
      <c r="BF13" s="84">
        <f t="shared" si="127"/>
        <v>-1.3791291291291294</v>
      </c>
      <c r="BG13" s="84">
        <f t="shared" si="128"/>
        <v>-1.093093093093092</v>
      </c>
      <c r="BH13" s="85">
        <f t="shared" si="129"/>
        <v>4.5409836065573765</v>
      </c>
      <c r="BI13" s="84">
        <f t="shared" si="130"/>
        <v>-0.42662772947501182</v>
      </c>
      <c r="BJ13" s="86">
        <f t="shared" si="131"/>
        <v>-0.3567587573204456</v>
      </c>
      <c r="BK13" s="70">
        <v>370</v>
      </c>
      <c r="BL13" s="70">
        <v>323</v>
      </c>
      <c r="BM13" s="70">
        <v>370</v>
      </c>
      <c r="BN13" s="69">
        <v>41463</v>
      </c>
      <c r="BO13" s="70">
        <v>21236</v>
      </c>
      <c r="BP13" s="71">
        <v>38919</v>
      </c>
      <c r="BQ13" s="87">
        <f t="shared" si="118"/>
        <v>269.12429969937563</v>
      </c>
      <c r="BR13" s="87">
        <f t="shared" si="99"/>
        <v>40.512856484943484</v>
      </c>
      <c r="BS13" s="87">
        <f t="shared" si="119"/>
        <v>15.688369203990447</v>
      </c>
      <c r="BT13" s="88">
        <f t="shared" si="120"/>
        <v>1575.5187454873644</v>
      </c>
      <c r="BU13" s="87">
        <f t="shared" si="100"/>
        <v>287.97238987747596</v>
      </c>
      <c r="BV13" s="89">
        <f t="shared" si="121"/>
        <v>116.20057303617136</v>
      </c>
      <c r="BW13" s="84">
        <f t="shared" si="122"/>
        <v>5.8542418772563174</v>
      </c>
      <c r="BX13" s="84">
        <f t="shared" si="123"/>
        <v>0.22221253740301705</v>
      </c>
      <c r="BY13" s="84">
        <f t="shared" si="124"/>
        <v>9.6107387017705825E-2</v>
      </c>
      <c r="BZ13" s="78">
        <f t="shared" si="132"/>
        <v>0.58114080931760492</v>
      </c>
      <c r="CA13" s="79">
        <f t="shared" si="133"/>
        <v>-3.798715842914735E-2</v>
      </c>
      <c r="CB13" s="117">
        <f t="shared" si="134"/>
        <v>-0.14937174658194785</v>
      </c>
      <c r="CC13" s="70"/>
      <c r="CD13" s="87"/>
      <c r="CE13" s="91"/>
      <c r="CF13" s="90"/>
      <c r="CG13" s="90"/>
    </row>
    <row r="14" spans="1:85" s="112" customFormat="1" ht="15" customHeight="1" x14ac:dyDescent="0.2">
      <c r="A14" s="68" t="s">
        <v>36</v>
      </c>
      <c r="B14" s="92">
        <v>3114.6309999999999</v>
      </c>
      <c r="C14" s="93">
        <v>1478.0129999999999</v>
      </c>
      <c r="D14" s="94">
        <v>2893.569</v>
      </c>
      <c r="E14" s="92">
        <v>3257.4319999999998</v>
      </c>
      <c r="F14" s="93">
        <v>1706.4390000000001</v>
      </c>
      <c r="G14" s="94">
        <v>3032.7060000000001</v>
      </c>
      <c r="H14" s="95">
        <f t="shared" si="101"/>
        <v>0.95412117099382521</v>
      </c>
      <c r="I14" s="96">
        <f t="shared" si="3"/>
        <v>-2.0403083555519119E-3</v>
      </c>
      <c r="J14" s="97">
        <f t="shared" si="102"/>
        <v>8.7982387245915117E-2</v>
      </c>
      <c r="K14" s="92">
        <v>1312.7819999999999</v>
      </c>
      <c r="L14" s="93">
        <v>734.68299999999999</v>
      </c>
      <c r="M14" s="93">
        <v>1421.2739999999999</v>
      </c>
      <c r="N14" s="98">
        <f t="shared" si="103"/>
        <v>0.4686487908818065</v>
      </c>
      <c r="O14" s="99">
        <f t="shared" si="104"/>
        <v>6.5637461712080181E-2</v>
      </c>
      <c r="P14" s="100">
        <f t="shared" si="105"/>
        <v>3.811303777255387E-2</v>
      </c>
      <c r="Q14" s="92">
        <v>445.065</v>
      </c>
      <c r="R14" s="93">
        <v>284.30700000000002</v>
      </c>
      <c r="S14" s="94">
        <v>516.35</v>
      </c>
      <c r="T14" s="101">
        <f t="shared" si="106"/>
        <v>0.1702604868391463</v>
      </c>
      <c r="U14" s="102">
        <f t="shared" si="107"/>
        <v>3.3629852646322012E-2</v>
      </c>
      <c r="V14" s="103">
        <f t="shared" si="108"/>
        <v>3.6521287320003537E-3</v>
      </c>
      <c r="W14" s="92">
        <v>1203.2190000000001</v>
      </c>
      <c r="X14" s="93">
        <v>546.21100000000001</v>
      </c>
      <c r="Y14" s="94">
        <v>854.28</v>
      </c>
      <c r="Z14" s="101">
        <f t="shared" si="109"/>
        <v>0.28168902623597536</v>
      </c>
      <c r="AA14" s="102">
        <f t="shared" si="110"/>
        <v>-8.7687525599949412E-2</v>
      </c>
      <c r="AB14" s="103">
        <f t="shared" si="111"/>
        <v>-3.83991808432112E-2</v>
      </c>
      <c r="AC14" s="92">
        <v>2016.6047299999996</v>
      </c>
      <c r="AD14" s="93">
        <v>2219.3290000000002</v>
      </c>
      <c r="AE14" s="93">
        <v>2322.136</v>
      </c>
      <c r="AF14" s="93">
        <f t="shared" si="112"/>
        <v>305.5312700000004</v>
      </c>
      <c r="AG14" s="94">
        <f t="shared" si="113"/>
        <v>102.80699999999979</v>
      </c>
      <c r="AH14" s="92">
        <v>415.87400000000008</v>
      </c>
      <c r="AI14" s="93">
        <v>185.62899999999999</v>
      </c>
      <c r="AJ14" s="93">
        <v>154.80199999999999</v>
      </c>
      <c r="AK14" s="93">
        <f t="shared" si="97"/>
        <v>-261.07200000000012</v>
      </c>
      <c r="AL14" s="94">
        <f t="shared" si="98"/>
        <v>-30.826999999999998</v>
      </c>
      <c r="AM14" s="101">
        <f t="shared" si="125"/>
        <v>0.8025162005813582</v>
      </c>
      <c r="AN14" s="102">
        <f t="shared" si="114"/>
        <v>0.1550543567867001</v>
      </c>
      <c r="AO14" s="103">
        <f t="shared" si="115"/>
        <v>-0.69904637024853322</v>
      </c>
      <c r="AP14" s="101">
        <f t="shared" si="22"/>
        <v>5.3498637841364764E-2</v>
      </c>
      <c r="AQ14" s="102">
        <f t="shared" si="116"/>
        <v>-8.0024081222306059E-2</v>
      </c>
      <c r="AR14" s="103">
        <f t="shared" si="48"/>
        <v>-7.2094980076745557E-2</v>
      </c>
      <c r="AS14" s="102">
        <f t="shared" si="24"/>
        <v>5.1044182983777518E-2</v>
      </c>
      <c r="AT14" s="102">
        <f t="shared" si="117"/>
        <v>-7.6625097602893238E-2</v>
      </c>
      <c r="AU14" s="102">
        <f t="shared" si="26"/>
        <v>-5.7737320486314282E-2</v>
      </c>
      <c r="AV14" s="92">
        <v>1190</v>
      </c>
      <c r="AW14" s="93">
        <v>496</v>
      </c>
      <c r="AX14" s="94">
        <v>892</v>
      </c>
      <c r="AY14" s="104">
        <v>34</v>
      </c>
      <c r="AZ14" s="105">
        <v>38</v>
      </c>
      <c r="BA14" s="106">
        <v>36</v>
      </c>
      <c r="BB14" s="104">
        <v>47</v>
      </c>
      <c r="BC14" s="105">
        <v>47</v>
      </c>
      <c r="BD14" s="106">
        <v>47</v>
      </c>
      <c r="BE14" s="84">
        <f t="shared" si="126"/>
        <v>4.1296296296296298</v>
      </c>
      <c r="BF14" s="84">
        <f t="shared" si="127"/>
        <v>-1.7037037037037033</v>
      </c>
      <c r="BG14" s="84">
        <f t="shared" si="128"/>
        <v>-0.22124756335282658</v>
      </c>
      <c r="BH14" s="85">
        <f t="shared" si="129"/>
        <v>3.1631205673758864</v>
      </c>
      <c r="BI14" s="84">
        <f t="shared" si="130"/>
        <v>-1.0567375886524819</v>
      </c>
      <c r="BJ14" s="86">
        <f t="shared" si="131"/>
        <v>-0.35460992907801403</v>
      </c>
      <c r="BK14" s="93">
        <v>74</v>
      </c>
      <c r="BL14" s="93">
        <v>74</v>
      </c>
      <c r="BM14" s="93">
        <v>74</v>
      </c>
      <c r="BN14" s="92">
        <v>6519</v>
      </c>
      <c r="BO14" s="93">
        <v>2631</v>
      </c>
      <c r="BP14" s="94">
        <v>5067</v>
      </c>
      <c r="BQ14" s="108">
        <f t="shared" si="118"/>
        <v>598.52101835405563</v>
      </c>
      <c r="BR14" s="108">
        <f t="shared" si="99"/>
        <v>98.838244922547744</v>
      </c>
      <c r="BS14" s="108">
        <f t="shared" si="119"/>
        <v>-50.068491338076683</v>
      </c>
      <c r="BT14" s="109">
        <f t="shared" si="120"/>
        <v>3399.8946188340806</v>
      </c>
      <c r="BU14" s="108">
        <f t="shared" si="100"/>
        <v>662.5568037080302</v>
      </c>
      <c r="BV14" s="110">
        <f t="shared" si="121"/>
        <v>-40.506590843338927</v>
      </c>
      <c r="BW14" s="107">
        <f t="shared" si="122"/>
        <v>5.6804932735426013</v>
      </c>
      <c r="BX14" s="107">
        <f t="shared" si="123"/>
        <v>0.20234201303839949</v>
      </c>
      <c r="BY14" s="107">
        <f t="shared" si="124"/>
        <v>0.37605778967163328</v>
      </c>
      <c r="BZ14" s="78">
        <f t="shared" si="132"/>
        <v>0.37830371808272356</v>
      </c>
      <c r="CA14" s="79">
        <f t="shared" si="133"/>
        <v>-0.10840674929072724</v>
      </c>
      <c r="CB14" s="117">
        <f t="shared" si="134"/>
        <v>-1.6741326962321501E-2</v>
      </c>
      <c r="CC14" s="93"/>
      <c r="CD14" s="87"/>
      <c r="CE14" s="91"/>
      <c r="CF14" s="90"/>
      <c r="CG14" s="111"/>
    </row>
    <row r="15" spans="1:85" s="23" customFormat="1" ht="15" customHeight="1" x14ac:dyDescent="0.2">
      <c r="A15" s="68" t="s">
        <v>37</v>
      </c>
      <c r="B15" s="69">
        <v>40244.321640000002</v>
      </c>
      <c r="C15" s="70">
        <v>22216.523379999999</v>
      </c>
      <c r="D15" s="71">
        <v>42656.850229999996</v>
      </c>
      <c r="E15" s="69">
        <v>38723.743619999994</v>
      </c>
      <c r="F15" s="70">
        <v>21905.643079999998</v>
      </c>
      <c r="G15" s="71">
        <v>41600.864139999998</v>
      </c>
      <c r="H15" s="72">
        <f t="shared" si="101"/>
        <v>1.0253837537231505</v>
      </c>
      <c r="I15" s="73">
        <f t="shared" si="3"/>
        <v>-1.3883576288162391E-2</v>
      </c>
      <c r="J15" s="74">
        <f t="shared" si="102"/>
        <v>1.1191963102594071E-2</v>
      </c>
      <c r="K15" s="69">
        <v>13252.88673</v>
      </c>
      <c r="L15" s="70">
        <v>6309.0118600000005</v>
      </c>
      <c r="M15" s="70">
        <v>12338.400720000001</v>
      </c>
      <c r="N15" s="75">
        <f t="shared" si="103"/>
        <v>0.29659001020934084</v>
      </c>
      <c r="O15" s="76">
        <f t="shared" si="104"/>
        <v>-4.5651867540184521E-2</v>
      </c>
      <c r="P15" s="77">
        <f t="shared" si="105"/>
        <v>8.5814894387193363E-3</v>
      </c>
      <c r="Q15" s="69">
        <v>2112.1479400000003</v>
      </c>
      <c r="R15" s="70">
        <v>894.20911000000012</v>
      </c>
      <c r="S15" s="71">
        <v>1740.71</v>
      </c>
      <c r="T15" s="78">
        <f t="shared" si="106"/>
        <v>4.1843121194357E-2</v>
      </c>
      <c r="U15" s="79">
        <f t="shared" si="107"/>
        <v>-1.2700880561431933E-2</v>
      </c>
      <c r="V15" s="80">
        <f t="shared" si="108"/>
        <v>1.0221735173440785E-3</v>
      </c>
      <c r="W15" s="69">
        <v>20904.881740000001</v>
      </c>
      <c r="X15" s="70">
        <v>13430.182130000001</v>
      </c>
      <c r="Y15" s="71">
        <v>24976.43</v>
      </c>
      <c r="Z15" s="78">
        <f t="shared" si="109"/>
        <v>0.60038248042027331</v>
      </c>
      <c r="AA15" s="79">
        <f t="shared" si="110"/>
        <v>6.0535869897754724E-2</v>
      </c>
      <c r="AB15" s="80">
        <f t="shared" si="111"/>
        <v>-1.2709866649959434E-2</v>
      </c>
      <c r="AC15" s="69">
        <v>20906.931230000002</v>
      </c>
      <c r="AD15" s="70">
        <v>24637.849360000004</v>
      </c>
      <c r="AE15" s="70">
        <v>23890.13768</v>
      </c>
      <c r="AF15" s="70">
        <f t="shared" si="112"/>
        <v>2983.2064499999979</v>
      </c>
      <c r="AG15" s="71">
        <f t="shared" si="113"/>
        <v>-747.71168000000398</v>
      </c>
      <c r="AH15" s="69">
        <v>0</v>
      </c>
      <c r="AI15" s="70">
        <v>0</v>
      </c>
      <c r="AJ15" s="70">
        <v>0</v>
      </c>
      <c r="AK15" s="70">
        <f t="shared" si="97"/>
        <v>0</v>
      </c>
      <c r="AL15" s="71">
        <f t="shared" si="98"/>
        <v>0</v>
      </c>
      <c r="AM15" s="78">
        <f t="shared" si="125"/>
        <v>0.56005395501982902</v>
      </c>
      <c r="AN15" s="79">
        <f t="shared" si="114"/>
        <v>4.0553802500920777E-2</v>
      </c>
      <c r="AO15" s="80">
        <f t="shared" si="115"/>
        <v>-0.54893366372612451</v>
      </c>
      <c r="AP15" s="78">
        <f t="shared" si="22"/>
        <v>0</v>
      </c>
      <c r="AQ15" s="79">
        <f t="shared" si="116"/>
        <v>0</v>
      </c>
      <c r="AR15" s="80">
        <f t="shared" si="48"/>
        <v>0</v>
      </c>
      <c r="AS15" s="79">
        <f t="shared" si="24"/>
        <v>0</v>
      </c>
      <c r="AT15" s="79">
        <f t="shared" si="117"/>
        <v>0</v>
      </c>
      <c r="AU15" s="79">
        <f t="shared" si="26"/>
        <v>0</v>
      </c>
      <c r="AV15" s="92">
        <v>15802</v>
      </c>
      <c r="AW15" s="93">
        <v>7073</v>
      </c>
      <c r="AX15" s="94">
        <v>12325</v>
      </c>
      <c r="AY15" s="81">
        <v>190</v>
      </c>
      <c r="AZ15" s="82">
        <v>200</v>
      </c>
      <c r="BA15" s="83">
        <v>199</v>
      </c>
      <c r="BB15" s="81">
        <v>236</v>
      </c>
      <c r="BC15" s="82">
        <v>242</v>
      </c>
      <c r="BD15" s="83">
        <v>232</v>
      </c>
      <c r="BE15" s="84">
        <f t="shared" si="126"/>
        <v>10.322445561139029</v>
      </c>
      <c r="BF15" s="84">
        <f t="shared" si="127"/>
        <v>-3.5389579476329001</v>
      </c>
      <c r="BG15" s="84">
        <f t="shared" si="128"/>
        <v>-1.4658877721943053</v>
      </c>
      <c r="BH15" s="85">
        <f t="shared" si="129"/>
        <v>8.8541666666666661</v>
      </c>
      <c r="BI15" s="84">
        <f t="shared" si="130"/>
        <v>-2.3054378531073461</v>
      </c>
      <c r="BJ15" s="86">
        <f t="shared" si="131"/>
        <v>-0.88825757575757613</v>
      </c>
      <c r="BK15" s="70">
        <v>405</v>
      </c>
      <c r="BL15" s="70">
        <v>405</v>
      </c>
      <c r="BM15" s="70">
        <v>405</v>
      </c>
      <c r="BN15" s="92">
        <v>62562</v>
      </c>
      <c r="BO15" s="93">
        <v>29473</v>
      </c>
      <c r="BP15" s="94">
        <v>50368</v>
      </c>
      <c r="BQ15" s="87">
        <f>G15*1000/BP15</f>
        <v>825.93837635006355</v>
      </c>
      <c r="BR15" s="87">
        <f>BQ15-E15*1000/BN15</f>
        <v>206.97249258675674</v>
      </c>
      <c r="BS15" s="87">
        <f>BQ15-F15*1000/BO15</f>
        <v>82.693946532942846</v>
      </c>
      <c r="BT15" s="88">
        <f t="shared" si="120"/>
        <v>3375.3236624746451</v>
      </c>
      <c r="BU15" s="87">
        <f t="shared" si="100"/>
        <v>924.76401053185327</v>
      </c>
      <c r="BV15" s="89">
        <f t="shared" si="121"/>
        <v>278.24419407368396</v>
      </c>
      <c r="BW15" s="84">
        <f t="shared" si="122"/>
        <v>4.0866531440162275</v>
      </c>
      <c r="BX15" s="84">
        <f t="shared" si="123"/>
        <v>0.12753404516798028</v>
      </c>
      <c r="BY15" s="84">
        <f t="shared" si="124"/>
        <v>-8.0319851883673188E-2</v>
      </c>
      <c r="BZ15" s="78">
        <f t="shared" si="132"/>
        <v>0.68710183479980902</v>
      </c>
      <c r="CA15" s="79">
        <f t="shared" si="133"/>
        <v>-0.16634608826137376</v>
      </c>
      <c r="CB15" s="117">
        <f t="shared" si="134"/>
        <v>-0.12148527082433369</v>
      </c>
      <c r="CC15" s="93"/>
      <c r="CD15" s="87"/>
      <c r="CE15" s="91"/>
      <c r="CF15" s="90"/>
      <c r="CG15" s="90"/>
    </row>
    <row r="16" spans="1:85" s="23" customFormat="1" ht="15" customHeight="1" x14ac:dyDescent="0.2">
      <c r="A16" s="68" t="s">
        <v>38</v>
      </c>
      <c r="B16" s="69">
        <v>3412.7660000000001</v>
      </c>
      <c r="C16" s="70">
        <v>2628.8470000000002</v>
      </c>
      <c r="D16" s="71">
        <v>4948.1090000000004</v>
      </c>
      <c r="E16" s="69">
        <v>3552.5430000000001</v>
      </c>
      <c r="F16" s="70">
        <v>2565.8389999999999</v>
      </c>
      <c r="G16" s="71">
        <v>4980.2669999999998</v>
      </c>
      <c r="H16" s="72">
        <f t="shared" si="101"/>
        <v>0.99354291647415705</v>
      </c>
      <c r="I16" s="73">
        <f t="shared" si="3"/>
        <v>3.2888534528604296E-2</v>
      </c>
      <c r="J16" s="74">
        <f t="shared" si="102"/>
        <v>-3.1013573625182977E-2</v>
      </c>
      <c r="K16" s="69">
        <v>1905.701</v>
      </c>
      <c r="L16" s="70">
        <v>1593.0060000000001</v>
      </c>
      <c r="M16" s="70">
        <v>3255.9810000000002</v>
      </c>
      <c r="N16" s="75">
        <f t="shared" si="103"/>
        <v>0.65377639391622988</v>
      </c>
      <c r="O16" s="76">
        <f t="shared" si="104"/>
        <v>0.11734347811478851</v>
      </c>
      <c r="P16" s="77">
        <f t="shared" si="105"/>
        <v>3.2924501026613595E-2</v>
      </c>
      <c r="Q16" s="69">
        <v>551.73699999999997</v>
      </c>
      <c r="R16" s="70">
        <v>296.738</v>
      </c>
      <c r="S16" s="71">
        <v>581.41999999999996</v>
      </c>
      <c r="T16" s="78">
        <f t="shared" si="106"/>
        <v>0.11674474480986662</v>
      </c>
      <c r="U16" s="79">
        <f t="shared" si="107"/>
        <v>-3.8562875674952271E-2</v>
      </c>
      <c r="V16" s="80">
        <f t="shared" si="108"/>
        <v>1.0952438084397831E-3</v>
      </c>
      <c r="W16" s="69">
        <v>688.33399999999995</v>
      </c>
      <c r="X16" s="70">
        <v>459.41199999999998</v>
      </c>
      <c r="Y16" s="71">
        <v>768.17</v>
      </c>
      <c r="Z16" s="78">
        <f t="shared" si="109"/>
        <v>0.1542427343754863</v>
      </c>
      <c r="AA16" s="79">
        <f t="shared" si="110"/>
        <v>-3.9515370734008487E-2</v>
      </c>
      <c r="AB16" s="80">
        <f t="shared" si="111"/>
        <v>-2.4806691562774041E-2</v>
      </c>
      <c r="AC16" s="69">
        <v>2174.0399600000001</v>
      </c>
      <c r="AD16" s="70">
        <v>2476.4684099999999</v>
      </c>
      <c r="AE16" s="70">
        <v>2414.8278500000001</v>
      </c>
      <c r="AF16" s="70">
        <f t="shared" si="112"/>
        <v>240.78789000000006</v>
      </c>
      <c r="AG16" s="71">
        <f t="shared" si="113"/>
        <v>-61.640559999999823</v>
      </c>
      <c r="AH16" s="69">
        <v>0</v>
      </c>
      <c r="AI16" s="70">
        <v>0</v>
      </c>
      <c r="AJ16" s="70">
        <v>0</v>
      </c>
      <c r="AK16" s="70">
        <f t="shared" si="97"/>
        <v>0</v>
      </c>
      <c r="AL16" s="71">
        <f t="shared" si="98"/>
        <v>0</v>
      </c>
      <c r="AM16" s="78">
        <f t="shared" si="125"/>
        <v>0.48803044759119091</v>
      </c>
      <c r="AN16" s="79">
        <f t="shared" si="114"/>
        <v>-0.14900120356801544</v>
      </c>
      <c r="AO16" s="80">
        <f t="shared" si="115"/>
        <v>-0.45400551342137457</v>
      </c>
      <c r="AP16" s="78">
        <f t="shared" si="22"/>
        <v>0</v>
      </c>
      <c r="AQ16" s="79">
        <f t="shared" si="116"/>
        <v>0</v>
      </c>
      <c r="AR16" s="80">
        <f t="shared" si="48"/>
        <v>0</v>
      </c>
      <c r="AS16" s="79">
        <f t="shared" si="24"/>
        <v>0</v>
      </c>
      <c r="AT16" s="79">
        <f t="shared" si="117"/>
        <v>0</v>
      </c>
      <c r="AU16" s="79">
        <f t="shared" si="26"/>
        <v>0</v>
      </c>
      <c r="AV16" s="69">
        <v>2923</v>
      </c>
      <c r="AW16" s="70">
        <v>1465</v>
      </c>
      <c r="AX16" s="71">
        <v>2763</v>
      </c>
      <c r="AY16" s="81">
        <v>67.650000000000006</v>
      </c>
      <c r="AZ16" s="82">
        <v>68</v>
      </c>
      <c r="BA16" s="83">
        <v>67</v>
      </c>
      <c r="BB16" s="81">
        <v>92.51</v>
      </c>
      <c r="BC16" s="82">
        <v>98</v>
      </c>
      <c r="BD16" s="83">
        <v>97</v>
      </c>
      <c r="BE16" s="84">
        <f t="shared" si="126"/>
        <v>6.8731343283582085</v>
      </c>
      <c r="BF16" s="84">
        <f t="shared" si="127"/>
        <v>-0.32814677536191894</v>
      </c>
      <c r="BG16" s="84">
        <f t="shared" si="128"/>
        <v>-0.30823822066139872</v>
      </c>
      <c r="BH16" s="85">
        <f t="shared" si="129"/>
        <v>4.7474226804123711</v>
      </c>
      <c r="BI16" s="84">
        <f t="shared" si="130"/>
        <v>-0.51867467843171777</v>
      </c>
      <c r="BJ16" s="86">
        <f t="shared" si="131"/>
        <v>-0.23557051686653985</v>
      </c>
      <c r="BK16" s="70">
        <v>107</v>
      </c>
      <c r="BL16" s="70">
        <v>107</v>
      </c>
      <c r="BM16" s="70">
        <v>103</v>
      </c>
      <c r="BN16" s="69">
        <v>12678</v>
      </c>
      <c r="BO16" s="70">
        <v>6372</v>
      </c>
      <c r="BP16" s="71">
        <v>12095</v>
      </c>
      <c r="BQ16" s="87">
        <f t="shared" si="118"/>
        <v>411.7624638280281</v>
      </c>
      <c r="BR16" s="87">
        <f t="shared" si="99"/>
        <v>131.54925985263765</v>
      </c>
      <c r="BS16" s="87">
        <f t="shared" si="119"/>
        <v>9.0884211412735567</v>
      </c>
      <c r="BT16" s="88">
        <f t="shared" si="120"/>
        <v>1802.4853420195441</v>
      </c>
      <c r="BU16" s="87">
        <f t="shared" si="100"/>
        <v>587.10970055529492</v>
      </c>
      <c r="BV16" s="89">
        <f t="shared" si="121"/>
        <v>51.059403452991091</v>
      </c>
      <c r="BW16" s="84">
        <f t="shared" si="122"/>
        <v>4.3774882374230906</v>
      </c>
      <c r="BX16" s="84">
        <f t="shared" si="123"/>
        <v>4.0163570984500296E-2</v>
      </c>
      <c r="BY16" s="84">
        <f t="shared" si="124"/>
        <v>2.8000182815581809E-2</v>
      </c>
      <c r="BZ16" s="78">
        <f t="shared" si="132"/>
        <v>0.64876897495038344</v>
      </c>
      <c r="CA16" s="79">
        <f t="shared" si="133"/>
        <v>-5.8497063115570125E-3</v>
      </c>
      <c r="CB16" s="117">
        <f t="shared" si="134"/>
        <v>-1.291326804027082E-2</v>
      </c>
      <c r="CC16" s="70"/>
      <c r="CD16" s="87"/>
      <c r="CE16" s="91"/>
      <c r="CF16" s="90"/>
      <c r="CG16" s="90"/>
    </row>
    <row r="17" spans="1:85" s="23" customFormat="1" ht="15" customHeight="1" x14ac:dyDescent="0.2">
      <c r="A17" s="68" t="s">
        <v>39</v>
      </c>
      <c r="B17" s="69">
        <v>2197.4679999999998</v>
      </c>
      <c r="C17" s="70">
        <v>1041.3109999999999</v>
      </c>
      <c r="D17" s="71">
        <v>2127.8270000000002</v>
      </c>
      <c r="E17" s="69">
        <v>2135.0369999999998</v>
      </c>
      <c r="F17" s="70">
        <v>1124.009</v>
      </c>
      <c r="G17" s="71">
        <v>2134.5210000000002</v>
      </c>
      <c r="H17" s="72">
        <f t="shared" si="101"/>
        <v>0.99686393340707358</v>
      </c>
      <c r="I17" s="73">
        <f t="shared" si="3"/>
        <v>-3.2377246019793415E-2</v>
      </c>
      <c r="J17" s="74">
        <f t="shared" si="102"/>
        <v>7.0438077386347886E-2</v>
      </c>
      <c r="K17" s="69">
        <v>1455.665</v>
      </c>
      <c r="L17" s="70">
        <v>791.65499999999997</v>
      </c>
      <c r="M17" s="70">
        <v>1496.6849999999999</v>
      </c>
      <c r="N17" s="75">
        <f t="shared" si="103"/>
        <v>0.70118073328863939</v>
      </c>
      <c r="O17" s="76">
        <f t="shared" si="104"/>
        <v>1.9382244550505079E-2</v>
      </c>
      <c r="P17" s="77">
        <f t="shared" si="105"/>
        <v>-3.1330222062009305E-3</v>
      </c>
      <c r="Q17" s="69">
        <v>300.18299999999999</v>
      </c>
      <c r="R17" s="70">
        <v>134.82400000000001</v>
      </c>
      <c r="S17" s="71">
        <v>257.26400000000001</v>
      </c>
      <c r="T17" s="78">
        <f t="shared" si="106"/>
        <v>0.12052540124927325</v>
      </c>
      <c r="U17" s="79">
        <f t="shared" si="107"/>
        <v>-2.0073098917234411E-2</v>
      </c>
      <c r="V17" s="80">
        <f t="shared" si="108"/>
        <v>5.7618376080116607E-4</v>
      </c>
      <c r="W17" s="69">
        <v>243.642</v>
      </c>
      <c r="X17" s="70">
        <v>113.29900000000001</v>
      </c>
      <c r="Y17" s="71">
        <v>210.11</v>
      </c>
      <c r="Z17" s="78">
        <f t="shared" si="109"/>
        <v>9.8434262300534869E-2</v>
      </c>
      <c r="AA17" s="79">
        <f t="shared" si="110"/>
        <v>-1.5681792831062386E-2</v>
      </c>
      <c r="AB17" s="80">
        <f t="shared" si="111"/>
        <v>-2.3647526539717217E-3</v>
      </c>
      <c r="AC17" s="69">
        <v>922.21</v>
      </c>
      <c r="AD17" s="70">
        <v>1217.0260000000001</v>
      </c>
      <c r="AE17" s="70">
        <v>1072.8800000000001</v>
      </c>
      <c r="AF17" s="70">
        <f t="shared" si="112"/>
        <v>150.67000000000007</v>
      </c>
      <c r="AG17" s="71">
        <f t="shared" si="113"/>
        <v>-144.14599999999996</v>
      </c>
      <c r="AH17" s="69">
        <v>0</v>
      </c>
      <c r="AI17" s="70">
        <v>0</v>
      </c>
      <c r="AJ17" s="70">
        <v>0</v>
      </c>
      <c r="AK17" s="70">
        <f t="shared" si="97"/>
        <v>0</v>
      </c>
      <c r="AL17" s="71">
        <f t="shared" si="98"/>
        <v>0</v>
      </c>
      <c r="AM17" s="78">
        <f t="shared" si="125"/>
        <v>0.50421392340636717</v>
      </c>
      <c r="AN17" s="79">
        <f t="shared" si="114"/>
        <v>8.4544558482736842E-2</v>
      </c>
      <c r="AO17" s="80">
        <f t="shared" si="115"/>
        <v>-0.66453009255044138</v>
      </c>
      <c r="AP17" s="78">
        <f t="shared" si="22"/>
        <v>0</v>
      </c>
      <c r="AQ17" s="79">
        <f t="shared" si="116"/>
        <v>0</v>
      </c>
      <c r="AR17" s="80">
        <f t="shared" si="48"/>
        <v>0</v>
      </c>
      <c r="AS17" s="79">
        <f t="shared" si="24"/>
        <v>0</v>
      </c>
      <c r="AT17" s="79">
        <f t="shared" si="117"/>
        <v>0</v>
      </c>
      <c r="AU17" s="79">
        <f t="shared" si="26"/>
        <v>0</v>
      </c>
      <c r="AV17" s="69">
        <v>4151</v>
      </c>
      <c r="AW17" s="70">
        <v>1198</v>
      </c>
      <c r="AX17" s="71">
        <v>2019</v>
      </c>
      <c r="AY17" s="81">
        <v>48</v>
      </c>
      <c r="AZ17" s="82">
        <v>44.83</v>
      </c>
      <c r="BA17" s="83">
        <v>44.83</v>
      </c>
      <c r="BB17" s="81">
        <v>48.75</v>
      </c>
      <c r="BC17" s="82">
        <v>50.08</v>
      </c>
      <c r="BD17" s="83">
        <v>50.75</v>
      </c>
      <c r="BE17" s="84">
        <f t="shared" si="126"/>
        <v>7.5061342850769579</v>
      </c>
      <c r="BF17" s="84">
        <f t="shared" si="127"/>
        <v>-6.9070601593674867</v>
      </c>
      <c r="BG17" s="84">
        <f t="shared" si="128"/>
        <v>-1.401591196371478</v>
      </c>
      <c r="BH17" s="85">
        <f t="shared" si="129"/>
        <v>6.6305418719211824</v>
      </c>
      <c r="BI17" s="84">
        <f t="shared" si="130"/>
        <v>-7.5609111195318084</v>
      </c>
      <c r="BJ17" s="86">
        <f t="shared" si="131"/>
        <v>-1.3433665412843556</v>
      </c>
      <c r="BK17" s="70">
        <v>96</v>
      </c>
      <c r="BL17" s="70">
        <v>96</v>
      </c>
      <c r="BM17" s="70">
        <v>96</v>
      </c>
      <c r="BN17" s="69">
        <v>12743</v>
      </c>
      <c r="BO17" s="70">
        <v>5302</v>
      </c>
      <c r="BP17" s="71">
        <v>8775</v>
      </c>
      <c r="BQ17" s="87">
        <f t="shared" si="118"/>
        <v>243.25025641025641</v>
      </c>
      <c r="BR17" s="87">
        <f t="shared" si="99"/>
        <v>75.704388090394531</v>
      </c>
      <c r="BS17" s="87">
        <f t="shared" si="119"/>
        <v>31.253085531342805</v>
      </c>
      <c r="BT17" s="88">
        <f t="shared" si="120"/>
        <v>1057.2169390787519</v>
      </c>
      <c r="BU17" s="87">
        <f t="shared" si="100"/>
        <v>542.87413011705598</v>
      </c>
      <c r="BV17" s="89">
        <f t="shared" si="121"/>
        <v>118.97904258459494</v>
      </c>
      <c r="BW17" s="84">
        <f t="shared" si="122"/>
        <v>4.3462109955423474</v>
      </c>
      <c r="BX17" s="84">
        <f t="shared" si="123"/>
        <v>1.2763483118516703</v>
      </c>
      <c r="BY17" s="84">
        <f t="shared" si="124"/>
        <v>-7.9498520317418553E-2</v>
      </c>
      <c r="BZ17" s="78">
        <f t="shared" si="132"/>
        <v>0.50500690607734811</v>
      </c>
      <c r="CA17" s="79">
        <f t="shared" si="133"/>
        <v>-0.22836095764272557</v>
      </c>
      <c r="CB17" s="117">
        <f t="shared" si="134"/>
        <v>-0.10865050133005927</v>
      </c>
      <c r="CC17" s="70"/>
      <c r="CD17" s="87"/>
      <c r="CE17" s="91"/>
      <c r="CF17" s="90"/>
      <c r="CG17" s="90"/>
    </row>
    <row r="18" spans="1:85" s="23" customFormat="1" ht="15" customHeight="1" x14ac:dyDescent="0.2">
      <c r="A18" s="68" t="s">
        <v>40</v>
      </c>
      <c r="B18" s="69">
        <v>8671.4500000000007</v>
      </c>
      <c r="C18" s="70">
        <v>4898.3940000000002</v>
      </c>
      <c r="D18" s="71">
        <v>9801.6669999999995</v>
      </c>
      <c r="E18" s="69">
        <v>8635.8169999999991</v>
      </c>
      <c r="F18" s="70">
        <v>4898.3940000000002</v>
      </c>
      <c r="G18" s="71">
        <v>9821.1319999999996</v>
      </c>
      <c r="H18" s="72">
        <f t="shared" si="101"/>
        <v>0.99801804924320336</v>
      </c>
      <c r="I18" s="73">
        <f t="shared" si="3"/>
        <v>-6.1081382385370642E-3</v>
      </c>
      <c r="J18" s="74">
        <f t="shared" si="102"/>
        <v>-1.9819507567966355E-3</v>
      </c>
      <c r="K18" s="69">
        <v>1067.7750000000001</v>
      </c>
      <c r="L18" s="70">
        <v>656.89099999999996</v>
      </c>
      <c r="M18" s="70">
        <v>1517.4110000000001</v>
      </c>
      <c r="N18" s="75">
        <f t="shared" si="103"/>
        <v>0.15450469457084989</v>
      </c>
      <c r="O18" s="76">
        <f t="shared" si="104"/>
        <v>3.0859763234301174E-2</v>
      </c>
      <c r="P18" s="77">
        <f t="shared" si="105"/>
        <v>2.0401353761596908E-2</v>
      </c>
      <c r="Q18" s="69">
        <v>426.608</v>
      </c>
      <c r="R18" s="70">
        <v>346.10700000000003</v>
      </c>
      <c r="S18" s="71">
        <v>577.16999999999996</v>
      </c>
      <c r="T18" s="78">
        <f t="shared" si="106"/>
        <v>5.8768174585170016E-2</v>
      </c>
      <c r="U18" s="79">
        <f t="shared" si="107"/>
        <v>9.3683320456627445E-3</v>
      </c>
      <c r="V18" s="80">
        <f t="shared" si="108"/>
        <v>-1.1889065318357553E-2</v>
      </c>
      <c r="W18" s="69">
        <v>7019.1310000000003</v>
      </c>
      <c r="X18" s="70">
        <v>3839.7809999999999</v>
      </c>
      <c r="Y18" s="71">
        <v>7564.85</v>
      </c>
      <c r="Z18" s="78">
        <f t="shared" si="109"/>
        <v>0.77026253185478011</v>
      </c>
      <c r="AA18" s="79">
        <f t="shared" si="110"/>
        <v>-4.2530397870340408E-2</v>
      </c>
      <c r="AB18" s="80">
        <f t="shared" si="111"/>
        <v>-1.3623166192375691E-2</v>
      </c>
      <c r="AC18" s="69">
        <v>3044.5030000000002</v>
      </c>
      <c r="AD18" s="70">
        <v>5804.2650000000003</v>
      </c>
      <c r="AE18" s="70">
        <v>4462.1769999999997</v>
      </c>
      <c r="AF18" s="70">
        <f t="shared" si="112"/>
        <v>1417.6739999999995</v>
      </c>
      <c r="AG18" s="71">
        <f t="shared" si="113"/>
        <v>-1342.0880000000006</v>
      </c>
      <c r="AH18" s="69">
        <v>0</v>
      </c>
      <c r="AI18" s="70">
        <v>0</v>
      </c>
      <c r="AJ18" s="70">
        <v>0</v>
      </c>
      <c r="AK18" s="70">
        <f t="shared" si="97"/>
        <v>0</v>
      </c>
      <c r="AL18" s="71">
        <f t="shared" si="98"/>
        <v>0</v>
      </c>
      <c r="AM18" s="78">
        <f t="shared" si="125"/>
        <v>0.45524674527302345</v>
      </c>
      <c r="AN18" s="79">
        <f t="shared" si="114"/>
        <v>0.10415171503009985</v>
      </c>
      <c r="AO18" s="80">
        <f t="shared" si="115"/>
        <v>-0.72968549986691433</v>
      </c>
      <c r="AP18" s="78">
        <f t="shared" si="22"/>
        <v>0</v>
      </c>
      <c r="AQ18" s="79">
        <f t="shared" si="116"/>
        <v>0</v>
      </c>
      <c r="AR18" s="80">
        <f t="shared" si="48"/>
        <v>0</v>
      </c>
      <c r="AS18" s="79">
        <f t="shared" si="24"/>
        <v>0</v>
      </c>
      <c r="AT18" s="79">
        <f t="shared" si="117"/>
        <v>0</v>
      </c>
      <c r="AU18" s="79">
        <f t="shared" si="26"/>
        <v>0</v>
      </c>
      <c r="AV18" s="69">
        <v>2163</v>
      </c>
      <c r="AW18" s="70">
        <v>1054</v>
      </c>
      <c r="AX18" s="71">
        <v>1541</v>
      </c>
      <c r="AY18" s="81">
        <v>35</v>
      </c>
      <c r="AZ18" s="82">
        <v>33</v>
      </c>
      <c r="BA18" s="83">
        <v>32</v>
      </c>
      <c r="BB18" s="81">
        <v>58</v>
      </c>
      <c r="BC18" s="82">
        <v>55</v>
      </c>
      <c r="BD18" s="83">
        <v>47</v>
      </c>
      <c r="BE18" s="84">
        <f t="shared" si="126"/>
        <v>8.0260416666666661</v>
      </c>
      <c r="BF18" s="84">
        <f t="shared" si="127"/>
        <v>-2.2739583333333329</v>
      </c>
      <c r="BG18" s="84">
        <f t="shared" si="128"/>
        <v>-2.6204229797979792</v>
      </c>
      <c r="BH18" s="85">
        <f t="shared" si="129"/>
        <v>5.4645390070921991</v>
      </c>
      <c r="BI18" s="84">
        <f t="shared" si="130"/>
        <v>-0.75097823428711141</v>
      </c>
      <c r="BJ18" s="86">
        <f t="shared" si="131"/>
        <v>-0.92333978078658863</v>
      </c>
      <c r="BK18" s="70">
        <v>125</v>
      </c>
      <c r="BL18" s="70">
        <v>120</v>
      </c>
      <c r="BM18" s="70">
        <v>120</v>
      </c>
      <c r="BN18" s="69">
        <v>10547</v>
      </c>
      <c r="BO18" s="70">
        <v>4904</v>
      </c>
      <c r="BP18" s="71">
        <v>7849</v>
      </c>
      <c r="BQ18" s="87">
        <f t="shared" si="118"/>
        <v>1251.2590138871194</v>
      </c>
      <c r="BR18" s="87">
        <f t="shared" si="99"/>
        <v>432.4653284789465</v>
      </c>
      <c r="BS18" s="87">
        <f t="shared" si="119"/>
        <v>252.40216233736408</v>
      </c>
      <c r="BT18" s="88">
        <f t="shared" si="120"/>
        <v>6373.2199870214145</v>
      </c>
      <c r="BU18" s="87">
        <f>BT18-E18*1000/AV18</f>
        <v>2380.701725347813</v>
      </c>
      <c r="BV18" s="89">
        <f t="shared" si="121"/>
        <v>1725.7873494502574</v>
      </c>
      <c r="BW18" s="84">
        <f t="shared" si="122"/>
        <v>5.0934458144062296</v>
      </c>
      <c r="BX18" s="84">
        <f t="shared" si="123"/>
        <v>0.21734780238588769</v>
      </c>
      <c r="BY18" s="84">
        <f t="shared" si="124"/>
        <v>0.44069439125632481</v>
      </c>
      <c r="BZ18" s="78">
        <f t="shared" si="132"/>
        <v>0.36137200736648251</v>
      </c>
      <c r="CA18" s="79">
        <f t="shared" si="133"/>
        <v>-0.10479373848987111</v>
      </c>
      <c r="CB18" s="117">
        <f t="shared" si="134"/>
        <v>-9.2702066707591568E-2</v>
      </c>
      <c r="CC18" s="70"/>
      <c r="CD18" s="87"/>
      <c r="CE18" s="91"/>
      <c r="CF18" s="90"/>
      <c r="CG18" s="90"/>
    </row>
    <row r="19" spans="1:85" s="23" customFormat="1" ht="15" customHeight="1" x14ac:dyDescent="0.2">
      <c r="A19" s="68" t="s">
        <v>41</v>
      </c>
      <c r="B19" s="69">
        <v>72213.21991</v>
      </c>
      <c r="C19" s="70">
        <v>39197.10351999999</v>
      </c>
      <c r="D19" s="71">
        <v>78569.191900000005</v>
      </c>
      <c r="E19" s="69">
        <v>67121.684290000005</v>
      </c>
      <c r="F19" s="70">
        <v>38305.106829999997</v>
      </c>
      <c r="G19" s="71">
        <v>76155.75437000001</v>
      </c>
      <c r="H19" s="72">
        <f t="shared" si="101"/>
        <v>1.0316908098405067</v>
      </c>
      <c r="I19" s="73">
        <f>H19-IF(E19=0,"0",(B19/E19))</f>
        <v>-4.4164491972272124E-2</v>
      </c>
      <c r="J19" s="74">
        <f t="shared" si="102"/>
        <v>8.4041840138584512E-3</v>
      </c>
      <c r="K19" s="69">
        <v>29952.337</v>
      </c>
      <c r="L19" s="70">
        <v>15848.840540000001</v>
      </c>
      <c r="M19" s="70">
        <v>31617.972859999998</v>
      </c>
      <c r="N19" s="75">
        <f t="shared" si="103"/>
        <v>0.41517509900020433</v>
      </c>
      <c r="O19" s="76">
        <f t="shared" si="104"/>
        <v>-3.1064254449130857E-2</v>
      </c>
      <c r="P19" s="77">
        <f t="shared" si="105"/>
        <v>1.4224207910569775E-3</v>
      </c>
      <c r="Q19" s="69">
        <v>5678.7934800000003</v>
      </c>
      <c r="R19" s="70">
        <v>3368.6237000000001</v>
      </c>
      <c r="S19" s="71">
        <v>7049.48</v>
      </c>
      <c r="T19" s="78">
        <f t="shared" si="106"/>
        <v>9.2566609815856501E-2</v>
      </c>
      <c r="U19" s="79">
        <f t="shared" si="107"/>
        <v>7.9621553825513364E-3</v>
      </c>
      <c r="V19" s="80">
        <f t="shared" si="108"/>
        <v>4.624714367029728E-3</v>
      </c>
      <c r="W19" s="69">
        <v>26645.681470000003</v>
      </c>
      <c r="X19" s="70">
        <v>16634.079399999999</v>
      </c>
      <c r="Y19" s="71">
        <v>32112.86</v>
      </c>
      <c r="Z19" s="78">
        <f t="shared" si="109"/>
        <v>0.42167345416842461</v>
      </c>
      <c r="AA19" s="79">
        <f t="shared" si="110"/>
        <v>2.4697696604340957E-2</v>
      </c>
      <c r="AB19" s="80">
        <f t="shared" si="111"/>
        <v>-1.2578810779507399E-2</v>
      </c>
      <c r="AC19" s="69">
        <v>41971.286440000011</v>
      </c>
      <c r="AD19" s="70">
        <v>42844.557169999993</v>
      </c>
      <c r="AE19" s="70">
        <v>41722.597119999999</v>
      </c>
      <c r="AF19" s="70">
        <f t="shared" si="112"/>
        <v>-248.68932000001223</v>
      </c>
      <c r="AG19" s="71">
        <f t="shared" si="113"/>
        <v>-1121.9600499999942</v>
      </c>
      <c r="AH19" s="69">
        <v>10173.319619999997</v>
      </c>
      <c r="AI19" s="70">
        <v>7189.0908700000009</v>
      </c>
      <c r="AJ19" s="70">
        <v>6898.8879100000004</v>
      </c>
      <c r="AK19" s="70">
        <f t="shared" si="97"/>
        <v>-3274.4317099999962</v>
      </c>
      <c r="AL19" s="71">
        <f t="shared" si="98"/>
        <v>-290.20296000000053</v>
      </c>
      <c r="AM19" s="78">
        <f t="shared" si="125"/>
        <v>0.53102998912223753</v>
      </c>
      <c r="AN19" s="79">
        <f t="shared" si="114"/>
        <v>-5.0183346778158722E-2</v>
      </c>
      <c r="AO19" s="80">
        <f t="shared" si="115"/>
        <v>-0.56202417362065293</v>
      </c>
      <c r="AP19" s="78">
        <f t="shared" si="22"/>
        <v>8.780652750992593E-2</v>
      </c>
      <c r="AQ19" s="79">
        <f t="shared" si="116"/>
        <v>-5.3072381264382962E-2</v>
      </c>
      <c r="AR19" s="80">
        <f t="shared" si="48"/>
        <v>-9.5602199778605179E-2</v>
      </c>
      <c r="AS19" s="79">
        <f t="shared" si="24"/>
        <v>9.0589187475998201E-2</v>
      </c>
      <c r="AT19" s="79">
        <f t="shared" si="117"/>
        <v>-6.0976133442440794E-2</v>
      </c>
      <c r="AU19" s="79">
        <f t="shared" si="26"/>
        <v>-9.7090510218242665E-2</v>
      </c>
      <c r="AV19" s="69">
        <v>44522</v>
      </c>
      <c r="AW19" s="70">
        <v>21568</v>
      </c>
      <c r="AX19" s="94">
        <v>39541</v>
      </c>
      <c r="AY19" s="81">
        <v>647</v>
      </c>
      <c r="AZ19" s="82">
        <v>641</v>
      </c>
      <c r="BA19" s="83">
        <v>653</v>
      </c>
      <c r="BB19" s="81">
        <v>912</v>
      </c>
      <c r="BC19" s="82">
        <v>894</v>
      </c>
      <c r="BD19" s="83">
        <v>888</v>
      </c>
      <c r="BE19" s="84">
        <f t="shared" si="126"/>
        <v>10.09213884635018</v>
      </c>
      <c r="BF19" s="84">
        <f t="shared" si="127"/>
        <v>-1.3766916533922213</v>
      </c>
      <c r="BG19" s="84">
        <f t="shared" si="128"/>
        <v>-1.1236697859951139</v>
      </c>
      <c r="BH19" s="85">
        <f t="shared" si="129"/>
        <v>7.4213588588588593</v>
      </c>
      <c r="BI19" s="84">
        <f t="shared" si="130"/>
        <v>-0.7149715504978662</v>
      </c>
      <c r="BJ19" s="86">
        <f t="shared" si="131"/>
        <v>-0.62040102182719536</v>
      </c>
      <c r="BK19" s="70">
        <v>1492</v>
      </c>
      <c r="BL19" s="70">
        <v>1496</v>
      </c>
      <c r="BM19" s="70">
        <v>1514</v>
      </c>
      <c r="BN19" s="69">
        <v>196825</v>
      </c>
      <c r="BO19" s="70">
        <v>92956</v>
      </c>
      <c r="BP19" s="71">
        <v>173361</v>
      </c>
      <c r="BQ19" s="87">
        <f t="shared" si="118"/>
        <v>439.29000392245086</v>
      </c>
      <c r="BR19" s="87">
        <f t="shared" si="99"/>
        <v>98.267855872152325</v>
      </c>
      <c r="BS19" s="87">
        <f t="shared" si="119"/>
        <v>27.212173228359063</v>
      </c>
      <c r="BT19" s="88">
        <f t="shared" si="120"/>
        <v>1925.9946478338941</v>
      </c>
      <c r="BU19" s="87">
        <f t="shared" si="100"/>
        <v>418.38752573695319</v>
      </c>
      <c r="BV19" s="89">
        <f t="shared" si="121"/>
        <v>149.97893798597124</v>
      </c>
      <c r="BW19" s="84">
        <f t="shared" si="122"/>
        <v>4.3843352469588526</v>
      </c>
      <c r="BX19" s="84">
        <f t="shared" si="123"/>
        <v>-3.6512873071694152E-2</v>
      </c>
      <c r="BY19" s="84">
        <f t="shared" si="124"/>
        <v>7.4431686127992336E-2</v>
      </c>
      <c r="BZ19" s="78">
        <f t="shared" si="132"/>
        <v>0.63262587854061902</v>
      </c>
      <c r="CA19" s="79">
        <f t="shared" si="133"/>
        <v>-9.6215233541498524E-2</v>
      </c>
      <c r="CB19" s="117">
        <f t="shared" si="134"/>
        <v>-5.7778161863421329E-2</v>
      </c>
      <c r="CC19" s="70"/>
      <c r="CD19" s="87"/>
      <c r="CE19" s="91"/>
      <c r="CF19" s="90"/>
      <c r="CG19" s="90"/>
    </row>
    <row r="20" spans="1:85" s="112" customFormat="1" ht="15" customHeight="1" x14ac:dyDescent="0.2">
      <c r="A20" s="68" t="s">
        <v>42</v>
      </c>
      <c r="B20" s="92">
        <v>36136.540590000004</v>
      </c>
      <c r="C20" s="93">
        <v>18336.432810000002</v>
      </c>
      <c r="D20" s="94">
        <v>39750.483829999997</v>
      </c>
      <c r="E20" s="92">
        <v>38373.998820000001</v>
      </c>
      <c r="F20" s="93">
        <v>22114.516072999999</v>
      </c>
      <c r="G20" s="94">
        <v>43650.342349999999</v>
      </c>
      <c r="H20" s="95">
        <f t="shared" si="101"/>
        <v>0.91065686292377956</v>
      </c>
      <c r="I20" s="96">
        <f t="shared" si="3"/>
        <v>-3.1036515436521417E-2</v>
      </c>
      <c r="J20" s="97">
        <f t="shared" si="102"/>
        <v>8.1498641714169873E-2</v>
      </c>
      <c r="K20" s="92">
        <v>14342.175480000002</v>
      </c>
      <c r="L20" s="93">
        <v>8011.5995899999998</v>
      </c>
      <c r="M20" s="93">
        <v>16252.659730000001</v>
      </c>
      <c r="N20" s="98">
        <f t="shared" si="103"/>
        <v>0.37233750882597605</v>
      </c>
      <c r="O20" s="99">
        <f t="shared" si="104"/>
        <v>-1.409713799283896E-3</v>
      </c>
      <c r="P20" s="100">
        <f t="shared" si="105"/>
        <v>1.0059647372724412E-2</v>
      </c>
      <c r="Q20" s="92">
        <v>3408.6884299999997</v>
      </c>
      <c r="R20" s="93">
        <v>2641.1176700000001</v>
      </c>
      <c r="S20" s="94">
        <v>3519.51</v>
      </c>
      <c r="T20" s="101">
        <f t="shared" si="106"/>
        <v>8.0629608166177424E-2</v>
      </c>
      <c r="U20" s="102">
        <f t="shared" si="107"/>
        <v>-8.1984664368644211E-3</v>
      </c>
      <c r="V20" s="103">
        <f t="shared" si="108"/>
        <v>-3.8799533366093639E-2</v>
      </c>
      <c r="W20" s="92">
        <v>18799.897219999999</v>
      </c>
      <c r="X20" s="93">
        <v>10658.30125</v>
      </c>
      <c r="Y20" s="94">
        <v>22124.84</v>
      </c>
      <c r="Z20" s="101">
        <f t="shared" si="109"/>
        <v>0.50686521133321649</v>
      </c>
      <c r="AA20" s="102">
        <f t="shared" si="110"/>
        <v>1.6952827998234166E-2</v>
      </c>
      <c r="AB20" s="103">
        <f t="shared" si="111"/>
        <v>2.490570497020328E-2</v>
      </c>
      <c r="AC20" s="92">
        <v>11405.078539999999</v>
      </c>
      <c r="AD20" s="93">
        <v>14178.909649999998</v>
      </c>
      <c r="AE20" s="93">
        <v>15160.51965</v>
      </c>
      <c r="AF20" s="93">
        <f t="shared" si="112"/>
        <v>3755.4411100000016</v>
      </c>
      <c r="AG20" s="94">
        <f t="shared" si="113"/>
        <v>981.6100000000024</v>
      </c>
      <c r="AH20" s="92">
        <v>0</v>
      </c>
      <c r="AI20" s="93">
        <v>0</v>
      </c>
      <c r="AJ20" s="93">
        <v>0</v>
      </c>
      <c r="AK20" s="93">
        <f t="shared" si="97"/>
        <v>0</v>
      </c>
      <c r="AL20" s="94">
        <f t="shared" si="98"/>
        <v>0</v>
      </c>
      <c r="AM20" s="101">
        <f t="shared" si="125"/>
        <v>0.38139207851750068</v>
      </c>
      <c r="AN20" s="102">
        <f t="shared" si="114"/>
        <v>6.5781387682415482E-2</v>
      </c>
      <c r="AO20" s="103">
        <f t="shared" si="115"/>
        <v>-0.39187226340332004</v>
      </c>
      <c r="AP20" s="101">
        <f t="shared" si="22"/>
        <v>0</v>
      </c>
      <c r="AQ20" s="102">
        <f t="shared" si="116"/>
        <v>0</v>
      </c>
      <c r="AR20" s="103">
        <f t="shared" si="48"/>
        <v>0</v>
      </c>
      <c r="AS20" s="102">
        <f t="shared" si="24"/>
        <v>0</v>
      </c>
      <c r="AT20" s="102">
        <f t="shared" si="117"/>
        <v>0</v>
      </c>
      <c r="AU20" s="102">
        <f t="shared" si="26"/>
        <v>0</v>
      </c>
      <c r="AV20" s="92">
        <v>23720</v>
      </c>
      <c r="AW20" s="93">
        <v>10070</v>
      </c>
      <c r="AX20" s="94">
        <v>17867</v>
      </c>
      <c r="AY20" s="104">
        <v>391.11333333333334</v>
      </c>
      <c r="AZ20" s="105">
        <v>384.91666666666663</v>
      </c>
      <c r="BA20" s="106">
        <v>380.87666666666655</v>
      </c>
      <c r="BB20" s="104">
        <v>700.04</v>
      </c>
      <c r="BC20" s="105">
        <v>658.88000000000011</v>
      </c>
      <c r="BD20" s="106">
        <v>649.64666666666676</v>
      </c>
      <c r="BE20" s="84">
        <f t="shared" si="126"/>
        <v>7.8183664003220663</v>
      </c>
      <c r="BF20" s="84">
        <f t="shared" si="127"/>
        <v>-2.2895307138988752</v>
      </c>
      <c r="BG20" s="84">
        <f t="shared" si="128"/>
        <v>-0.90213587289724551</v>
      </c>
      <c r="BH20" s="85">
        <f t="shared" si="129"/>
        <v>4.5837737436760486</v>
      </c>
      <c r="BI20" s="84">
        <f t="shared" si="130"/>
        <v>-1.0635226012947161</v>
      </c>
      <c r="BJ20" s="86">
        <f t="shared" si="131"/>
        <v>-0.51073006075976046</v>
      </c>
      <c r="BK20" s="93">
        <v>949</v>
      </c>
      <c r="BL20" s="93">
        <v>981</v>
      </c>
      <c r="BM20" s="93">
        <v>959</v>
      </c>
      <c r="BN20" s="92">
        <v>118077</v>
      </c>
      <c r="BO20" s="93">
        <v>53970</v>
      </c>
      <c r="BP20" s="94">
        <v>94784</v>
      </c>
      <c r="BQ20" s="108">
        <f t="shared" si="118"/>
        <v>460.52437489449699</v>
      </c>
      <c r="BR20" s="108">
        <f t="shared" si="99"/>
        <v>135.53306566407957</v>
      </c>
      <c r="BS20" s="108">
        <f t="shared" si="119"/>
        <v>50.768657403298221</v>
      </c>
      <c r="BT20" s="109">
        <f t="shared" si="120"/>
        <v>2443.07059663066</v>
      </c>
      <c r="BU20" s="108">
        <f t="shared" si="100"/>
        <v>825.27975261716938</v>
      </c>
      <c r="BV20" s="110">
        <f t="shared" si="121"/>
        <v>246.99154270811778</v>
      </c>
      <c r="BW20" s="107">
        <f t="shared" si="122"/>
        <v>5.3049756534393016</v>
      </c>
      <c r="BX20" s="107">
        <f t="shared" si="123"/>
        <v>0.32702455731788493</v>
      </c>
      <c r="BY20" s="107">
        <f t="shared" si="124"/>
        <v>-5.4507961257818316E-2</v>
      </c>
      <c r="BZ20" s="78">
        <f t="shared" si="132"/>
        <v>0.54605683867288091</v>
      </c>
      <c r="CA20" s="79">
        <f t="shared" si="133"/>
        <v>-0.14136056493312488</v>
      </c>
      <c r="CB20" s="117">
        <f t="shared" si="134"/>
        <v>-6.5224167103537734E-2</v>
      </c>
      <c r="CC20" s="93"/>
      <c r="CD20" s="87"/>
      <c r="CE20" s="91"/>
      <c r="CF20" s="90"/>
      <c r="CG20" s="90"/>
    </row>
    <row r="21" spans="1:85" s="23" customFormat="1" ht="15" customHeight="1" x14ac:dyDescent="0.2">
      <c r="A21" s="68" t="s">
        <v>43</v>
      </c>
      <c r="B21" s="69">
        <v>58911.350511761499</v>
      </c>
      <c r="C21" s="70">
        <v>29799.914899832333</v>
      </c>
      <c r="D21" s="71">
        <v>62862.661939832302</v>
      </c>
      <c r="E21" s="69">
        <v>57059.708059999997</v>
      </c>
      <c r="F21" s="70">
        <v>29894.68562</v>
      </c>
      <c r="G21" s="71">
        <v>61949.90638</v>
      </c>
      <c r="H21" s="72">
        <f t="shared" si="101"/>
        <v>1.0147337681873718</v>
      </c>
      <c r="I21" s="73">
        <f t="shared" si="3"/>
        <v>-1.771719440455799E-2</v>
      </c>
      <c r="J21" s="74">
        <f t="shared" si="102"/>
        <v>1.7903920948712959E-2</v>
      </c>
      <c r="K21" s="69">
        <v>22377.040160000004</v>
      </c>
      <c r="L21" s="70">
        <v>11084.70203</v>
      </c>
      <c r="M21" s="70">
        <v>24124.70306</v>
      </c>
      <c r="N21" s="75">
        <f t="shared" si="103"/>
        <v>0.38942275250618386</v>
      </c>
      <c r="O21" s="76">
        <f t="shared" si="104"/>
        <v>-2.746098699116295E-3</v>
      </c>
      <c r="P21" s="77">
        <f t="shared" si="105"/>
        <v>1.8631028154208529E-2</v>
      </c>
      <c r="Q21" s="69">
        <v>4186.7914600000004</v>
      </c>
      <c r="R21" s="70">
        <v>2458.2378399999998</v>
      </c>
      <c r="S21" s="71">
        <v>4626.6499999999996</v>
      </c>
      <c r="T21" s="78">
        <f t="shared" si="106"/>
        <v>7.4683728682658254E-2</v>
      </c>
      <c r="U21" s="79">
        <f t="shared" si="107"/>
        <v>1.3081086111804419E-3</v>
      </c>
      <c r="V21" s="80">
        <f t="shared" si="108"/>
        <v>-7.5461991127824535E-3</v>
      </c>
      <c r="W21" s="69">
        <v>26689.002290000004</v>
      </c>
      <c r="X21" s="70">
        <v>14365.135699999999</v>
      </c>
      <c r="Y21" s="71">
        <v>29184.34</v>
      </c>
      <c r="Z21" s="78">
        <f t="shared" si="109"/>
        <v>0.47109578860351459</v>
      </c>
      <c r="AA21" s="79">
        <f t="shared" si="110"/>
        <v>3.3576385601299386E-3</v>
      </c>
      <c r="AB21" s="80">
        <f t="shared" si="111"/>
        <v>-9.4289401927469263E-3</v>
      </c>
      <c r="AC21" s="69">
        <v>18100.073389999998</v>
      </c>
      <c r="AD21" s="70">
        <v>21092.881763999983</v>
      </c>
      <c r="AE21" s="70">
        <v>20291.898649999999</v>
      </c>
      <c r="AF21" s="70">
        <f t="shared" si="112"/>
        <v>2191.8252600000014</v>
      </c>
      <c r="AG21" s="71">
        <f t="shared" si="113"/>
        <v>-800.9831139999842</v>
      </c>
      <c r="AH21" s="69">
        <v>0</v>
      </c>
      <c r="AI21" s="70">
        <v>0</v>
      </c>
      <c r="AJ21" s="70">
        <v>0</v>
      </c>
      <c r="AK21" s="70">
        <f t="shared" si="97"/>
        <v>0</v>
      </c>
      <c r="AL21" s="71">
        <f t="shared" si="98"/>
        <v>0</v>
      </c>
      <c r="AM21" s="78">
        <f t="shared" si="125"/>
        <v>0.32279731757815111</v>
      </c>
      <c r="AN21" s="79">
        <f t="shared" si="114"/>
        <v>1.5554770381981053E-2</v>
      </c>
      <c r="AO21" s="80">
        <f t="shared" si="115"/>
        <v>-0.38501952803702411</v>
      </c>
      <c r="AP21" s="78">
        <f t="shared" si="22"/>
        <v>0</v>
      </c>
      <c r="AQ21" s="79">
        <f t="shared" si="116"/>
        <v>0</v>
      </c>
      <c r="AR21" s="80">
        <f t="shared" si="48"/>
        <v>0</v>
      </c>
      <c r="AS21" s="79">
        <f t="shared" si="24"/>
        <v>0</v>
      </c>
      <c r="AT21" s="79">
        <f t="shared" si="117"/>
        <v>0</v>
      </c>
      <c r="AU21" s="79">
        <f t="shared" si="26"/>
        <v>0</v>
      </c>
      <c r="AV21" s="69">
        <v>28594</v>
      </c>
      <c r="AW21" s="70">
        <v>13245</v>
      </c>
      <c r="AX21" s="71">
        <v>24429</v>
      </c>
      <c r="AY21" s="81">
        <v>377.36166666666668</v>
      </c>
      <c r="AZ21" s="82">
        <v>362.26333333333332</v>
      </c>
      <c r="BA21" s="83">
        <v>361.67</v>
      </c>
      <c r="BB21" s="81">
        <v>695.62833333333356</v>
      </c>
      <c r="BC21" s="82">
        <v>685.19333333333327</v>
      </c>
      <c r="BD21" s="83">
        <v>675.73666666666679</v>
      </c>
      <c r="BE21" s="84">
        <f t="shared" si="126"/>
        <v>11.257499930876213</v>
      </c>
      <c r="BF21" s="84">
        <f t="shared" si="127"/>
        <v>-1.3714104424614781</v>
      </c>
      <c r="BG21" s="84">
        <f t="shared" si="128"/>
        <v>-0.92976715844187119</v>
      </c>
      <c r="BH21" s="85">
        <f t="shared" si="129"/>
        <v>6.0252761184090433</v>
      </c>
      <c r="BI21" s="84">
        <f t="shared" si="130"/>
        <v>-0.82560450031215904</v>
      </c>
      <c r="BJ21" s="86">
        <f t="shared" si="131"/>
        <v>-0.41816077044957645</v>
      </c>
      <c r="BK21" s="70">
        <v>1328</v>
      </c>
      <c r="BL21" s="70">
        <v>1324</v>
      </c>
      <c r="BM21" s="70">
        <v>1328</v>
      </c>
      <c r="BN21" s="69">
        <v>152612</v>
      </c>
      <c r="BO21" s="70">
        <v>69903</v>
      </c>
      <c r="BP21" s="71">
        <v>129366</v>
      </c>
      <c r="BQ21" s="87">
        <f t="shared" si="118"/>
        <v>478.87316899339862</v>
      </c>
      <c r="BR21" s="87">
        <f t="shared" si="99"/>
        <v>104.98574166134091</v>
      </c>
      <c r="BS21" s="87">
        <f t="shared" si="119"/>
        <v>51.213617615060059</v>
      </c>
      <c r="BT21" s="88">
        <f t="shared" si="120"/>
        <v>2535.9165901183023</v>
      </c>
      <c r="BU21" s="87">
        <f t="shared" si="100"/>
        <v>540.40326354629451</v>
      </c>
      <c r="BV21" s="89">
        <f t="shared" si="121"/>
        <v>278.86218317228486</v>
      </c>
      <c r="BW21" s="84">
        <f t="shared" si="122"/>
        <v>5.2955913054156944</v>
      </c>
      <c r="BX21" s="84">
        <f t="shared" si="123"/>
        <v>-4.1612303733078448E-2</v>
      </c>
      <c r="BY21" s="84">
        <f t="shared" si="124"/>
        <v>1.79016111914585E-2</v>
      </c>
      <c r="BZ21" s="78">
        <f t="shared" si="132"/>
        <v>0.53819976036743666</v>
      </c>
      <c r="CA21" s="79">
        <f t="shared" si="133"/>
        <v>-9.6710044598282585E-2</v>
      </c>
      <c r="CB21" s="117">
        <f t="shared" si="134"/>
        <v>-4.8431659572140351E-2</v>
      </c>
      <c r="CC21" s="70"/>
      <c r="CD21" s="87"/>
      <c r="CE21" s="91"/>
      <c r="CF21" s="90"/>
      <c r="CG21" s="90"/>
    </row>
    <row r="22" spans="1:85" s="23" customFormat="1" ht="15" customHeight="1" x14ac:dyDescent="0.2">
      <c r="A22" s="68" t="s">
        <v>44</v>
      </c>
      <c r="B22" s="69">
        <v>17062.014179999998</v>
      </c>
      <c r="C22" s="70">
        <v>8490.948339999999</v>
      </c>
      <c r="D22" s="71">
        <v>15914.31683</v>
      </c>
      <c r="E22" s="69">
        <v>17771.486539999998</v>
      </c>
      <c r="F22" s="70">
        <v>8437.6288000000004</v>
      </c>
      <c r="G22" s="71">
        <v>16540.24828</v>
      </c>
      <c r="H22" s="72">
        <f t="shared" si="101"/>
        <v>0.96215707047415611</v>
      </c>
      <c r="I22" s="73">
        <f t="shared" si="3"/>
        <v>2.0790183879179081E-3</v>
      </c>
      <c r="J22" s="74">
        <f t="shared" si="102"/>
        <v>-4.4162185950113009E-2</v>
      </c>
      <c r="K22" s="69">
        <v>8199.9495599999991</v>
      </c>
      <c r="L22" s="70">
        <v>3908.6033999999995</v>
      </c>
      <c r="M22" s="70">
        <v>8156.5910000000003</v>
      </c>
      <c r="N22" s="75">
        <f t="shared" si="103"/>
        <v>0.49313594705000402</v>
      </c>
      <c r="O22" s="76">
        <f t="shared" si="104"/>
        <v>3.1725499390289014E-2</v>
      </c>
      <c r="P22" s="77">
        <f t="shared" si="105"/>
        <v>2.9901133970765548E-2</v>
      </c>
      <c r="Q22" s="69">
        <v>1915.63048</v>
      </c>
      <c r="R22" s="70">
        <v>1022.7307000000001</v>
      </c>
      <c r="S22" s="71">
        <v>1864.87</v>
      </c>
      <c r="T22" s="78">
        <f t="shared" si="106"/>
        <v>0.11274740066961074</v>
      </c>
      <c r="U22" s="79">
        <f t="shared" si="107"/>
        <v>4.9550403800927012E-3</v>
      </c>
      <c r="V22" s="80">
        <f t="shared" si="108"/>
        <v>-8.4632764343642586E-3</v>
      </c>
      <c r="W22" s="69">
        <v>6289.881739999998</v>
      </c>
      <c r="X22" s="70">
        <v>2879.03287</v>
      </c>
      <c r="Y22" s="71">
        <v>5129.91</v>
      </c>
      <c r="Z22" s="78">
        <f t="shared" si="109"/>
        <v>0.31014709774356541</v>
      </c>
      <c r="AA22" s="79">
        <f t="shared" si="110"/>
        <v>-4.3784000020414826E-2</v>
      </c>
      <c r="AB22" s="80">
        <f t="shared" si="111"/>
        <v>-3.1066404087659927E-2</v>
      </c>
      <c r="AC22" s="69">
        <v>7817.3890299999994</v>
      </c>
      <c r="AD22" s="70">
        <v>8027.5463900000004</v>
      </c>
      <c r="AE22" s="70">
        <v>8147.9303499999996</v>
      </c>
      <c r="AF22" s="70">
        <f t="shared" si="112"/>
        <v>330.54132000000027</v>
      </c>
      <c r="AG22" s="71">
        <f t="shared" si="113"/>
        <v>120.38395999999921</v>
      </c>
      <c r="AH22" s="69">
        <v>958.44915000000015</v>
      </c>
      <c r="AI22" s="70">
        <v>1223.66743</v>
      </c>
      <c r="AJ22" s="70">
        <v>2078.1679199999999</v>
      </c>
      <c r="AK22" s="70">
        <f t="shared" si="97"/>
        <v>1119.7187699999997</v>
      </c>
      <c r="AL22" s="71">
        <f t="shared" si="98"/>
        <v>854.5004899999999</v>
      </c>
      <c r="AM22" s="78">
        <f t="shared" si="125"/>
        <v>0.51198744105938476</v>
      </c>
      <c r="AN22" s="79">
        <f t="shared" si="114"/>
        <v>5.3812401024340095E-2</v>
      </c>
      <c r="AO22" s="80">
        <f t="shared" si="115"/>
        <v>-0.43343656442926493</v>
      </c>
      <c r="AP22" s="78">
        <f t="shared" si="22"/>
        <v>0.13058480248944496</v>
      </c>
      <c r="AQ22" s="79">
        <f t="shared" si="116"/>
        <v>7.44103590803257E-2</v>
      </c>
      <c r="AR22" s="80">
        <f t="shared" si="48"/>
        <v>-1.3529539160171078E-2</v>
      </c>
      <c r="AS22" s="79">
        <f t="shared" si="24"/>
        <v>0.12564309101169066</v>
      </c>
      <c r="AT22" s="79">
        <f t="shared" si="117"/>
        <v>7.1711240806434831E-2</v>
      </c>
      <c r="AU22" s="79">
        <f t="shared" si="26"/>
        <v>-1.9381946117224019E-2</v>
      </c>
      <c r="AV22" s="69">
        <v>7073</v>
      </c>
      <c r="AW22" s="70">
        <v>3076</v>
      </c>
      <c r="AX22" s="71">
        <v>5000</v>
      </c>
      <c r="AY22" s="81">
        <v>185.13832565284179</v>
      </c>
      <c r="AZ22" s="82">
        <v>187.39200964034112</v>
      </c>
      <c r="BA22" s="83">
        <v>189.1239170065505</v>
      </c>
      <c r="BB22" s="81">
        <v>340.4407538082437</v>
      </c>
      <c r="BC22" s="82">
        <v>305.62467278457552</v>
      </c>
      <c r="BD22" s="83">
        <v>299.65754248547762</v>
      </c>
      <c r="BE22" s="84">
        <f t="shared" si="126"/>
        <v>4.4062821166318695</v>
      </c>
      <c r="BF22" s="84">
        <f t="shared" si="127"/>
        <v>-1.9610290771821957</v>
      </c>
      <c r="BG22" s="84">
        <f t="shared" si="128"/>
        <v>-1.0653136856717689</v>
      </c>
      <c r="BH22" s="85">
        <f t="shared" si="129"/>
        <v>2.7809523044917825</v>
      </c>
      <c r="BI22" s="84">
        <f t="shared" si="130"/>
        <v>-0.68171578135472499</v>
      </c>
      <c r="BJ22" s="86">
        <f t="shared" si="131"/>
        <v>-0.57392517968324697</v>
      </c>
      <c r="BK22" s="70">
        <v>299</v>
      </c>
      <c r="BL22" s="70">
        <v>302.32</v>
      </c>
      <c r="BM22" s="70">
        <v>303</v>
      </c>
      <c r="BN22" s="69">
        <v>32916</v>
      </c>
      <c r="BO22" s="70">
        <v>14869</v>
      </c>
      <c r="BP22" s="71">
        <v>24407</v>
      </c>
      <c r="BQ22" s="87">
        <f t="shared" si="118"/>
        <v>677.68461015282503</v>
      </c>
      <c r="BR22" s="87">
        <f t="shared" si="99"/>
        <v>137.78041340959987</v>
      </c>
      <c r="BS22" s="87">
        <f t="shared" si="119"/>
        <v>110.22016735236764</v>
      </c>
      <c r="BT22" s="88">
        <f t="shared" si="120"/>
        <v>3308.0496559999997</v>
      </c>
      <c r="BU22" s="87">
        <f t="shared" si="100"/>
        <v>795.468496661671</v>
      </c>
      <c r="BV22" s="89">
        <f t="shared" si="121"/>
        <v>564.99738031729476</v>
      </c>
      <c r="BW22" s="84">
        <f t="shared" si="122"/>
        <v>4.8814000000000002</v>
      </c>
      <c r="BX22" s="84">
        <f t="shared" si="123"/>
        <v>0.22764628870352066</v>
      </c>
      <c r="BY22" s="84">
        <f t="shared" si="124"/>
        <v>4.7524837451235591E-2</v>
      </c>
      <c r="BZ22" s="78">
        <f t="shared" si="132"/>
        <v>0.44503400616304722</v>
      </c>
      <c r="CA22" s="79">
        <f t="shared" si="133"/>
        <v>-0.16318122323882644</v>
      </c>
      <c r="CB22" s="117">
        <f t="shared" si="134"/>
        <v>-0.1014436040218929</v>
      </c>
      <c r="CC22" s="70"/>
      <c r="CD22" s="87"/>
      <c r="CE22" s="91"/>
      <c r="CF22" s="90"/>
      <c r="CG22" s="90"/>
    </row>
    <row r="23" spans="1:85" s="23" customFormat="1" ht="15" customHeight="1" x14ac:dyDescent="0.2">
      <c r="A23" s="68" t="s">
        <v>45</v>
      </c>
      <c r="B23" s="69">
        <v>18249.420010000002</v>
      </c>
      <c r="C23" s="70">
        <v>10832.659800000003</v>
      </c>
      <c r="D23" s="71">
        <v>23326.503239999998</v>
      </c>
      <c r="E23" s="69">
        <v>19145.706140000002</v>
      </c>
      <c r="F23" s="70">
        <v>11255.909519999999</v>
      </c>
      <c r="G23" s="71">
        <v>23710.568370000001</v>
      </c>
      <c r="H23" s="72">
        <f t="shared" si="101"/>
        <v>0.9838019433357007</v>
      </c>
      <c r="I23" s="73">
        <f t="shared" si="3"/>
        <v>3.0615893338173716E-2</v>
      </c>
      <c r="J23" s="74">
        <f t="shared" si="102"/>
        <v>2.1404388455568357E-2</v>
      </c>
      <c r="K23" s="69">
        <v>5251.1610500000006</v>
      </c>
      <c r="L23" s="70">
        <v>2873.2441600000002</v>
      </c>
      <c r="M23" s="70">
        <v>5664.5724299999993</v>
      </c>
      <c r="N23" s="75">
        <f t="shared" si="103"/>
        <v>0.23890496177085099</v>
      </c>
      <c r="O23" s="76">
        <f t="shared" si="104"/>
        <v>-3.5368601794874971E-2</v>
      </c>
      <c r="P23" s="77">
        <f t="shared" si="105"/>
        <v>-1.6360430589907798E-2</v>
      </c>
      <c r="Q23" s="69">
        <v>1570.3320699999999</v>
      </c>
      <c r="R23" s="70">
        <v>860.71990000000005</v>
      </c>
      <c r="S23" s="71">
        <v>1681.31</v>
      </c>
      <c r="T23" s="78">
        <f t="shared" si="106"/>
        <v>7.0909729946722483E-2</v>
      </c>
      <c r="U23" s="79">
        <f t="shared" si="107"/>
        <v>-1.1110335467276383E-2</v>
      </c>
      <c r="V23" s="80">
        <f t="shared" si="108"/>
        <v>-5.5585375416252886E-3</v>
      </c>
      <c r="W23" s="69">
        <v>9793.672489999999</v>
      </c>
      <c r="X23" s="70">
        <v>6337.7428099999997</v>
      </c>
      <c r="Y23" s="71">
        <v>13924.29</v>
      </c>
      <c r="Z23" s="78">
        <f t="shared" si="109"/>
        <v>0.58726091178893158</v>
      </c>
      <c r="AA23" s="79">
        <f t="shared" si="110"/>
        <v>7.5727285482056761E-2</v>
      </c>
      <c r="AB23" s="80">
        <f t="shared" si="111"/>
        <v>2.4201765059045588E-2</v>
      </c>
      <c r="AC23" s="69">
        <v>14491.90418</v>
      </c>
      <c r="AD23" s="70">
        <v>15453.325239999995</v>
      </c>
      <c r="AE23" s="70">
        <v>15351.17362</v>
      </c>
      <c r="AF23" s="70">
        <f t="shared" si="112"/>
        <v>859.26944000000003</v>
      </c>
      <c r="AG23" s="71">
        <f t="shared" si="113"/>
        <v>-102.15161999999509</v>
      </c>
      <c r="AH23" s="69">
        <v>2697.4396399999996</v>
      </c>
      <c r="AI23" s="70">
        <v>362.81402999999995</v>
      </c>
      <c r="AJ23" s="70">
        <v>301.34947</v>
      </c>
      <c r="AK23" s="70">
        <f t="shared" si="97"/>
        <v>-2396.0901699999995</v>
      </c>
      <c r="AL23" s="71">
        <f t="shared" si="98"/>
        <v>-61.464559999999949</v>
      </c>
      <c r="AM23" s="78">
        <f t="shared" si="125"/>
        <v>0.65810007878403298</v>
      </c>
      <c r="AN23" s="79">
        <f t="shared" si="114"/>
        <v>-0.13600209937061392</v>
      </c>
      <c r="AO23" s="80">
        <f t="shared" si="115"/>
        <v>-0.7684494044739929</v>
      </c>
      <c r="AP23" s="78">
        <f t="shared" si="22"/>
        <v>1.2918758842656265E-2</v>
      </c>
      <c r="AQ23" s="79">
        <f t="shared" si="116"/>
        <v>-0.13489085036804213</v>
      </c>
      <c r="AR23" s="80">
        <f t="shared" si="48"/>
        <v>-2.0573849316237437E-2</v>
      </c>
      <c r="AS23" s="79">
        <f t="shared" si="24"/>
        <v>1.2709500054890502E-2</v>
      </c>
      <c r="AT23" s="79">
        <f t="shared" si="117"/>
        <v>-0.12818055750033319</v>
      </c>
      <c r="AU23" s="79">
        <f t="shared" si="26"/>
        <v>-1.9523704143787173E-2</v>
      </c>
      <c r="AV23" s="69">
        <v>7236</v>
      </c>
      <c r="AW23" s="70">
        <v>3667</v>
      </c>
      <c r="AX23" s="94">
        <v>6919</v>
      </c>
      <c r="AY23" s="81">
        <v>119</v>
      </c>
      <c r="AZ23" s="82">
        <v>125</v>
      </c>
      <c r="BA23" s="82">
        <v>122</v>
      </c>
      <c r="BB23" s="81">
        <v>163</v>
      </c>
      <c r="BC23" s="82">
        <v>165</v>
      </c>
      <c r="BD23" s="83">
        <v>166</v>
      </c>
      <c r="BE23" s="84">
        <f t="shared" si="126"/>
        <v>9.4521857923497272</v>
      </c>
      <c r="BF23" s="84">
        <f t="shared" si="127"/>
        <v>-0.68226798916287734</v>
      </c>
      <c r="BG23" s="84">
        <f t="shared" si="128"/>
        <v>-0.32648087431693895</v>
      </c>
      <c r="BH23" s="85">
        <f t="shared" si="129"/>
        <v>6.9467871485943773</v>
      </c>
      <c r="BI23" s="84">
        <f t="shared" si="130"/>
        <v>-0.45198585754059195</v>
      </c>
      <c r="BJ23" s="86">
        <f t="shared" si="131"/>
        <v>-0.46129365948643031</v>
      </c>
      <c r="BK23" s="70">
        <v>242</v>
      </c>
      <c r="BL23" s="70">
        <v>242</v>
      </c>
      <c r="BM23" s="70">
        <v>242</v>
      </c>
      <c r="BN23" s="69">
        <v>48980</v>
      </c>
      <c r="BO23" s="70">
        <v>24018</v>
      </c>
      <c r="BP23" s="94">
        <v>46483</v>
      </c>
      <c r="BQ23" s="87">
        <f t="shared" si="118"/>
        <v>510.09118107695286</v>
      </c>
      <c r="BR23" s="87">
        <f t="shared" si="99"/>
        <v>119.20293812064415</v>
      </c>
      <c r="BS23" s="87">
        <f t="shared" si="119"/>
        <v>41.44643463678301</v>
      </c>
      <c r="BT23" s="88">
        <f t="shared" si="120"/>
        <v>3426.8779260008673</v>
      </c>
      <c r="BU23" s="87">
        <f t="shared" si="100"/>
        <v>780.98155507770525</v>
      </c>
      <c r="BV23" s="89">
        <f t="shared" si="121"/>
        <v>357.36346731529329</v>
      </c>
      <c r="BW23" s="84">
        <f t="shared" si="122"/>
        <v>6.7181673652261891</v>
      </c>
      <c r="BX23" s="84">
        <f t="shared" si="123"/>
        <v>-5.0765746990505178E-2</v>
      </c>
      <c r="BY23" s="84">
        <f t="shared" si="124"/>
        <v>0.1683991623355432</v>
      </c>
      <c r="BZ23" s="78">
        <f t="shared" si="132"/>
        <v>1.0612072508104653</v>
      </c>
      <c r="CA23" s="79">
        <f t="shared" si="133"/>
        <v>-5.700652938221995E-2</v>
      </c>
      <c r="CB23" s="117">
        <f>BZ23-(BO23/BL23)/90</f>
        <v>-4.1547570126173827E-2</v>
      </c>
      <c r="CC23" s="70"/>
      <c r="CD23" s="87"/>
      <c r="CE23" s="91"/>
      <c r="CF23" s="90"/>
      <c r="CG23" s="90"/>
    </row>
    <row r="24" spans="1:85" s="23" customFormat="1" ht="15" customHeight="1" x14ac:dyDescent="0.2">
      <c r="A24" s="68" t="s">
        <v>242</v>
      </c>
      <c r="B24" s="69"/>
      <c r="C24" s="70">
        <v>3570.8849299999997</v>
      </c>
      <c r="D24" s="71">
        <v>7543.0331900000001</v>
      </c>
      <c r="E24" s="69"/>
      <c r="F24" s="70">
        <v>11796.551160000001</v>
      </c>
      <c r="G24" s="71">
        <v>23876.927230000001</v>
      </c>
      <c r="H24" s="72">
        <f t="shared" ref="H24" si="135">IF(G24=0,"0",(D24/G24))</f>
        <v>0.31591306190030216</v>
      </c>
      <c r="I24" s="73"/>
      <c r="J24" s="74">
        <f t="shared" si="102"/>
        <v>1.3207221729979068E-2</v>
      </c>
      <c r="K24" s="69"/>
      <c r="L24" s="70">
        <v>3224.9763899999998</v>
      </c>
      <c r="M24" s="70">
        <v>6506.2569100000001</v>
      </c>
      <c r="N24" s="75">
        <f t="shared" ref="N24" si="136">IF(G24=0,"0",(M24/G24))</f>
        <v>0.27249138246839644</v>
      </c>
      <c r="O24" s="76"/>
      <c r="P24" s="77">
        <f t="shared" si="105"/>
        <v>-8.916043265338458E-4</v>
      </c>
      <c r="Q24" s="69"/>
      <c r="R24" s="70">
        <v>1053.0609999999999</v>
      </c>
      <c r="S24" s="71">
        <v>2205.61</v>
      </c>
      <c r="T24" s="78">
        <f t="shared" ref="T24" si="137">S24/G24</f>
        <v>9.2374114087376225E-2</v>
      </c>
      <c r="U24" s="79"/>
      <c r="V24" s="80">
        <f t="shared" si="108"/>
        <v>3.1055655330545356E-3</v>
      </c>
      <c r="W24" s="69">
        <v>0</v>
      </c>
      <c r="X24" s="70">
        <v>1473.12673</v>
      </c>
      <c r="Y24" s="71">
        <v>2204.84</v>
      </c>
      <c r="Z24" s="78">
        <f t="shared" ref="Z24" si="138">Y24/G24</f>
        <v>9.2341865381645266E-2</v>
      </c>
      <c r="AA24" s="79"/>
      <c r="AB24" s="80">
        <f t="shared" si="111"/>
        <v>-3.2535881513999096E-2</v>
      </c>
      <c r="AC24" s="69"/>
      <c r="AD24" s="70">
        <v>31270.88307</v>
      </c>
      <c r="AE24" s="70">
        <v>32522.086920000002</v>
      </c>
      <c r="AF24" s="70"/>
      <c r="AG24" s="71">
        <f t="shared" si="113"/>
        <v>1251.2038500000017</v>
      </c>
      <c r="AH24" s="69"/>
      <c r="AI24" s="70">
        <v>25525.748460000003</v>
      </c>
      <c r="AJ24" s="70">
        <v>27360.418149999998</v>
      </c>
      <c r="AK24" s="70"/>
      <c r="AL24" s="71">
        <f t="shared" si="98"/>
        <v>1834.6696899999952</v>
      </c>
      <c r="AM24" s="78">
        <f t="shared" ref="AM24" si="139">IF(D24=0,"0",(AE24/D24))</f>
        <v>4.3115396818239375</v>
      </c>
      <c r="AN24" s="79"/>
      <c r="AO24" s="80">
        <f t="shared" si="115"/>
        <v>-4.4456405922545112</v>
      </c>
      <c r="AP24" s="78">
        <f t="shared" ref="AP24" si="140">IF(D24=0,"0",(AJ24/D24))</f>
        <v>3.6272435054736909</v>
      </c>
      <c r="AQ24" s="79"/>
      <c r="AR24" s="80">
        <f t="shared" si="48"/>
        <v>-3.5210541743398127</v>
      </c>
      <c r="AS24" s="79">
        <f t="shared" ref="AS24" si="141">AJ24/G24</f>
        <v>1.1458936020721791</v>
      </c>
      <c r="AT24" s="79"/>
      <c r="AU24" s="79">
        <f t="shared" si="26"/>
        <v>-1.0179378528833387</v>
      </c>
      <c r="AV24" s="69"/>
      <c r="AW24" s="70">
        <v>1865</v>
      </c>
      <c r="AX24" s="94">
        <v>2564</v>
      </c>
      <c r="AY24" s="81"/>
      <c r="AZ24" s="82">
        <v>184.95999999999998</v>
      </c>
      <c r="BA24" s="82">
        <v>189.47000000000003</v>
      </c>
      <c r="BB24" s="81"/>
      <c r="BC24" s="82">
        <v>189.68999999999997</v>
      </c>
      <c r="BD24" s="83">
        <v>201.27999999999997</v>
      </c>
      <c r="BE24" s="84">
        <f t="shared" si="126"/>
        <v>2.2554142256469798</v>
      </c>
      <c r="BF24" s="84"/>
      <c r="BG24" s="84">
        <f t="shared" si="128"/>
        <v>-1.1056728562446008</v>
      </c>
      <c r="BH24" s="85">
        <f t="shared" si="129"/>
        <v>2.1230789613142558</v>
      </c>
      <c r="BI24" s="84"/>
      <c r="BJ24" s="86">
        <f t="shared" si="131"/>
        <v>-1.1541979993408487</v>
      </c>
      <c r="BK24" s="70"/>
      <c r="BL24" s="70">
        <v>231</v>
      </c>
      <c r="BM24" s="70">
        <v>232</v>
      </c>
      <c r="BN24" s="69"/>
      <c r="BO24" s="70">
        <v>7236</v>
      </c>
      <c r="BP24" s="94">
        <v>11220</v>
      </c>
      <c r="BQ24" s="87">
        <f t="shared" ref="BQ24" si="142">G24*1000/BP24</f>
        <v>2128.0683805704102</v>
      </c>
      <c r="BR24" s="87"/>
      <c r="BS24" s="87">
        <f>BQ24-F24*1000/BO24</f>
        <v>497.80979018898392</v>
      </c>
      <c r="BT24" s="88">
        <f t="shared" ref="BT24" si="143">G24*1000/AX24</f>
        <v>9312.3741146645862</v>
      </c>
      <c r="BU24" s="87"/>
      <c r="BV24" s="89">
        <f t="shared" si="121"/>
        <v>2987.1456106431388</v>
      </c>
      <c r="BW24" s="84">
        <f t="shared" ref="BW24" si="144">BP24/AX24</f>
        <v>4.3759750390015597</v>
      </c>
      <c r="BX24" s="84"/>
      <c r="BY24" s="84">
        <f t="shared" si="124"/>
        <v>0.49608227760745782</v>
      </c>
      <c r="BZ24" s="78">
        <f t="shared" si="132"/>
        <v>0.26719375119070299</v>
      </c>
      <c r="CA24" s="79"/>
      <c r="CB24" s="117">
        <f t="shared" si="134"/>
        <v>-8.0858196861245069E-2</v>
      </c>
      <c r="CC24" s="70"/>
      <c r="CD24" s="87"/>
      <c r="CE24" s="91"/>
      <c r="CF24" s="90"/>
      <c r="CG24" s="90"/>
    </row>
    <row r="25" spans="1:85" s="23" customFormat="1" ht="15" customHeight="1" x14ac:dyDescent="0.2">
      <c r="A25" s="68" t="s">
        <v>46</v>
      </c>
      <c r="B25" s="69">
        <v>793.08558999999991</v>
      </c>
      <c r="C25" s="70">
        <v>249.93916999999999</v>
      </c>
      <c r="D25" s="71">
        <v>526.46406999999999</v>
      </c>
      <c r="E25" s="69">
        <v>930.5183199999999</v>
      </c>
      <c r="F25" s="70">
        <v>412.90294</v>
      </c>
      <c r="G25" s="71">
        <v>786.05498</v>
      </c>
      <c r="H25" s="72">
        <f t="shared" si="101"/>
        <v>0.66975476702660164</v>
      </c>
      <c r="I25" s="73">
        <f t="shared" si="3"/>
        <v>-0.18255041918402559</v>
      </c>
      <c r="J25" s="74">
        <f t="shared" si="102"/>
        <v>6.4432920686636197E-2</v>
      </c>
      <c r="K25" s="69">
        <v>595.47774000000004</v>
      </c>
      <c r="L25" s="70">
        <v>267.45456999999999</v>
      </c>
      <c r="M25" s="70">
        <v>501.56096000000002</v>
      </c>
      <c r="N25" s="75">
        <f t="shared" si="103"/>
        <v>0.63807363703745001</v>
      </c>
      <c r="O25" s="76">
        <f t="shared" si="104"/>
        <v>-1.8683471246674355E-3</v>
      </c>
      <c r="P25" s="77">
        <f t="shared" si="105"/>
        <v>-9.6683480402052213E-3</v>
      </c>
      <c r="Q25" s="69">
        <v>217.68943999999999</v>
      </c>
      <c r="R25" s="70">
        <v>101.52257</v>
      </c>
      <c r="S25" s="71">
        <v>169.25</v>
      </c>
      <c r="T25" s="78">
        <f t="shared" si="106"/>
        <v>0.21531572766067839</v>
      </c>
      <c r="U25" s="79">
        <f t="shared" si="107"/>
        <v>-1.8628554059642838E-2</v>
      </c>
      <c r="V25" s="80">
        <f t="shared" si="108"/>
        <v>-3.0559416749773138E-2</v>
      </c>
      <c r="W25" s="69">
        <v>4.6472499999999997</v>
      </c>
      <c r="X25" s="70">
        <v>0.37430000000000002</v>
      </c>
      <c r="Y25" s="71">
        <v>0.71399999999999997</v>
      </c>
      <c r="Z25" s="78">
        <f t="shared" si="109"/>
        <v>9.0833340945184265E-4</v>
      </c>
      <c r="AA25" s="79">
        <f t="shared" si="110"/>
        <v>-4.0859261339819715E-3</v>
      </c>
      <c r="AB25" s="80">
        <f t="shared" si="111"/>
        <v>1.8249694780318043E-6</v>
      </c>
      <c r="AC25" s="69">
        <v>513.20820999999989</v>
      </c>
      <c r="AD25" s="70">
        <v>2275.0102999999999</v>
      </c>
      <c r="AE25" s="70">
        <v>2343.01784</v>
      </c>
      <c r="AF25" s="70">
        <f t="shared" si="112"/>
        <v>1829.8096300000002</v>
      </c>
      <c r="AG25" s="71">
        <f t="shared" si="113"/>
        <v>68.007540000000063</v>
      </c>
      <c r="AH25" s="69">
        <v>122.40390000000002</v>
      </c>
      <c r="AI25" s="70">
        <v>267.51189999999997</v>
      </c>
      <c r="AJ25" s="70">
        <v>501.66169000000002</v>
      </c>
      <c r="AK25" s="70">
        <f t="shared" si="97"/>
        <v>379.25779</v>
      </c>
      <c r="AL25" s="71">
        <f t="shared" si="98"/>
        <v>234.14979000000005</v>
      </c>
      <c r="AM25" s="78">
        <f t="shared" si="125"/>
        <v>4.4504800489043816</v>
      </c>
      <c r="AN25" s="79">
        <f t="shared" si="114"/>
        <v>3.8033768655014404</v>
      </c>
      <c r="AO25" s="80">
        <f t="shared" si="115"/>
        <v>-4.6517759120160296</v>
      </c>
      <c r="AP25" s="78">
        <f t="shared" si="22"/>
        <v>0.95288875079357271</v>
      </c>
      <c r="AQ25" s="79">
        <f t="shared" si="116"/>
        <v>0.79854992337899311</v>
      </c>
      <c r="AR25" s="80">
        <f t="shared" si="48"/>
        <v>-0.11741927655564177</v>
      </c>
      <c r="AS25" s="79">
        <f t="shared" si="24"/>
        <v>0.63820178329001875</v>
      </c>
      <c r="AT25" s="79">
        <f t="shared" si="117"/>
        <v>0.50665800025090557</v>
      </c>
      <c r="AU25" s="79">
        <f t="shared" si="26"/>
        <v>-9.6790479774940819E-3</v>
      </c>
      <c r="AV25" s="69">
        <v>1552</v>
      </c>
      <c r="AW25" s="70">
        <v>364</v>
      </c>
      <c r="AX25" s="71">
        <v>537</v>
      </c>
      <c r="AY25" s="81">
        <v>10</v>
      </c>
      <c r="AZ25" s="82">
        <v>6</v>
      </c>
      <c r="BA25" s="83">
        <v>6</v>
      </c>
      <c r="BB25" s="81">
        <v>25</v>
      </c>
      <c r="BC25" s="82">
        <v>21.5</v>
      </c>
      <c r="BD25" s="83">
        <v>23</v>
      </c>
      <c r="BE25" s="84">
        <f t="shared" si="126"/>
        <v>14.916666666666666</v>
      </c>
      <c r="BF25" s="84">
        <f t="shared" si="127"/>
        <v>-10.949999999999998</v>
      </c>
      <c r="BG25" s="84">
        <f t="shared" si="128"/>
        <v>-5.3055555555555554</v>
      </c>
      <c r="BH25" s="85">
        <f t="shared" si="129"/>
        <v>3.8913043478260874</v>
      </c>
      <c r="BI25" s="84">
        <f t="shared" si="130"/>
        <v>-6.455362318840578</v>
      </c>
      <c r="BJ25" s="86">
        <f t="shared" si="131"/>
        <v>-1.7521065048870912</v>
      </c>
      <c r="BK25" s="70">
        <v>96</v>
      </c>
      <c r="BL25" s="70">
        <v>96</v>
      </c>
      <c r="BM25" s="70">
        <v>96</v>
      </c>
      <c r="BN25" s="69">
        <v>10595</v>
      </c>
      <c r="BO25" s="70">
        <v>2728</v>
      </c>
      <c r="BP25" s="71">
        <v>3645</v>
      </c>
      <c r="BQ25" s="87">
        <f t="shared" si="118"/>
        <v>215.65294375857337</v>
      </c>
      <c r="BR25" s="87">
        <f t="shared" si="99"/>
        <v>127.82676914790797</v>
      </c>
      <c r="BS25" s="87">
        <f t="shared" si="119"/>
        <v>64.29556106062617</v>
      </c>
      <c r="BT25" s="88">
        <f t="shared" si="120"/>
        <v>1463.7895344506517</v>
      </c>
      <c r="BU25" s="87">
        <f t="shared" si="100"/>
        <v>864.22876125477546</v>
      </c>
      <c r="BV25" s="89">
        <f t="shared" si="121"/>
        <v>329.44079818691534</v>
      </c>
      <c r="BW25" s="84">
        <f t="shared" si="122"/>
        <v>6.7877094972067038</v>
      </c>
      <c r="BX25" s="84">
        <f t="shared" si="123"/>
        <v>-3.8965760525255355E-2</v>
      </c>
      <c r="BY25" s="84">
        <f t="shared" si="124"/>
        <v>-0.70679599729879072</v>
      </c>
      <c r="BZ25" s="78">
        <f t="shared" si="132"/>
        <v>0.20977209944751382</v>
      </c>
      <c r="CA25" s="79">
        <f t="shared" si="133"/>
        <v>-0.39997697974217306</v>
      </c>
      <c r="CB25" s="117">
        <f t="shared" si="134"/>
        <v>-0.10596864129322695</v>
      </c>
      <c r="CC25" s="70"/>
      <c r="CD25" s="87"/>
      <c r="CE25" s="91"/>
      <c r="CF25" s="90"/>
      <c r="CG25" s="90"/>
    </row>
    <row r="26" spans="1:85" s="23" customFormat="1" ht="15" customHeight="1" x14ac:dyDescent="0.2">
      <c r="A26" s="68" t="s">
        <v>47</v>
      </c>
      <c r="B26" s="69">
        <v>20686</v>
      </c>
      <c r="C26" s="70">
        <v>11636.7304</v>
      </c>
      <c r="D26" s="71">
        <v>23754.628000000001</v>
      </c>
      <c r="E26" s="69">
        <v>20390</v>
      </c>
      <c r="F26" s="70">
        <v>11996.99</v>
      </c>
      <c r="G26" s="71">
        <v>24073.702000000001</v>
      </c>
      <c r="H26" s="72">
        <f t="shared" si="101"/>
        <v>0.98674595207666849</v>
      </c>
      <c r="I26" s="73">
        <f t="shared" si="3"/>
        <v>-2.7770967982183925E-2</v>
      </c>
      <c r="J26" s="74">
        <f t="shared" si="102"/>
        <v>1.6775117725718713E-2</v>
      </c>
      <c r="K26" s="69">
        <v>3091.19</v>
      </c>
      <c r="L26" s="70">
        <v>1572.857</v>
      </c>
      <c r="M26" s="70">
        <v>3213.3609999999999</v>
      </c>
      <c r="N26" s="75">
        <f t="shared" si="103"/>
        <v>0.1334801352945218</v>
      </c>
      <c r="O26" s="76">
        <f t="shared" si="104"/>
        <v>-1.8123101586302148E-2</v>
      </c>
      <c r="P26" s="77">
        <f t="shared" si="105"/>
        <v>2.3758332987711961E-3</v>
      </c>
      <c r="Q26" s="69">
        <v>1993.587</v>
      </c>
      <c r="R26" s="70">
        <v>1098.193</v>
      </c>
      <c r="S26" s="71">
        <v>2174.16</v>
      </c>
      <c r="T26" s="78">
        <f t="shared" si="106"/>
        <v>9.0312657355316586E-2</v>
      </c>
      <c r="U26" s="79">
        <f t="shared" si="107"/>
        <v>-7.4601234195730698E-3</v>
      </c>
      <c r="V26" s="80">
        <f t="shared" si="108"/>
        <v>-1.2263870216479705E-3</v>
      </c>
      <c r="W26" s="69">
        <v>14371.074000000001</v>
      </c>
      <c r="X26" s="70">
        <v>8929.902</v>
      </c>
      <c r="Y26" s="71">
        <v>18027.633000000002</v>
      </c>
      <c r="Z26" s="78">
        <f t="shared" si="109"/>
        <v>0.74885171379125659</v>
      </c>
      <c r="AA26" s="79">
        <f t="shared" si="110"/>
        <v>4.4041806974189357E-2</v>
      </c>
      <c r="AB26" s="80">
        <f t="shared" si="111"/>
        <v>4.5065072019371266E-3</v>
      </c>
      <c r="AC26" s="69">
        <v>26871</v>
      </c>
      <c r="AD26" s="70">
        <v>28849.723999999998</v>
      </c>
      <c r="AE26" s="70">
        <v>28865.664000000001</v>
      </c>
      <c r="AF26" s="70">
        <f t="shared" si="112"/>
        <v>1994.6640000000007</v>
      </c>
      <c r="AG26" s="71">
        <f t="shared" si="113"/>
        <v>15.940000000002328</v>
      </c>
      <c r="AH26" s="69">
        <v>12419</v>
      </c>
      <c r="AI26" s="70">
        <v>12599.718000000001</v>
      </c>
      <c r="AJ26" s="70">
        <v>17574.978999999999</v>
      </c>
      <c r="AK26" s="70">
        <f t="shared" si="97"/>
        <v>5155.9789999999994</v>
      </c>
      <c r="AL26" s="71">
        <f t="shared" si="98"/>
        <v>4975.2609999999986</v>
      </c>
      <c r="AM26" s="78">
        <f t="shared" si="125"/>
        <v>1.2151595891124878</v>
      </c>
      <c r="AN26" s="79">
        <f t="shared" si="114"/>
        <v>-8.3834899913906913E-2</v>
      </c>
      <c r="AO26" s="80">
        <f t="shared" si="115"/>
        <v>-1.2640354260096289</v>
      </c>
      <c r="AP26" s="78">
        <f t="shared" si="22"/>
        <v>0.73985494531844487</v>
      </c>
      <c r="AQ26" s="79">
        <f t="shared" si="116"/>
        <v>0.13949721545283522</v>
      </c>
      <c r="AR26" s="80">
        <f t="shared" si="48"/>
        <v>-0.3428991932495502</v>
      </c>
      <c r="AS26" s="79">
        <f t="shared" si="24"/>
        <v>0.73004887241688043</v>
      </c>
      <c r="AT26" s="79">
        <f t="shared" si="117"/>
        <v>0.12097579738009767</v>
      </c>
      <c r="AU26" s="79">
        <f t="shared" si="26"/>
        <v>-0.32019106276686149</v>
      </c>
      <c r="AV26" s="69">
        <v>6227</v>
      </c>
      <c r="AW26" s="70">
        <v>3429</v>
      </c>
      <c r="AX26" s="71">
        <v>6713</v>
      </c>
      <c r="AY26" s="81">
        <v>52</v>
      </c>
      <c r="AZ26" s="82">
        <v>50.9</v>
      </c>
      <c r="BA26" s="83">
        <v>50.649999999999991</v>
      </c>
      <c r="BB26" s="81">
        <v>84</v>
      </c>
      <c r="BC26" s="82">
        <v>87</v>
      </c>
      <c r="BD26" s="83">
        <v>85.17</v>
      </c>
      <c r="BE26" s="84">
        <f t="shared" si="126"/>
        <v>22.089503126028305</v>
      </c>
      <c r="BF26" s="84">
        <f t="shared" si="127"/>
        <v>2.1311697926949726</v>
      </c>
      <c r="BG26" s="84">
        <f t="shared" si="128"/>
        <v>-0.3662925517713056</v>
      </c>
      <c r="BH26" s="85">
        <f t="shared" si="129"/>
        <v>13.136472153731752</v>
      </c>
      <c r="BI26" s="84">
        <f t="shared" si="130"/>
        <v>0.7813134235730228</v>
      </c>
      <c r="BJ26" s="86">
        <f t="shared" si="131"/>
        <v>-1.4588807510076407E-3</v>
      </c>
      <c r="BK26" s="70">
        <v>102</v>
      </c>
      <c r="BL26" s="70">
        <v>102</v>
      </c>
      <c r="BM26" s="70">
        <v>102</v>
      </c>
      <c r="BN26" s="69">
        <v>21143</v>
      </c>
      <c r="BO26" s="70">
        <v>10299</v>
      </c>
      <c r="BP26" s="71">
        <v>20147</v>
      </c>
      <c r="BQ26" s="87">
        <f t="shared" si="118"/>
        <v>1194.9025661388791</v>
      </c>
      <c r="BR26" s="87">
        <f t="shared" si="99"/>
        <v>230.51719036439113</v>
      </c>
      <c r="BS26" s="87">
        <f t="shared" si="119"/>
        <v>30.033161342297035</v>
      </c>
      <c r="BT26" s="88">
        <f t="shared" si="120"/>
        <v>3586.1316847907046</v>
      </c>
      <c r="BU26" s="87">
        <f>BT26-E26*1000/AV26</f>
        <v>311.68170887935094</v>
      </c>
      <c r="BV26" s="89">
        <f t="shared" si="121"/>
        <v>87.446937050838642</v>
      </c>
      <c r="BW26" s="84">
        <f t="shared" si="122"/>
        <v>3.0011917175629375</v>
      </c>
      <c r="BX26" s="84">
        <f t="shared" si="123"/>
        <v>-0.39418326236319068</v>
      </c>
      <c r="BY26" s="84">
        <f t="shared" si="124"/>
        <v>-2.3078449917433019E-3</v>
      </c>
      <c r="BZ26" s="78">
        <f t="shared" si="132"/>
        <v>1.0912685516195428</v>
      </c>
      <c r="CA26" s="79">
        <f t="shared" si="133"/>
        <v>-5.3948651283717952E-2</v>
      </c>
      <c r="CB26" s="117">
        <f t="shared" si="134"/>
        <v>-3.0626873217058481E-2</v>
      </c>
      <c r="CC26" s="70"/>
      <c r="CD26" s="87"/>
      <c r="CE26" s="91"/>
      <c r="CF26" s="90"/>
      <c r="CG26" s="90"/>
    </row>
    <row r="27" spans="1:85" s="23" customFormat="1" ht="15" customHeight="1" x14ac:dyDescent="0.2">
      <c r="A27" s="68" t="s">
        <v>48</v>
      </c>
      <c r="B27" s="69">
        <v>13743</v>
      </c>
      <c r="C27" s="70">
        <v>5168.4040000000005</v>
      </c>
      <c r="D27" s="71">
        <v>9513.143</v>
      </c>
      <c r="E27" s="69">
        <v>14374</v>
      </c>
      <c r="F27" s="70">
        <v>6771.8010000000004</v>
      </c>
      <c r="G27" s="71">
        <v>11689.323</v>
      </c>
      <c r="H27" s="72">
        <f t="shared" si="101"/>
        <v>0.81383181900269164</v>
      </c>
      <c r="I27" s="73">
        <f t="shared" si="3"/>
        <v>-0.14226947500036946</v>
      </c>
      <c r="J27" s="74">
        <f t="shared" si="102"/>
        <v>5.0607382844570559E-2</v>
      </c>
      <c r="K27" s="69">
        <v>7393.3069999999998</v>
      </c>
      <c r="L27" s="70">
        <v>3666.0070000000001</v>
      </c>
      <c r="M27" s="70">
        <v>6815.701</v>
      </c>
      <c r="N27" s="75">
        <f t="shared" si="103"/>
        <v>0.58307063634053058</v>
      </c>
      <c r="O27" s="76">
        <f t="shared" si="104"/>
        <v>6.8717846581243025E-2</v>
      </c>
      <c r="P27" s="77">
        <f t="shared" si="105"/>
        <v>4.1706972523475105E-2</v>
      </c>
      <c r="Q27" s="69">
        <v>4889.58</v>
      </c>
      <c r="R27" s="70">
        <v>2126.8620000000001</v>
      </c>
      <c r="S27" s="71">
        <v>3041.57</v>
      </c>
      <c r="T27" s="78">
        <f t="shared" si="106"/>
        <v>0.26020069767941223</v>
      </c>
      <c r="U27" s="79">
        <f t="shared" si="107"/>
        <v>-7.9967661858642569E-2</v>
      </c>
      <c r="V27" s="80">
        <f t="shared" si="108"/>
        <v>-5.3875572429529228E-2</v>
      </c>
      <c r="W27" s="69">
        <v>5.4249999999999998</v>
      </c>
      <c r="X27" s="70">
        <v>1.258</v>
      </c>
      <c r="Y27" s="71">
        <v>2.3959999999999999</v>
      </c>
      <c r="Z27" s="78">
        <f t="shared" si="109"/>
        <v>2.0497337613136364E-4</v>
      </c>
      <c r="AA27" s="79">
        <f t="shared" si="110"/>
        <v>-1.7244418335103515E-4</v>
      </c>
      <c r="AB27" s="80">
        <f t="shared" si="111"/>
        <v>1.9203002784598126E-5</v>
      </c>
      <c r="AC27" s="69">
        <v>11291.36731</v>
      </c>
      <c r="AD27" s="70">
        <v>10554.19909</v>
      </c>
      <c r="AE27" s="70">
        <v>11706.578579999999</v>
      </c>
      <c r="AF27" s="70">
        <f t="shared" si="112"/>
        <v>415.21126999999979</v>
      </c>
      <c r="AG27" s="71">
        <f t="shared" si="113"/>
        <v>1152.3794899999994</v>
      </c>
      <c r="AH27" s="69">
        <v>0</v>
      </c>
      <c r="AI27" s="70">
        <v>0</v>
      </c>
      <c r="AJ27" s="70">
        <v>0</v>
      </c>
      <c r="AK27" s="70">
        <f t="shared" si="97"/>
        <v>0</v>
      </c>
      <c r="AL27" s="71">
        <f t="shared" si="98"/>
        <v>0</v>
      </c>
      <c r="AM27" s="78">
        <f t="shared" si="125"/>
        <v>1.2305689696875155</v>
      </c>
      <c r="AN27" s="79">
        <f t="shared" si="114"/>
        <v>0.40896034638838141</v>
      </c>
      <c r="AO27" s="80">
        <f t="shared" si="115"/>
        <v>-0.81149258161536242</v>
      </c>
      <c r="AP27" s="78">
        <f t="shared" si="22"/>
        <v>0</v>
      </c>
      <c r="AQ27" s="79">
        <f t="shared" si="116"/>
        <v>0</v>
      </c>
      <c r="AR27" s="80">
        <f t="shared" si="48"/>
        <v>0</v>
      </c>
      <c r="AS27" s="79">
        <f t="shared" si="24"/>
        <v>0</v>
      </c>
      <c r="AT27" s="79">
        <f t="shared" si="117"/>
        <v>0</v>
      </c>
      <c r="AU27" s="79">
        <f t="shared" si="26"/>
        <v>0</v>
      </c>
      <c r="AV27" s="69">
        <v>36070</v>
      </c>
      <c r="AW27" s="70">
        <v>13033</v>
      </c>
      <c r="AX27" s="71">
        <v>17527</v>
      </c>
      <c r="AY27" s="81">
        <v>90</v>
      </c>
      <c r="AZ27" s="82">
        <v>88</v>
      </c>
      <c r="BA27" s="83">
        <v>87</v>
      </c>
      <c r="BB27" s="81">
        <v>328</v>
      </c>
      <c r="BC27" s="82">
        <v>315</v>
      </c>
      <c r="BD27" s="83">
        <v>308</v>
      </c>
      <c r="BE27" s="84">
        <f t="shared" si="126"/>
        <v>33.576628352490424</v>
      </c>
      <c r="BF27" s="84">
        <f t="shared" si="127"/>
        <v>-33.219667943805867</v>
      </c>
      <c r="BG27" s="84">
        <f t="shared" si="128"/>
        <v>-15.790795889933818</v>
      </c>
      <c r="BH27" s="85">
        <f t="shared" si="129"/>
        <v>9.4843073593073601</v>
      </c>
      <c r="BI27" s="84">
        <f t="shared" si="130"/>
        <v>-8.843944673212965</v>
      </c>
      <c r="BJ27" s="86">
        <f t="shared" si="131"/>
        <v>-4.307227032227031</v>
      </c>
      <c r="BK27" s="70">
        <v>2076</v>
      </c>
      <c r="BL27" s="70">
        <v>2076</v>
      </c>
      <c r="BM27" s="70">
        <v>2076</v>
      </c>
      <c r="BN27" s="69">
        <v>262246</v>
      </c>
      <c r="BO27" s="70">
        <v>93097</v>
      </c>
      <c r="BP27" s="71">
        <v>124301</v>
      </c>
      <c r="BQ27" s="87">
        <f t="shared" si="118"/>
        <v>94.040458242492022</v>
      </c>
      <c r="BR27" s="87">
        <f t="shared" si="99"/>
        <v>39.229326709503908</v>
      </c>
      <c r="BS27" s="87">
        <f t="shared" si="119"/>
        <v>21.301261490716996</v>
      </c>
      <c r="BT27" s="88">
        <f t="shared" si="120"/>
        <v>666.93233297198606</v>
      </c>
      <c r="BU27" s="87">
        <f t="shared" si="100"/>
        <v>268.42942196560955</v>
      </c>
      <c r="BV27" s="89">
        <f t="shared" si="121"/>
        <v>147.3435199588655</v>
      </c>
      <c r="BW27" s="84">
        <f t="shared" si="122"/>
        <v>7.0919723854624293</v>
      </c>
      <c r="BX27" s="84">
        <f t="shared" si="123"/>
        <v>-0.17850169271888472</v>
      </c>
      <c r="BY27" s="84">
        <f t="shared" si="124"/>
        <v>-5.120263180143958E-2</v>
      </c>
      <c r="BZ27" s="78">
        <f t="shared" si="132"/>
        <v>0.33080243562311712</v>
      </c>
      <c r="CA27" s="79">
        <f t="shared" si="133"/>
        <v>-0.36711323305549354</v>
      </c>
      <c r="CB27" s="117">
        <f t="shared" si="134"/>
        <v>-0.16746881250362233</v>
      </c>
      <c r="CC27" s="70"/>
      <c r="CD27" s="87"/>
      <c r="CE27" s="91"/>
      <c r="CF27" s="90"/>
      <c r="CG27" s="90"/>
    </row>
    <row r="28" spans="1:85" s="23" customFormat="1" ht="15" customHeight="1" x14ac:dyDescent="0.2">
      <c r="A28" s="68" t="s">
        <v>49</v>
      </c>
      <c r="B28" s="69">
        <v>1124</v>
      </c>
      <c r="C28" s="70">
        <v>416.28699999999998</v>
      </c>
      <c r="D28" s="71">
        <v>692.08299999999997</v>
      </c>
      <c r="E28" s="69">
        <v>1128</v>
      </c>
      <c r="F28" s="70">
        <v>585.61500000000001</v>
      </c>
      <c r="G28" s="71">
        <v>953.09</v>
      </c>
      <c r="H28" s="72">
        <f t="shared" si="101"/>
        <v>0.72614653390550732</v>
      </c>
      <c r="I28" s="73">
        <f t="shared" si="3"/>
        <v>-0.27030736680371259</v>
      </c>
      <c r="J28" s="74">
        <f t="shared" si="102"/>
        <v>1.5292132976569395E-2</v>
      </c>
      <c r="K28" s="69">
        <v>716.226</v>
      </c>
      <c r="L28" s="70">
        <v>393.09</v>
      </c>
      <c r="M28" s="70">
        <v>661.39700000000005</v>
      </c>
      <c r="N28" s="75">
        <f t="shared" si="103"/>
        <v>0.69395020407306762</v>
      </c>
      <c r="O28" s="76">
        <f t="shared" si="104"/>
        <v>5.8998076413493195E-2</v>
      </c>
      <c r="P28" s="77">
        <f t="shared" si="105"/>
        <v>2.2707151897150002E-2</v>
      </c>
      <c r="Q28" s="69">
        <v>354.98399999999998</v>
      </c>
      <c r="R28" s="70">
        <v>128.62799999999999</v>
      </c>
      <c r="S28" s="71">
        <v>179.82</v>
      </c>
      <c r="T28" s="78">
        <f t="shared" si="106"/>
        <v>0.18867053478685117</v>
      </c>
      <c r="U28" s="79">
        <f t="shared" si="107"/>
        <v>-0.12603159287272328</v>
      </c>
      <c r="V28" s="80">
        <f t="shared" si="108"/>
        <v>-3.0975478378795163E-2</v>
      </c>
      <c r="W28" s="69">
        <v>4.1689999999999996</v>
      </c>
      <c r="X28" s="70">
        <v>0.83</v>
      </c>
      <c r="Y28" s="71">
        <v>2.972</v>
      </c>
      <c r="Z28" s="78">
        <f t="shared" si="109"/>
        <v>3.1182784417001543E-3</v>
      </c>
      <c r="AA28" s="79">
        <f t="shared" si="110"/>
        <v>-5.7764354411544809E-4</v>
      </c>
      <c r="AB28" s="80">
        <f t="shared" si="111"/>
        <v>1.7009650190589994E-3</v>
      </c>
      <c r="AC28" s="69">
        <v>138.63</v>
      </c>
      <c r="AD28" s="70">
        <v>158.22899099999998</v>
      </c>
      <c r="AE28" s="70">
        <v>132.66999999999999</v>
      </c>
      <c r="AF28" s="70">
        <f t="shared" si="112"/>
        <v>-5.960000000000008</v>
      </c>
      <c r="AG28" s="71">
        <f t="shared" si="113"/>
        <v>-25.558990999999992</v>
      </c>
      <c r="AH28" s="69">
        <v>0</v>
      </c>
      <c r="AI28" s="70">
        <v>0</v>
      </c>
      <c r="AJ28" s="70">
        <v>0</v>
      </c>
      <c r="AK28" s="70">
        <f t="shared" si="97"/>
        <v>0</v>
      </c>
      <c r="AL28" s="71">
        <f t="shared" si="98"/>
        <v>0</v>
      </c>
      <c r="AM28" s="78">
        <f t="shared" si="125"/>
        <v>0.19169666066064328</v>
      </c>
      <c r="AN28" s="79">
        <f t="shared" si="114"/>
        <v>6.8360361728258948E-2</v>
      </c>
      <c r="AO28" s="80">
        <f t="shared" si="115"/>
        <v>-0.18839926114330446</v>
      </c>
      <c r="AP28" s="78">
        <f t="shared" si="22"/>
        <v>0</v>
      </c>
      <c r="AQ28" s="79">
        <f t="shared" si="116"/>
        <v>0</v>
      </c>
      <c r="AR28" s="80">
        <f t="shared" si="48"/>
        <v>0</v>
      </c>
      <c r="AS28" s="79">
        <f t="shared" si="24"/>
        <v>0</v>
      </c>
      <c r="AT28" s="79">
        <f t="shared" si="117"/>
        <v>0</v>
      </c>
      <c r="AU28" s="79">
        <f t="shared" si="26"/>
        <v>0</v>
      </c>
      <c r="AV28" s="69">
        <v>2465</v>
      </c>
      <c r="AW28" s="70">
        <v>963</v>
      </c>
      <c r="AX28" s="71">
        <v>1415</v>
      </c>
      <c r="AY28" s="81">
        <v>6</v>
      </c>
      <c r="AZ28" s="82">
        <v>6</v>
      </c>
      <c r="BA28" s="83">
        <v>5</v>
      </c>
      <c r="BB28" s="81">
        <v>23</v>
      </c>
      <c r="BC28" s="82">
        <v>22</v>
      </c>
      <c r="BD28" s="83">
        <v>19</v>
      </c>
      <c r="BE28" s="84">
        <f t="shared" si="126"/>
        <v>47.166666666666664</v>
      </c>
      <c r="BF28" s="84">
        <f t="shared" si="127"/>
        <v>-21.30555555555555</v>
      </c>
      <c r="BG28" s="84">
        <f t="shared" si="128"/>
        <v>-6.3333333333333357</v>
      </c>
      <c r="BH28" s="85">
        <f t="shared" si="129"/>
        <v>12.412280701754385</v>
      </c>
      <c r="BI28" s="84">
        <f t="shared" si="130"/>
        <v>-5.4500381388253256</v>
      </c>
      <c r="BJ28" s="86">
        <f t="shared" si="131"/>
        <v>-2.1786283891547065</v>
      </c>
      <c r="BK28" s="70">
        <v>120</v>
      </c>
      <c r="BL28" s="70">
        <v>120</v>
      </c>
      <c r="BM28" s="70">
        <v>120</v>
      </c>
      <c r="BN28" s="69">
        <v>18912</v>
      </c>
      <c r="BO28" s="70">
        <v>7998</v>
      </c>
      <c r="BP28" s="71">
        <v>10390</v>
      </c>
      <c r="BQ28" s="87">
        <f t="shared" si="118"/>
        <v>91.731472569778632</v>
      </c>
      <c r="BR28" s="87">
        <f t="shared" si="99"/>
        <v>32.086802519017212</v>
      </c>
      <c r="BS28" s="87">
        <f t="shared" si="119"/>
        <v>18.511292524767384</v>
      </c>
      <c r="BT28" s="88">
        <f t="shared" si="120"/>
        <v>673.56183745583041</v>
      </c>
      <c r="BU28" s="87">
        <f t="shared" si="100"/>
        <v>215.95534658361947</v>
      </c>
      <c r="BV28" s="89">
        <f t="shared" si="121"/>
        <v>65.44657265832268</v>
      </c>
      <c r="BW28" s="84">
        <f t="shared" si="122"/>
        <v>7.3427561837455828</v>
      </c>
      <c r="BX28" s="84">
        <f t="shared" si="123"/>
        <v>-0.32945476960127351</v>
      </c>
      <c r="BY28" s="84">
        <f t="shared" si="124"/>
        <v>-0.96253976641018024</v>
      </c>
      <c r="BZ28" s="78">
        <f t="shared" si="132"/>
        <v>0.47836095764272557</v>
      </c>
      <c r="CA28" s="79">
        <f t="shared" si="133"/>
        <v>-0.39235727440147328</v>
      </c>
      <c r="CB28" s="117">
        <f t="shared" si="134"/>
        <v>-0.26219459791283006</v>
      </c>
      <c r="CC28" s="70"/>
      <c r="CD28" s="87"/>
      <c r="CE28" s="91"/>
      <c r="CF28" s="90"/>
      <c r="CG28" s="90"/>
    </row>
    <row r="29" spans="1:85" s="23" customFormat="1" ht="15" customHeight="1" x14ac:dyDescent="0.2">
      <c r="A29" s="68" t="s">
        <v>50</v>
      </c>
      <c r="B29" s="69">
        <v>7146</v>
      </c>
      <c r="C29" s="70">
        <v>3688.703</v>
      </c>
      <c r="D29" s="71">
        <v>7177.0389999999998</v>
      </c>
      <c r="E29" s="69">
        <v>6896</v>
      </c>
      <c r="F29" s="70">
        <v>3474.4749999999999</v>
      </c>
      <c r="G29" s="71">
        <v>7280.7910000000002</v>
      </c>
      <c r="H29" s="72">
        <f t="shared" si="101"/>
        <v>0.98574989997652718</v>
      </c>
      <c r="I29" s="73">
        <f t="shared" si="3"/>
        <v>-5.0503000255491481E-2</v>
      </c>
      <c r="J29" s="74">
        <f t="shared" si="102"/>
        <v>-7.5907760533334145E-2</v>
      </c>
      <c r="K29" s="69">
        <v>3793.2049999999999</v>
      </c>
      <c r="L29" s="70">
        <v>1868.21</v>
      </c>
      <c r="M29" s="70">
        <v>4112.8059999999996</v>
      </c>
      <c r="N29" s="75">
        <f t="shared" si="103"/>
        <v>0.5648845022470772</v>
      </c>
      <c r="O29" s="76">
        <f t="shared" si="104"/>
        <v>1.4825772548701321E-2</v>
      </c>
      <c r="P29" s="77">
        <f t="shared" si="105"/>
        <v>2.718887916733137E-2</v>
      </c>
      <c r="Q29" s="69">
        <v>1518.585</v>
      </c>
      <c r="R29" s="70">
        <v>820.553</v>
      </c>
      <c r="S29" s="71">
        <v>1663.53</v>
      </c>
      <c r="T29" s="78">
        <f t="shared" si="106"/>
        <v>0.22848204267915395</v>
      </c>
      <c r="U29" s="79">
        <f t="shared" si="107"/>
        <v>8.2696006837943148E-3</v>
      </c>
      <c r="V29" s="80">
        <f t="shared" si="108"/>
        <v>-7.6839967944355991E-3</v>
      </c>
      <c r="W29" s="69">
        <v>1158.9449999999999</v>
      </c>
      <c r="X29" s="70">
        <v>536.43600000000004</v>
      </c>
      <c r="Y29" s="71">
        <v>1012.81</v>
      </c>
      <c r="Z29" s="78">
        <f t="shared" si="109"/>
        <v>0.13910713822165749</v>
      </c>
      <c r="AA29" s="79">
        <f t="shared" si="110"/>
        <v>-2.8953331615929501E-2</v>
      </c>
      <c r="AB29" s="80">
        <f t="shared" si="111"/>
        <v>-1.5286259342003228E-2</v>
      </c>
      <c r="AC29" s="69">
        <v>1944.4515200000001</v>
      </c>
      <c r="AD29" s="70">
        <v>1734.2164900000002</v>
      </c>
      <c r="AE29" s="70">
        <v>1819.46227</v>
      </c>
      <c r="AF29" s="70">
        <f t="shared" si="112"/>
        <v>-124.98925000000008</v>
      </c>
      <c r="AG29" s="71">
        <f t="shared" si="113"/>
        <v>85.245779999999741</v>
      </c>
      <c r="AH29" s="69">
        <v>526.77099999999996</v>
      </c>
      <c r="AI29" s="70">
        <v>163.18899999999999</v>
      </c>
      <c r="AJ29" s="70">
        <v>230.119</v>
      </c>
      <c r="AK29" s="70">
        <f t="shared" si="97"/>
        <v>-296.65199999999993</v>
      </c>
      <c r="AL29" s="71">
        <f t="shared" si="98"/>
        <v>66.930000000000007</v>
      </c>
      <c r="AM29" s="78">
        <f t="shared" si="125"/>
        <v>0.25351154842547186</v>
      </c>
      <c r="AN29" s="79">
        <f t="shared" si="114"/>
        <v>-1.8591938840131272E-2</v>
      </c>
      <c r="AO29" s="80">
        <f t="shared" si="115"/>
        <v>-0.21663107080952759</v>
      </c>
      <c r="AP29" s="78">
        <f t="shared" si="22"/>
        <v>3.2063222730153759E-2</v>
      </c>
      <c r="AQ29" s="79">
        <f t="shared" si="116"/>
        <v>-4.1652282447568037E-2</v>
      </c>
      <c r="AR29" s="80">
        <f t="shared" si="48"/>
        <v>-1.2176988531094432E-2</v>
      </c>
      <c r="AS29" s="79">
        <f t="shared" si="24"/>
        <v>3.1606318599174184E-2</v>
      </c>
      <c r="AT29" s="79">
        <f t="shared" si="117"/>
        <v>-4.4781587433308408E-2</v>
      </c>
      <c r="AU29" s="79">
        <f t="shared" si="26"/>
        <v>-1.5361640588904588E-2</v>
      </c>
      <c r="AV29" s="69">
        <v>7500</v>
      </c>
      <c r="AW29" s="70">
        <v>3328</v>
      </c>
      <c r="AX29" s="94">
        <v>5803</v>
      </c>
      <c r="AY29" s="81">
        <v>115</v>
      </c>
      <c r="AZ29" s="82">
        <v>106.5</v>
      </c>
      <c r="BA29" s="83">
        <v>105</v>
      </c>
      <c r="BB29" s="81">
        <v>180</v>
      </c>
      <c r="BC29" s="82">
        <v>182</v>
      </c>
      <c r="BD29" s="82">
        <v>182</v>
      </c>
      <c r="BE29" s="85">
        <f t="shared" si="126"/>
        <v>9.2111111111111104</v>
      </c>
      <c r="BF29" s="84">
        <f t="shared" si="127"/>
        <v>-1.6584541062801943</v>
      </c>
      <c r="BG29" s="84">
        <f t="shared" si="128"/>
        <v>-1.2051643192488264</v>
      </c>
      <c r="BH29" s="85">
        <f t="shared" si="129"/>
        <v>5.3141025641025639</v>
      </c>
      <c r="BI29" s="84">
        <f t="shared" si="130"/>
        <v>-1.6303418803418799</v>
      </c>
      <c r="BJ29" s="86">
        <f t="shared" si="131"/>
        <v>-0.78113553113553102</v>
      </c>
      <c r="BK29" s="70">
        <v>295</v>
      </c>
      <c r="BL29" s="70">
        <v>309</v>
      </c>
      <c r="BM29" s="70">
        <v>317</v>
      </c>
      <c r="BN29" s="69">
        <v>32229</v>
      </c>
      <c r="BO29" s="70">
        <v>14672</v>
      </c>
      <c r="BP29" s="71">
        <v>24755</v>
      </c>
      <c r="BQ29" s="87">
        <f t="shared" si="118"/>
        <v>294.11395677640883</v>
      </c>
      <c r="BR29" s="87">
        <f t="shared" si="99"/>
        <v>80.145170900334477</v>
      </c>
      <c r="BS29" s="87">
        <f t="shared" si="119"/>
        <v>57.304046743693448</v>
      </c>
      <c r="BT29" s="88">
        <f t="shared" si="120"/>
        <v>1254.6598311218336</v>
      </c>
      <c r="BU29" s="87">
        <f t="shared" si="100"/>
        <v>335.19316445516688</v>
      </c>
      <c r="BV29" s="89">
        <f t="shared" si="121"/>
        <v>210.64691044875667</v>
      </c>
      <c r="BW29" s="84">
        <f t="shared" si="122"/>
        <v>4.2658969498535244</v>
      </c>
      <c r="BX29" s="84">
        <f t="shared" si="123"/>
        <v>-3.1303050146475719E-2</v>
      </c>
      <c r="BY29" s="84">
        <f t="shared" si="124"/>
        <v>-0.1427568963003214</v>
      </c>
      <c r="BZ29" s="78">
        <f t="shared" si="132"/>
        <v>0.43144465552399047</v>
      </c>
      <c r="CA29" s="79">
        <f t="shared" si="133"/>
        <v>-0.17215118678334163</v>
      </c>
      <c r="CB29" s="117">
        <f t="shared" si="134"/>
        <v>-9.6135351667667179E-2</v>
      </c>
      <c r="CC29" s="70"/>
      <c r="CD29" s="87"/>
      <c r="CE29" s="91"/>
      <c r="CF29" s="90"/>
      <c r="CG29" s="90"/>
    </row>
    <row r="30" spans="1:85" s="23" customFormat="1" ht="15" customHeight="1" x14ac:dyDescent="0.2">
      <c r="A30" s="68" t="s">
        <v>51</v>
      </c>
      <c r="B30" s="69">
        <v>15319.454659999999</v>
      </c>
      <c r="C30" s="70">
        <v>8487.5222300000005</v>
      </c>
      <c r="D30" s="71">
        <v>16884.968530000002</v>
      </c>
      <c r="E30" s="69">
        <v>14684.57143</v>
      </c>
      <c r="F30" s="70">
        <v>7776.8605399999997</v>
      </c>
      <c r="G30" s="71">
        <v>16063.7513</v>
      </c>
      <c r="H30" s="72">
        <f t="shared" si="101"/>
        <v>1.0511223819806026</v>
      </c>
      <c r="I30" s="73">
        <f t="shared" si="3"/>
        <v>7.8876690694067442E-3</v>
      </c>
      <c r="J30" s="74">
        <f t="shared" si="102"/>
        <v>-4.0259183413908328E-2</v>
      </c>
      <c r="K30" s="69">
        <v>9348.3030099999978</v>
      </c>
      <c r="L30" s="70">
        <v>5131.90625</v>
      </c>
      <c r="M30" s="70">
        <v>10761.879449999999</v>
      </c>
      <c r="N30" s="75">
        <f t="shared" si="103"/>
        <v>0.66994808678344009</v>
      </c>
      <c r="O30" s="76">
        <f t="shared" si="104"/>
        <v>3.3340947476549365E-2</v>
      </c>
      <c r="P30" s="77">
        <f t="shared" si="105"/>
        <v>1.0053747209748831E-2</v>
      </c>
      <c r="Q30" s="69">
        <v>1860.9626400000002</v>
      </c>
      <c r="R30" s="70">
        <v>923.87313000000017</v>
      </c>
      <c r="S30" s="71">
        <v>1802.1</v>
      </c>
      <c r="T30" s="78">
        <f t="shared" si="106"/>
        <v>0.11218425673709229</v>
      </c>
      <c r="U30" s="79">
        <f t="shared" si="107"/>
        <v>-1.4544851352376847E-2</v>
      </c>
      <c r="V30" s="80">
        <f t="shared" si="108"/>
        <v>-6.613441286177163E-3</v>
      </c>
      <c r="W30" s="69">
        <v>2589.6798199999998</v>
      </c>
      <c r="X30" s="70">
        <v>1314.6008100000001</v>
      </c>
      <c r="Y30" s="71">
        <v>2617.9699999999998</v>
      </c>
      <c r="Z30" s="78">
        <f t="shared" si="109"/>
        <v>0.16297376317074827</v>
      </c>
      <c r="AA30" s="79">
        <f t="shared" si="110"/>
        <v>-1.3380026406616313E-2</v>
      </c>
      <c r="AB30" s="80">
        <f t="shared" si="111"/>
        <v>-6.0662759605179528E-3</v>
      </c>
      <c r="AC30" s="69">
        <v>17987.359250000001</v>
      </c>
      <c r="AD30" s="70">
        <v>16403.082969999999</v>
      </c>
      <c r="AE30" s="70">
        <v>16558.39803</v>
      </c>
      <c r="AF30" s="70">
        <f t="shared" si="112"/>
        <v>-1428.961220000001</v>
      </c>
      <c r="AG30" s="71">
        <f t="shared" si="113"/>
        <v>155.31506000000081</v>
      </c>
      <c r="AH30" s="69">
        <v>10457.684519999999</v>
      </c>
      <c r="AI30" s="70">
        <v>7898.3857800000005</v>
      </c>
      <c r="AJ30" s="70">
        <v>8368.8560699999998</v>
      </c>
      <c r="AK30" s="70">
        <f t="shared" si="97"/>
        <v>-2088.8284499999991</v>
      </c>
      <c r="AL30" s="71">
        <f t="shared" si="98"/>
        <v>470.4702899999993</v>
      </c>
      <c r="AM30" s="78">
        <f t="shared" si="125"/>
        <v>0.98065909927994388</v>
      </c>
      <c r="AN30" s="79">
        <f t="shared" si="114"/>
        <v>-0.1934923081435892</v>
      </c>
      <c r="AO30" s="80">
        <f t="shared" si="115"/>
        <v>-0.95195238914970093</v>
      </c>
      <c r="AP30" s="78">
        <f t="shared" si="22"/>
        <v>0.49563942361697721</v>
      </c>
      <c r="AQ30" s="79">
        <f t="shared" si="116"/>
        <v>-0.1870013591065508</v>
      </c>
      <c r="AR30" s="80">
        <f t="shared" si="48"/>
        <v>-0.43494851076066265</v>
      </c>
      <c r="AS30" s="79">
        <f t="shared" si="24"/>
        <v>0.52097769155577001</v>
      </c>
      <c r="AT30" s="79">
        <f t="shared" si="117"/>
        <v>-0.19117686943028389</v>
      </c>
      <c r="AU30" s="79">
        <f t="shared" si="26"/>
        <v>-0.49464882500254292</v>
      </c>
      <c r="AV30" s="69">
        <v>15861</v>
      </c>
      <c r="AW30" s="70">
        <v>7262</v>
      </c>
      <c r="AX30" s="71">
        <v>13168</v>
      </c>
      <c r="AY30" s="81">
        <v>202.17499999999995</v>
      </c>
      <c r="AZ30" s="82">
        <v>200.70005643865937</v>
      </c>
      <c r="BA30" s="83">
        <v>202.48999999999998</v>
      </c>
      <c r="BB30" s="81">
        <v>411.77666666666653</v>
      </c>
      <c r="BC30" s="82">
        <v>405.28666666666675</v>
      </c>
      <c r="BD30" s="82">
        <v>402.82</v>
      </c>
      <c r="BE30" s="85">
        <f t="shared" si="126"/>
        <v>10.838395311702635</v>
      </c>
      <c r="BF30" s="84">
        <f t="shared" si="127"/>
        <v>-2.2369107350390518</v>
      </c>
      <c r="BG30" s="84">
        <f t="shared" si="128"/>
        <v>-1.2227207119817081</v>
      </c>
      <c r="BH30" s="85">
        <f t="shared" si="129"/>
        <v>5.4482564586333018</v>
      </c>
      <c r="BI30" s="84">
        <f t="shared" si="130"/>
        <v>-0.97148563457256465</v>
      </c>
      <c r="BJ30" s="86">
        <f t="shared" si="131"/>
        <v>-0.52447066455522151</v>
      </c>
      <c r="BK30" s="70">
        <v>543</v>
      </c>
      <c r="BL30" s="70">
        <v>571</v>
      </c>
      <c r="BM30" s="70">
        <v>575</v>
      </c>
      <c r="BN30" s="69">
        <v>66159</v>
      </c>
      <c r="BO30" s="70">
        <v>31248</v>
      </c>
      <c r="BP30" s="71">
        <v>58072</v>
      </c>
      <c r="BQ30" s="87">
        <f t="shared" si="118"/>
        <v>276.61784164485465</v>
      </c>
      <c r="BR30" s="87">
        <f t="shared" si="99"/>
        <v>54.6590540271458</v>
      </c>
      <c r="BS30" s="87">
        <f t="shared" si="119"/>
        <v>27.742376335074823</v>
      </c>
      <c r="BT30" s="88">
        <f t="shared" si="120"/>
        <v>1219.9082092952613</v>
      </c>
      <c r="BU30" s="87">
        <f t="shared" si="100"/>
        <v>294.07935676389502</v>
      </c>
      <c r="BV30" s="89">
        <f t="shared" si="121"/>
        <v>149.01031064475183</v>
      </c>
      <c r="BW30" s="84">
        <f t="shared" si="122"/>
        <v>4.4100850546780075</v>
      </c>
      <c r="BX30" s="84">
        <f t="shared" si="123"/>
        <v>0.23891047552158629</v>
      </c>
      <c r="BY30" s="84">
        <f t="shared" si="124"/>
        <v>0.10713820807927465</v>
      </c>
      <c r="BZ30" s="78">
        <f t="shared" si="132"/>
        <v>0.55798222435743461</v>
      </c>
      <c r="CA30" s="79">
        <f t="shared" si="133"/>
        <v>-0.11516572594933261</v>
      </c>
      <c r="CB30" s="117">
        <f t="shared" si="134"/>
        <v>-5.0073817674089027E-2</v>
      </c>
      <c r="CC30" s="70"/>
      <c r="CD30" s="87"/>
      <c r="CE30" s="91"/>
      <c r="CF30" s="90"/>
      <c r="CG30" s="90"/>
    </row>
    <row r="31" spans="1:85" s="23" customFormat="1" ht="15" customHeight="1" x14ac:dyDescent="0.2">
      <c r="A31" s="68" t="s">
        <v>967</v>
      </c>
      <c r="B31" s="69">
        <v>15241.62912</v>
      </c>
      <c r="C31" s="70">
        <v>7514.6560999999992</v>
      </c>
      <c r="D31" s="71">
        <v>14813.99942</v>
      </c>
      <c r="E31" s="69">
        <v>15581.56258</v>
      </c>
      <c r="F31" s="70">
        <v>8000.7907100000002</v>
      </c>
      <c r="G31" s="71">
        <v>15119.77729</v>
      </c>
      <c r="H31" s="72">
        <f t="shared" si="101"/>
        <v>0.97977629801450605</v>
      </c>
      <c r="I31" s="73">
        <f t="shared" si="3"/>
        <v>1.5926889094942664E-3</v>
      </c>
      <c r="J31" s="74">
        <f t="shared" si="102"/>
        <v>4.0537118740936573E-2</v>
      </c>
      <c r="K31" s="69">
        <v>8105.664960000001</v>
      </c>
      <c r="L31" s="70">
        <v>4345.4664700000003</v>
      </c>
      <c r="M31" s="70">
        <f>8571326.37/1000</f>
        <v>8571.3263699999989</v>
      </c>
      <c r="N31" s="75">
        <f t="shared" si="103"/>
        <v>0.56689501476115978</v>
      </c>
      <c r="O31" s="76">
        <f t="shared" si="104"/>
        <v>4.6686279701161681E-2</v>
      </c>
      <c r="P31" s="77">
        <f t="shared" si="105"/>
        <v>2.3765388264530674E-2</v>
      </c>
      <c r="Q31" s="69">
        <v>2834.6795900000002</v>
      </c>
      <c r="R31" s="70">
        <v>1389.4991500000001</v>
      </c>
      <c r="S31" s="71">
        <v>2369.5700000000002</v>
      </c>
      <c r="T31" s="78">
        <f t="shared" si="106"/>
        <v>0.15671990099795974</v>
      </c>
      <c r="U31" s="79">
        <f t="shared" si="107"/>
        <v>-2.5205344011709901E-2</v>
      </c>
      <c r="V31" s="80">
        <f t="shared" si="108"/>
        <v>-1.6950327403752824E-2</v>
      </c>
      <c r="W31" s="69">
        <v>3690.6096100000004</v>
      </c>
      <c r="X31" s="70">
        <v>1841.2343799999999</v>
      </c>
      <c r="Y31" s="71">
        <v>3320.85</v>
      </c>
      <c r="Z31" s="78">
        <f t="shared" si="109"/>
        <v>0.21963617163834559</v>
      </c>
      <c r="AA31" s="79">
        <f t="shared" si="110"/>
        <v>-1.7221305976714008E-2</v>
      </c>
      <c r="AB31" s="80">
        <f t="shared" si="111"/>
        <v>-1.0495379946760169E-2</v>
      </c>
      <c r="AC31" s="69">
        <v>8978.4223899999997</v>
      </c>
      <c r="AD31" s="70">
        <v>10341.389740000001</v>
      </c>
      <c r="AE31" s="70">
        <v>10162.776890000001</v>
      </c>
      <c r="AF31" s="70">
        <f t="shared" si="112"/>
        <v>1184.3545000000013</v>
      </c>
      <c r="AG31" s="71">
        <f t="shared" si="113"/>
        <v>-178.61284999999953</v>
      </c>
      <c r="AH31" s="69">
        <v>3007.5699000000004</v>
      </c>
      <c r="AI31" s="70">
        <v>3760.6301700000004</v>
      </c>
      <c r="AJ31" s="70">
        <v>3784.2204100000004</v>
      </c>
      <c r="AK31" s="70">
        <f t="shared" si="97"/>
        <v>776.65050999999994</v>
      </c>
      <c r="AL31" s="71">
        <f t="shared" si="98"/>
        <v>23.590239999999994</v>
      </c>
      <c r="AM31" s="78">
        <f t="shared" si="125"/>
        <v>0.68602519831879416</v>
      </c>
      <c r="AN31" s="79">
        <f t="shared" si="114"/>
        <v>9.6952841334424722E-2</v>
      </c>
      <c r="AO31" s="80">
        <f t="shared" si="115"/>
        <v>-0.69013754318044773</v>
      </c>
      <c r="AP31" s="78">
        <f t="shared" si="22"/>
        <v>0.25544893736738111</v>
      </c>
      <c r="AQ31" s="79">
        <f t="shared" si="116"/>
        <v>5.8122924752792543E-2</v>
      </c>
      <c r="AR31" s="80">
        <f t="shared" si="48"/>
        <v>-0.24499048660040373</v>
      </c>
      <c r="AS31" s="79">
        <f t="shared" si="24"/>
        <v>0.25028281418555209</v>
      </c>
      <c r="AT31" s="79">
        <f t="shared" si="117"/>
        <v>5.7261742995912746E-2</v>
      </c>
      <c r="AU31" s="79">
        <f t="shared" si="26"/>
        <v>-0.21974949965808804</v>
      </c>
      <c r="AV31" s="69">
        <v>10953</v>
      </c>
      <c r="AW31" s="70">
        <v>4613</v>
      </c>
      <c r="AX31" s="71">
        <v>7688</v>
      </c>
      <c r="AY31" s="81">
        <v>269</v>
      </c>
      <c r="AZ31" s="82">
        <v>269</v>
      </c>
      <c r="BA31" s="83">
        <v>259</v>
      </c>
      <c r="BB31" s="81">
        <v>367</v>
      </c>
      <c r="BC31" s="82">
        <v>360</v>
      </c>
      <c r="BD31" s="82">
        <v>348</v>
      </c>
      <c r="BE31" s="85">
        <f t="shared" si="126"/>
        <v>4.9472329472329468</v>
      </c>
      <c r="BF31" s="84">
        <f t="shared" si="127"/>
        <v>-1.8390124059269048</v>
      </c>
      <c r="BG31" s="84">
        <f t="shared" si="128"/>
        <v>-0.76900001435317478</v>
      </c>
      <c r="BH31" s="85">
        <f t="shared" si="129"/>
        <v>3.6819923371647509</v>
      </c>
      <c r="BI31" s="84">
        <f t="shared" si="130"/>
        <v>-1.2921221042521425</v>
      </c>
      <c r="BJ31" s="86">
        <f t="shared" si="131"/>
        <v>-0.58930395913154543</v>
      </c>
      <c r="BK31" s="70">
        <v>418</v>
      </c>
      <c r="BL31" s="70">
        <v>416</v>
      </c>
      <c r="BM31" s="70">
        <v>416</v>
      </c>
      <c r="BN31" s="69">
        <v>50970</v>
      </c>
      <c r="BO31" s="70">
        <v>21688</v>
      </c>
      <c r="BP31" s="71">
        <v>36476</v>
      </c>
      <c r="BQ31" s="87">
        <f t="shared" si="118"/>
        <v>414.51303021164597</v>
      </c>
      <c r="BR31" s="87">
        <f t="shared" si="99"/>
        <v>108.81237139273287</v>
      </c>
      <c r="BS31" s="87">
        <f t="shared" si="119"/>
        <v>45.608995261443113</v>
      </c>
      <c r="BT31" s="88">
        <f t="shared" si="120"/>
        <v>1966.6723842351716</v>
      </c>
      <c r="BU31" s="87">
        <f t="shared" si="100"/>
        <v>544.08838167879435</v>
      </c>
      <c r="BV31" s="89">
        <f t="shared" si="121"/>
        <v>232.27162334204354</v>
      </c>
      <c r="BW31" s="84">
        <f t="shared" si="122"/>
        <v>4.7445369406867846</v>
      </c>
      <c r="BX31" s="84">
        <f t="shared" si="123"/>
        <v>9.101735701107927E-2</v>
      </c>
      <c r="BY31" s="84">
        <f t="shared" si="124"/>
        <v>4.3041167870829788E-2</v>
      </c>
      <c r="BZ31" s="78">
        <f t="shared" si="132"/>
        <v>0.4844347641308967</v>
      </c>
      <c r="CA31" s="79">
        <f t="shared" si="133"/>
        <v>-0.18925473334458509</v>
      </c>
      <c r="CB31" s="117">
        <f t="shared" si="134"/>
        <v>-9.4838740142607625E-2</v>
      </c>
      <c r="CC31" s="70"/>
      <c r="CD31" s="87"/>
      <c r="CE31" s="91"/>
      <c r="CF31" s="90"/>
      <c r="CG31" s="90"/>
    </row>
    <row r="32" spans="1:85" s="23" customFormat="1" ht="15" customHeight="1" x14ac:dyDescent="0.2">
      <c r="A32" s="68" t="s">
        <v>52</v>
      </c>
      <c r="B32" s="69">
        <v>11237</v>
      </c>
      <c r="C32" s="70">
        <v>5813.7842300000002</v>
      </c>
      <c r="D32" s="71">
        <v>11465.11031</v>
      </c>
      <c r="E32" s="69">
        <v>10685</v>
      </c>
      <c r="F32" s="70">
        <v>5516.2441100000005</v>
      </c>
      <c r="G32" s="71">
        <v>10682.867400000001</v>
      </c>
      <c r="H32" s="72">
        <f t="shared" si="101"/>
        <v>1.0732240587391357</v>
      </c>
      <c r="I32" s="73">
        <f t="shared" si="3"/>
        <v>2.1562851439182573E-2</v>
      </c>
      <c r="J32" s="74">
        <f t="shared" si="102"/>
        <v>1.9285162260531674E-2</v>
      </c>
      <c r="K32" s="69">
        <v>6019.2652300000009</v>
      </c>
      <c r="L32" s="70">
        <v>3271.4326400000004</v>
      </c>
      <c r="M32" s="70">
        <v>6580.2498399999995</v>
      </c>
      <c r="N32" s="75">
        <f t="shared" si="103"/>
        <v>0.61596288651865128</v>
      </c>
      <c r="O32" s="76">
        <f t="shared" si="104"/>
        <v>5.2625008184537969E-2</v>
      </c>
      <c r="P32" s="77">
        <f t="shared" si="105"/>
        <v>2.2908522940096709E-2</v>
      </c>
      <c r="Q32" s="69">
        <v>1240.74081</v>
      </c>
      <c r="R32" s="70">
        <v>710.76245000000006</v>
      </c>
      <c r="S32" s="71">
        <v>1257.57</v>
      </c>
      <c r="T32" s="78">
        <f t="shared" si="106"/>
        <v>0.1177183945950691</v>
      </c>
      <c r="U32" s="79">
        <f t="shared" si="107"/>
        <v>1.5985246839787803E-3</v>
      </c>
      <c r="V32" s="80">
        <f t="shared" si="108"/>
        <v>-1.1130589573617386E-2</v>
      </c>
      <c r="W32" s="69">
        <v>2942.740659999999</v>
      </c>
      <c r="X32" s="70">
        <v>1290.1992499999999</v>
      </c>
      <c r="Y32" s="71">
        <v>2388.83</v>
      </c>
      <c r="Z32" s="78">
        <f t="shared" si="109"/>
        <v>0.2236131846024785</v>
      </c>
      <c r="AA32" s="79">
        <f t="shared" si="110"/>
        <v>-5.1795393778429205E-2</v>
      </c>
      <c r="AB32" s="80">
        <f t="shared" si="111"/>
        <v>-1.0277706422646887E-2</v>
      </c>
      <c r="AC32" s="69">
        <v>4607.7851299999993</v>
      </c>
      <c r="AD32" s="70">
        <v>5138.6484299999993</v>
      </c>
      <c r="AE32" s="70">
        <v>4594.8831900000005</v>
      </c>
      <c r="AF32" s="70">
        <f t="shared" si="112"/>
        <v>-12.901939999998831</v>
      </c>
      <c r="AG32" s="71">
        <f t="shared" si="113"/>
        <v>-543.76523999999881</v>
      </c>
      <c r="AH32" s="69">
        <v>871.9070200000001</v>
      </c>
      <c r="AI32" s="70">
        <v>708.82783999999992</v>
      </c>
      <c r="AJ32" s="70">
        <v>1105.43463</v>
      </c>
      <c r="AK32" s="70">
        <f t="shared" si="97"/>
        <v>233.52760999999987</v>
      </c>
      <c r="AL32" s="71">
        <f t="shared" si="98"/>
        <v>396.60679000000005</v>
      </c>
      <c r="AM32" s="78">
        <f t="shared" si="125"/>
        <v>0.4007709534196362</v>
      </c>
      <c r="AN32" s="79">
        <f t="shared" si="114"/>
        <v>-9.2837880594061617E-3</v>
      </c>
      <c r="AO32" s="80">
        <f t="shared" si="115"/>
        <v>-0.48310230824766154</v>
      </c>
      <c r="AP32" s="78">
        <f t="shared" si="22"/>
        <v>9.6417269447100495E-2</v>
      </c>
      <c r="AQ32" s="79">
        <f t="shared" si="116"/>
        <v>1.8824760770407414E-2</v>
      </c>
      <c r="AR32" s="80">
        <f t="shared" si="48"/>
        <v>-2.5504668478002021E-2</v>
      </c>
      <c r="AS32" s="79">
        <f t="shared" si="24"/>
        <v>0.10347733324856208</v>
      </c>
      <c r="AT32" s="79">
        <f t="shared" si="117"/>
        <v>2.1876301896198949E-2</v>
      </c>
      <c r="AU32" s="79">
        <f t="shared" si="26"/>
        <v>-2.5020939464753325E-2</v>
      </c>
      <c r="AV32" s="69">
        <v>10623</v>
      </c>
      <c r="AW32" s="70">
        <v>5168</v>
      </c>
      <c r="AX32" s="71">
        <v>8895</v>
      </c>
      <c r="AY32" s="81">
        <v>149.81</v>
      </c>
      <c r="AZ32" s="82">
        <v>146.25</v>
      </c>
      <c r="BA32" s="83">
        <v>144.62</v>
      </c>
      <c r="BB32" s="81">
        <v>296.93</v>
      </c>
      <c r="BC32" s="82">
        <v>301.41000000000003</v>
      </c>
      <c r="BD32" s="82">
        <v>296.65999999999991</v>
      </c>
      <c r="BE32" s="85">
        <f t="shared" si="126"/>
        <v>10.251002627575716</v>
      </c>
      <c r="BF32" s="84">
        <f t="shared" si="127"/>
        <v>-1.5673005564573916</v>
      </c>
      <c r="BG32" s="84">
        <f t="shared" si="128"/>
        <v>-1.5279147513416635</v>
      </c>
      <c r="BH32" s="85">
        <f t="shared" si="129"/>
        <v>4.997303310186747</v>
      </c>
      <c r="BI32" s="84">
        <f t="shared" si="130"/>
        <v>-0.96538149768042647</v>
      </c>
      <c r="BJ32" s="86">
        <f t="shared" si="131"/>
        <v>-0.71805671989409436</v>
      </c>
      <c r="BK32" s="70">
        <v>375.32</v>
      </c>
      <c r="BL32" s="70">
        <v>370</v>
      </c>
      <c r="BM32" s="70">
        <v>370</v>
      </c>
      <c r="BN32" s="69">
        <v>51207</v>
      </c>
      <c r="BO32" s="70">
        <v>24651</v>
      </c>
      <c r="BP32" s="71">
        <v>42456</v>
      </c>
      <c r="BQ32" s="87">
        <f t="shared" si="118"/>
        <v>251.62208875070661</v>
      </c>
      <c r="BR32" s="87">
        <f t="shared" si="99"/>
        <v>42.95921062857488</v>
      </c>
      <c r="BS32" s="87">
        <f t="shared" si="119"/>
        <v>27.848444273809093</v>
      </c>
      <c r="BT32" s="88">
        <f t="shared" si="120"/>
        <v>1200.996897133221</v>
      </c>
      <c r="BU32" s="87">
        <f t="shared" si="100"/>
        <v>195.16050440047127</v>
      </c>
      <c r="BV32" s="89">
        <f t="shared" si="121"/>
        <v>133.6122009257906</v>
      </c>
      <c r="BW32" s="84">
        <f>BP32/AX32</f>
        <v>4.7730185497470492</v>
      </c>
      <c r="BX32" s="84">
        <f>BW32-BN32/AV32</f>
        <v>-4.7371170670912122E-2</v>
      </c>
      <c r="BY32" s="84">
        <f t="shared" si="124"/>
        <v>3.0882091897739272E-3</v>
      </c>
      <c r="BZ32" s="78">
        <f t="shared" si="132"/>
        <v>0.63395550246378973</v>
      </c>
      <c r="CA32" s="79">
        <f t="shared" si="133"/>
        <v>-0.11983220458604704</v>
      </c>
      <c r="CB32" s="117">
        <f t="shared" si="134"/>
        <v>-0.10631476780648053</v>
      </c>
      <c r="CC32" s="70"/>
      <c r="CD32" s="87"/>
      <c r="CE32" s="91"/>
      <c r="CF32" s="90"/>
      <c r="CG32" s="90"/>
    </row>
    <row r="33" spans="1:85" s="23" customFormat="1" ht="15" customHeight="1" x14ac:dyDescent="0.2">
      <c r="A33" s="68" t="s">
        <v>53</v>
      </c>
      <c r="B33" s="69">
        <v>5414.1191200000003</v>
      </c>
      <c r="C33" s="70">
        <v>2555.3938399999997</v>
      </c>
      <c r="D33" s="71">
        <v>5740.0643899999995</v>
      </c>
      <c r="E33" s="69">
        <v>5113.83794484181</v>
      </c>
      <c r="F33" s="70">
        <v>2554.4443999999999</v>
      </c>
      <c r="G33" s="71">
        <v>5680.3377300000002</v>
      </c>
      <c r="H33" s="72">
        <f t="shared" si="101"/>
        <v>1.010514631847427</v>
      </c>
      <c r="I33" s="73">
        <f t="shared" si="3"/>
        <v>-4.8204705448170238E-2</v>
      </c>
      <c r="J33" s="74">
        <f t="shared" si="102"/>
        <v>1.0142950240264126E-2</v>
      </c>
      <c r="K33" s="69">
        <v>2981.4976048418098</v>
      </c>
      <c r="L33" s="70">
        <v>1591.1019800000001</v>
      </c>
      <c r="M33" s="70">
        <v>3623.6957299999999</v>
      </c>
      <c r="N33" s="75">
        <f t="shared" si="103"/>
        <v>0.63793666895225254</v>
      </c>
      <c r="O33" s="76">
        <f t="shared" si="104"/>
        <v>5.4911231501860502E-2</v>
      </c>
      <c r="P33" s="77">
        <f t="shared" si="105"/>
        <v>1.5060719880900519E-2</v>
      </c>
      <c r="Q33" s="69">
        <v>631.72889999999995</v>
      </c>
      <c r="R33" s="70">
        <v>327.80162000000001</v>
      </c>
      <c r="S33" s="71">
        <v>603.4</v>
      </c>
      <c r="T33" s="78">
        <f t="shared" si="106"/>
        <v>0.10622607821595142</v>
      </c>
      <c r="U33" s="79">
        <f t="shared" si="107"/>
        <v>-1.7307148064167166E-2</v>
      </c>
      <c r="V33" s="80">
        <f t="shared" si="108"/>
        <v>-2.2099917057228136E-2</v>
      </c>
      <c r="W33" s="69">
        <v>983.65055000000007</v>
      </c>
      <c r="X33" s="70">
        <v>414.87889000000001</v>
      </c>
      <c r="Y33" s="71">
        <v>857.25</v>
      </c>
      <c r="Z33" s="78">
        <f t="shared" si="109"/>
        <v>0.15091532242397143</v>
      </c>
      <c r="AA33" s="79">
        <f t="shared" si="110"/>
        <v>-4.1435424824908779E-2</v>
      </c>
      <c r="AB33" s="80">
        <f t="shared" si="111"/>
        <v>-1.1499208892505858E-2</v>
      </c>
      <c r="AC33" s="69">
        <v>5393.7147699999996</v>
      </c>
      <c r="AD33" s="70">
        <v>5412.6570600000005</v>
      </c>
      <c r="AE33" s="70">
        <v>5140.7046600000003</v>
      </c>
      <c r="AF33" s="70">
        <f t="shared" si="112"/>
        <v>-253.01010999999926</v>
      </c>
      <c r="AG33" s="71">
        <f t="shared" si="113"/>
        <v>-271.95240000000013</v>
      </c>
      <c r="AH33" s="69">
        <v>28.336790000000001</v>
      </c>
      <c r="AI33" s="70">
        <v>0</v>
      </c>
      <c r="AJ33" s="70">
        <v>0</v>
      </c>
      <c r="AK33" s="70">
        <f t="shared" si="97"/>
        <v>-28.336790000000001</v>
      </c>
      <c r="AL33" s="71">
        <f t="shared" si="98"/>
        <v>0</v>
      </c>
      <c r="AM33" s="78">
        <f t="shared" si="125"/>
        <v>0.89558309989620177</v>
      </c>
      <c r="AN33" s="79">
        <f t="shared" si="114"/>
        <v>-0.10064817068581666</v>
      </c>
      <c r="AO33" s="80">
        <f t="shared" si="115"/>
        <v>-1.2225471762572386</v>
      </c>
      <c r="AP33" s="78">
        <f>IF(D33=0,"0",(AJ33/D33))</f>
        <v>0</v>
      </c>
      <c r="AQ33" s="79">
        <f t="shared" si="116"/>
        <v>-5.2338689585389097E-3</v>
      </c>
      <c r="AR33" s="80">
        <f t="shared" si="48"/>
        <v>0</v>
      </c>
      <c r="AS33" s="79">
        <f t="shared" si="24"/>
        <v>0</v>
      </c>
      <c r="AT33" s="79">
        <f t="shared" si="117"/>
        <v>-5.5411982752763128E-3</v>
      </c>
      <c r="AU33" s="79">
        <f t="shared" si="26"/>
        <v>0</v>
      </c>
      <c r="AV33" s="69">
        <v>6346</v>
      </c>
      <c r="AW33" s="70">
        <v>2681</v>
      </c>
      <c r="AX33" s="71">
        <v>3865</v>
      </c>
      <c r="AY33" s="81">
        <v>88.5</v>
      </c>
      <c r="AZ33" s="82">
        <v>83.5</v>
      </c>
      <c r="BA33" s="83">
        <v>81.5</v>
      </c>
      <c r="BB33" s="81">
        <v>193.36</v>
      </c>
      <c r="BC33" s="82">
        <v>191.25</v>
      </c>
      <c r="BD33" s="82">
        <v>175.75</v>
      </c>
      <c r="BE33" s="85">
        <f t="shared" si="126"/>
        <v>7.9038854805725975</v>
      </c>
      <c r="BF33" s="84">
        <f t="shared" si="127"/>
        <v>-4.0471503009716585</v>
      </c>
      <c r="BG33" s="84">
        <f t="shared" si="128"/>
        <v>-2.798709329806643</v>
      </c>
      <c r="BH33" s="85">
        <f t="shared" si="129"/>
        <v>3.6652441915599812</v>
      </c>
      <c r="BI33" s="84">
        <f t="shared" si="130"/>
        <v>-1.8046909897943144</v>
      </c>
      <c r="BJ33" s="86">
        <f t="shared" si="131"/>
        <v>-1.0075226929716092</v>
      </c>
      <c r="BK33" s="70">
        <v>270</v>
      </c>
      <c r="BL33" s="70">
        <v>270</v>
      </c>
      <c r="BM33" s="70">
        <v>270</v>
      </c>
      <c r="BN33" s="69">
        <v>28269</v>
      </c>
      <c r="BO33" s="70">
        <v>12179</v>
      </c>
      <c r="BP33" s="71">
        <v>17840</v>
      </c>
      <c r="BQ33" s="87">
        <f t="shared" si="118"/>
        <v>318.40458127802691</v>
      </c>
      <c r="BR33" s="87">
        <f t="shared" si="99"/>
        <v>137.50543575318309</v>
      </c>
      <c r="BS33" s="87">
        <f t="shared" si="119"/>
        <v>108.66286192504228</v>
      </c>
      <c r="BT33" s="88">
        <f t="shared" si="120"/>
        <v>1469.6863467011644</v>
      </c>
      <c r="BU33" s="87">
        <f t="shared" si="100"/>
        <v>663.8499229946076</v>
      </c>
      <c r="BV33" s="89">
        <f t="shared" si="121"/>
        <v>516.89097184103764</v>
      </c>
      <c r="BW33" s="84">
        <f t="shared" si="122"/>
        <v>4.6157826649417855</v>
      </c>
      <c r="BX33" s="84">
        <f t="shared" si="123"/>
        <v>0.1611655833155643</v>
      </c>
      <c r="BY33" s="84">
        <f t="shared" si="124"/>
        <v>7.3074720145068106E-2</v>
      </c>
      <c r="BZ33" s="78">
        <f t="shared" si="132"/>
        <v>0.36505013300593414</v>
      </c>
      <c r="CA33" s="79">
        <f t="shared" si="133"/>
        <v>-0.21340290566809905</v>
      </c>
      <c r="CB33" s="117">
        <f t="shared" si="134"/>
        <v>-0.13614328263192599</v>
      </c>
      <c r="CC33" s="70"/>
      <c r="CD33" s="87"/>
      <c r="CE33" s="91"/>
      <c r="CF33" s="90"/>
      <c r="CG33" s="90"/>
    </row>
    <row r="34" spans="1:85" s="112" customFormat="1" ht="15" customHeight="1" x14ac:dyDescent="0.2">
      <c r="A34" s="68" t="s">
        <v>54</v>
      </c>
      <c r="B34" s="92">
        <v>5513</v>
      </c>
      <c r="C34" s="93">
        <v>3302.6759999999999</v>
      </c>
      <c r="D34" s="94">
        <v>7210.6589999999997</v>
      </c>
      <c r="E34" s="92">
        <v>5840</v>
      </c>
      <c r="F34" s="93">
        <v>3951.4079999999999</v>
      </c>
      <c r="G34" s="94">
        <v>8088.7619999999997</v>
      </c>
      <c r="H34" s="95">
        <f t="shared" si="101"/>
        <v>0.89144160750433754</v>
      </c>
      <c r="I34" s="96">
        <f t="shared" si="3"/>
        <v>-5.2565241810730967E-2</v>
      </c>
      <c r="J34" s="97">
        <f t="shared" si="102"/>
        <v>5.5619034892245844E-2</v>
      </c>
      <c r="K34" s="92">
        <v>3745.462</v>
      </c>
      <c r="L34" s="93">
        <v>2332.8200000000002</v>
      </c>
      <c r="M34" s="93">
        <v>5050.1400000000003</v>
      </c>
      <c r="N34" s="98">
        <f t="shared" si="103"/>
        <v>0.62434028841496392</v>
      </c>
      <c r="O34" s="99">
        <f t="shared" si="104"/>
        <v>-1.7005944461748412E-2</v>
      </c>
      <c r="P34" s="100">
        <f t="shared" si="105"/>
        <v>3.396338985121139E-2</v>
      </c>
      <c r="Q34" s="92">
        <v>1002.699</v>
      </c>
      <c r="R34" s="93">
        <v>548.76800000000003</v>
      </c>
      <c r="S34" s="94">
        <v>1137.1099999999999</v>
      </c>
      <c r="T34" s="101">
        <f t="shared" si="106"/>
        <v>0.14057899095065474</v>
      </c>
      <c r="U34" s="102">
        <f t="shared" si="107"/>
        <v>-3.1116043295920603E-2</v>
      </c>
      <c r="V34" s="103">
        <f t="shared" si="108"/>
        <v>1.6998876031897314E-3</v>
      </c>
      <c r="W34" s="92">
        <v>481.99</v>
      </c>
      <c r="X34" s="93">
        <v>563.84100000000001</v>
      </c>
      <c r="Y34" s="94">
        <v>1004.6130000000001</v>
      </c>
      <c r="Z34" s="101">
        <f t="shared" si="109"/>
        <v>0.12419861036831101</v>
      </c>
      <c r="AA34" s="102">
        <f t="shared" si="110"/>
        <v>4.166607612173566E-2</v>
      </c>
      <c r="AB34" s="103">
        <f t="shared" si="111"/>
        <v>-1.8495082614038594E-2</v>
      </c>
      <c r="AC34" s="92">
        <v>14045.781999999999</v>
      </c>
      <c r="AD34" s="93">
        <v>15434.6196</v>
      </c>
      <c r="AE34" s="93">
        <v>16152.295</v>
      </c>
      <c r="AF34" s="93">
        <f>AE34-AC34</f>
        <v>2106.5130000000008</v>
      </c>
      <c r="AG34" s="94">
        <f t="shared" si="113"/>
        <v>717.67540000000008</v>
      </c>
      <c r="AH34" s="92">
        <v>7085.8069999999998</v>
      </c>
      <c r="AI34" s="93">
        <v>6367.509</v>
      </c>
      <c r="AJ34" s="93">
        <v>5757.393</v>
      </c>
      <c r="AK34" s="93">
        <f t="shared" si="97"/>
        <v>-1328.4139999999998</v>
      </c>
      <c r="AL34" s="94">
        <f t="shared" si="98"/>
        <v>-610.11599999999999</v>
      </c>
      <c r="AM34" s="101">
        <f t="shared" si="125"/>
        <v>2.2400580862303987</v>
      </c>
      <c r="AN34" s="102">
        <f t="shared" si="114"/>
        <v>-0.30769848913691478</v>
      </c>
      <c r="AO34" s="103">
        <f t="shared" si="115"/>
        <v>-2.4333096918986095</v>
      </c>
      <c r="AP34" s="101">
        <f t="shared" ref="AP34" si="145">IF(D34=0,"0",(AJ34/D34))</f>
        <v>0.79845586929017176</v>
      </c>
      <c r="AQ34" s="102">
        <f t="shared" si="116"/>
        <v>-0.48683471659772959</v>
      </c>
      <c r="AR34" s="103">
        <f t="shared" si="48"/>
        <v>-1.1295288921578177</v>
      </c>
      <c r="AS34" s="102">
        <f t="shared" si="24"/>
        <v>0.71177678364130381</v>
      </c>
      <c r="AT34" s="102">
        <f t="shared" si="117"/>
        <v>-0.50154633279705241</v>
      </c>
      <c r="AU34" s="102">
        <f t="shared" si="26"/>
        <v>-0.89967639962906465</v>
      </c>
      <c r="AV34" s="92">
        <v>7265</v>
      </c>
      <c r="AW34" s="93">
        <v>4019</v>
      </c>
      <c r="AX34" s="94">
        <v>7505</v>
      </c>
      <c r="AY34" s="104">
        <v>109</v>
      </c>
      <c r="AZ34" s="105">
        <v>109.5</v>
      </c>
      <c r="BA34" s="106">
        <v>116.5</v>
      </c>
      <c r="BB34" s="104">
        <v>243</v>
      </c>
      <c r="BC34" s="105">
        <v>256</v>
      </c>
      <c r="BD34" s="105">
        <v>257</v>
      </c>
      <c r="BE34" s="85">
        <f t="shared" si="126"/>
        <v>10.736766809728183</v>
      </c>
      <c r="BF34" s="84">
        <f t="shared" si="127"/>
        <v>-0.37179588140331532</v>
      </c>
      <c r="BG34" s="84">
        <f t="shared" si="128"/>
        <v>-1.4976319726158049</v>
      </c>
      <c r="BH34" s="85">
        <f t="shared" si="129"/>
        <v>4.867055771725032</v>
      </c>
      <c r="BI34" s="84">
        <f t="shared" si="130"/>
        <v>-0.1157974518689322</v>
      </c>
      <c r="BJ34" s="86">
        <f t="shared" si="131"/>
        <v>-0.36601714494163495</v>
      </c>
      <c r="BK34" s="93">
        <v>302</v>
      </c>
      <c r="BL34" s="93">
        <v>303</v>
      </c>
      <c r="BM34" s="93">
        <v>303</v>
      </c>
      <c r="BN34" s="92">
        <v>34604</v>
      </c>
      <c r="BO34" s="93">
        <v>17415</v>
      </c>
      <c r="BP34" s="94">
        <v>31961</v>
      </c>
      <c r="BQ34" s="108">
        <f t="shared" si="118"/>
        <v>253.08225650010951</v>
      </c>
      <c r="BR34" s="108">
        <f t="shared" si="99"/>
        <v>84.315639923991142</v>
      </c>
      <c r="BS34" s="108">
        <f t="shared" si="119"/>
        <v>26.185443407947588</v>
      </c>
      <c r="BT34" s="109">
        <f t="shared" si="120"/>
        <v>1077.7830779480346</v>
      </c>
      <c r="BU34" s="108">
        <f t="shared" si="100"/>
        <v>273.92898297212264</v>
      </c>
      <c r="BV34" s="110">
        <f t="shared" si="121"/>
        <v>94.601191906730833</v>
      </c>
      <c r="BW34" s="107">
        <f t="shared" si="122"/>
        <v>4.2586275816122585</v>
      </c>
      <c r="BX34" s="107">
        <f t="shared" si="123"/>
        <v>-0.50448322361829856</v>
      </c>
      <c r="BY34" s="107">
        <f t="shared" si="124"/>
        <v>-7.4539872978435895E-2</v>
      </c>
      <c r="BZ34" s="78">
        <f t="shared" si="132"/>
        <v>0.5827726419050745</v>
      </c>
      <c r="CA34" s="79">
        <f t="shared" si="133"/>
        <v>-5.0281399293564455E-2</v>
      </c>
      <c r="CB34" s="117">
        <f t="shared" si="134"/>
        <v>-5.584121948106413E-2</v>
      </c>
      <c r="CC34" s="93"/>
      <c r="CD34" s="87"/>
      <c r="CE34" s="91"/>
      <c r="CF34" s="90"/>
      <c r="CG34" s="111"/>
    </row>
    <row r="35" spans="1:85" s="23" customFormat="1" ht="15" customHeight="1" x14ac:dyDescent="0.2">
      <c r="A35" s="68" t="s">
        <v>55</v>
      </c>
      <c r="B35" s="69">
        <v>9153.4040000000005</v>
      </c>
      <c r="C35" s="70">
        <v>4664.71</v>
      </c>
      <c r="D35" s="71">
        <v>9702.4979999999996</v>
      </c>
      <c r="E35" s="69">
        <v>9440</v>
      </c>
      <c r="F35" s="70">
        <v>5060.7060000000001</v>
      </c>
      <c r="G35" s="71">
        <v>10165.791999999999</v>
      </c>
      <c r="H35" s="72">
        <f t="shared" si="101"/>
        <v>0.95442617751769854</v>
      </c>
      <c r="I35" s="73">
        <f t="shared" si="3"/>
        <v>-1.5214076719589631E-2</v>
      </c>
      <c r="J35" s="74">
        <f t="shared" si="102"/>
        <v>3.2675338800729037E-2</v>
      </c>
      <c r="K35" s="69">
        <v>4776.7719999999999</v>
      </c>
      <c r="L35" s="70">
        <v>2609.576</v>
      </c>
      <c r="M35" s="70">
        <v>5441.8540000000003</v>
      </c>
      <c r="N35" s="75">
        <f t="shared" si="103"/>
        <v>0.53531038211287429</v>
      </c>
      <c r="O35" s="76">
        <f t="shared" si="104"/>
        <v>2.9296399062026857E-2</v>
      </c>
      <c r="P35" s="77">
        <f t="shared" si="105"/>
        <v>1.9655846955131451E-2</v>
      </c>
      <c r="Q35" s="69">
        <v>879.29399999999998</v>
      </c>
      <c r="R35" s="70">
        <v>510.88</v>
      </c>
      <c r="S35" s="71">
        <v>897.47</v>
      </c>
      <c r="T35" s="78">
        <f t="shared" si="106"/>
        <v>8.8283332966088632E-2</v>
      </c>
      <c r="U35" s="79">
        <f t="shared" si="107"/>
        <v>-4.8622178813689937E-3</v>
      </c>
      <c r="V35" s="80">
        <f t="shared" si="108"/>
        <v>-1.2667008745127148E-2</v>
      </c>
      <c r="W35" s="69">
        <v>3062.7240000000002</v>
      </c>
      <c r="X35" s="70">
        <v>1593.864</v>
      </c>
      <c r="Y35" s="71">
        <v>3215.04</v>
      </c>
      <c r="Z35" s="78">
        <f t="shared" si="109"/>
        <v>0.31626065140817361</v>
      </c>
      <c r="AA35" s="79">
        <f t="shared" si="110"/>
        <v>-8.1804502867416362E-3</v>
      </c>
      <c r="AB35" s="80">
        <f t="shared" si="111"/>
        <v>1.3117095016491054E-3</v>
      </c>
      <c r="AC35" s="69">
        <v>3058.2539999999999</v>
      </c>
      <c r="AD35" s="70">
        <v>3369.1529999999998</v>
      </c>
      <c r="AE35" s="70">
        <v>2912.067</v>
      </c>
      <c r="AF35" s="70">
        <f t="shared" si="112"/>
        <v>-146.1869999999999</v>
      </c>
      <c r="AG35" s="71">
        <f t="shared" si="113"/>
        <v>-457.08599999999979</v>
      </c>
      <c r="AH35" s="69">
        <v>34.887</v>
      </c>
      <c r="AI35" s="70">
        <v>218.90799999999999</v>
      </c>
      <c r="AJ35" s="70">
        <v>91.753</v>
      </c>
      <c r="AK35" s="70">
        <f t="shared" si="97"/>
        <v>56.866</v>
      </c>
      <c r="AL35" s="71">
        <f t="shared" si="98"/>
        <v>-127.15499999999999</v>
      </c>
      <c r="AM35" s="78">
        <f t="shared" si="125"/>
        <v>0.30013580007952595</v>
      </c>
      <c r="AN35" s="79">
        <f t="shared" si="114"/>
        <v>-3.3975313119454398E-2</v>
      </c>
      <c r="AO35" s="80">
        <f t="shared" si="115"/>
        <v>-0.42212839212106096</v>
      </c>
      <c r="AP35" s="78">
        <f t="shared" si="22"/>
        <v>9.456636837235112E-3</v>
      </c>
      <c r="AQ35" s="79">
        <f t="shared" si="116"/>
        <v>5.6452678645556587E-3</v>
      </c>
      <c r="AR35" s="80">
        <f t="shared" si="48"/>
        <v>-3.7471896769355646E-2</v>
      </c>
      <c r="AS35" s="79">
        <f t="shared" si="24"/>
        <v>9.0256617487353679E-3</v>
      </c>
      <c r="AT35" s="79">
        <f t="shared" si="117"/>
        <v>5.3300049690743513E-3</v>
      </c>
      <c r="AU35" s="79">
        <f t="shared" si="26"/>
        <v>-3.4230753462897154E-2</v>
      </c>
      <c r="AV35" s="69">
        <v>8288</v>
      </c>
      <c r="AW35" s="70">
        <v>3571</v>
      </c>
      <c r="AX35" s="71">
        <v>6755</v>
      </c>
      <c r="AY35" s="81">
        <v>121.31999999999998</v>
      </c>
      <c r="AZ35" s="82">
        <v>111.13000000000001</v>
      </c>
      <c r="BA35" s="83">
        <v>110.78000000000002</v>
      </c>
      <c r="BB35" s="81">
        <v>232.80999999999995</v>
      </c>
      <c r="BC35" s="82">
        <v>229.34</v>
      </c>
      <c r="BD35" s="82">
        <v>226.2</v>
      </c>
      <c r="BE35" s="85">
        <f t="shared" si="126"/>
        <v>10.162785099596798</v>
      </c>
      <c r="BF35" s="84">
        <f t="shared" si="127"/>
        <v>-1.2230814791481208</v>
      </c>
      <c r="BG35" s="84">
        <f t="shared" si="128"/>
        <v>-0.54839399995627858</v>
      </c>
      <c r="BH35" s="85">
        <f t="shared" si="129"/>
        <v>4.9771588564692015</v>
      </c>
      <c r="BI35" s="84">
        <f t="shared" si="130"/>
        <v>-0.95614870477530545</v>
      </c>
      <c r="BJ35" s="86">
        <f t="shared" si="131"/>
        <v>-0.21309724073727487</v>
      </c>
      <c r="BK35" s="70">
        <v>303</v>
      </c>
      <c r="BL35" s="70">
        <v>318</v>
      </c>
      <c r="BM35" s="70">
        <v>303</v>
      </c>
      <c r="BN35" s="92">
        <v>35155</v>
      </c>
      <c r="BO35" s="70">
        <v>15432</v>
      </c>
      <c r="BP35" s="71">
        <v>28985</v>
      </c>
      <c r="BQ35" s="87">
        <f t="shared" si="118"/>
        <v>350.72596170432985</v>
      </c>
      <c r="BR35" s="87">
        <f t="shared" si="99"/>
        <v>82.200858589552411</v>
      </c>
      <c r="BS35" s="87">
        <f>BQ35-F35*1000/BO35</f>
        <v>22.790114114905293</v>
      </c>
      <c r="BT35" s="88">
        <f t="shared" si="120"/>
        <v>1504.9284974093264</v>
      </c>
      <c r="BU35" s="87">
        <f t="shared" si="100"/>
        <v>365.93235841318733</v>
      </c>
      <c r="BV35" s="89">
        <f t="shared" si="121"/>
        <v>87.760757280510916</v>
      </c>
      <c r="BW35" s="84">
        <f t="shared" si="122"/>
        <v>4.2908956328645447</v>
      </c>
      <c r="BX35" s="84">
        <f t="shared" si="123"/>
        <v>4.9220922439833892E-2</v>
      </c>
      <c r="BY35" s="84">
        <f t="shared" si="124"/>
        <v>-3.0582944564747194E-2</v>
      </c>
      <c r="BZ35" s="78">
        <f t="shared" si="132"/>
        <v>0.52850865197016939</v>
      </c>
      <c r="CA35" s="79">
        <f t="shared" si="133"/>
        <v>-0.11250296300348273</v>
      </c>
      <c r="CB35" s="117">
        <f t="shared" si="134"/>
        <v>-1.0694702327524563E-2</v>
      </c>
      <c r="CC35" s="93"/>
      <c r="CD35" s="87"/>
      <c r="CE35" s="91"/>
      <c r="CF35" s="90"/>
      <c r="CG35" s="90"/>
    </row>
    <row r="36" spans="1:85" s="23" customFormat="1" ht="15" customHeight="1" x14ac:dyDescent="0.2">
      <c r="A36" s="68" t="s">
        <v>56</v>
      </c>
      <c r="B36" s="69">
        <v>9793</v>
      </c>
      <c r="C36" s="70">
        <v>5052.2860000000001</v>
      </c>
      <c r="D36" s="71">
        <v>9977.6479999999992</v>
      </c>
      <c r="E36" s="69">
        <v>9749</v>
      </c>
      <c r="F36" s="70">
        <v>5038.0919999999996</v>
      </c>
      <c r="G36" s="71">
        <v>9950.6919999999991</v>
      </c>
      <c r="H36" s="72">
        <f t="shared" si="101"/>
        <v>1.0027089573267869</v>
      </c>
      <c r="I36" s="73">
        <f t="shared" si="3"/>
        <v>-1.8043260868965127E-3</v>
      </c>
      <c r="J36" s="74">
        <f t="shared" si="102"/>
        <v>-1.0837907755045784E-4</v>
      </c>
      <c r="K36" s="69">
        <v>4996.1890000000003</v>
      </c>
      <c r="L36" s="70">
        <v>2891.1329999999998</v>
      </c>
      <c r="M36" s="70">
        <v>5772.1440000000002</v>
      </c>
      <c r="N36" s="75">
        <f t="shared" si="103"/>
        <v>0.58007463199544318</v>
      </c>
      <c r="O36" s="76">
        <f t="shared" si="104"/>
        <v>6.7592428692540341E-2</v>
      </c>
      <c r="P36" s="77">
        <f t="shared" si="105"/>
        <v>6.2198869848320015E-3</v>
      </c>
      <c r="Q36" s="69">
        <v>1771.085</v>
      </c>
      <c r="R36" s="70">
        <v>882.92200000000003</v>
      </c>
      <c r="S36" s="71">
        <v>1599.81</v>
      </c>
      <c r="T36" s="78">
        <f t="shared" si="106"/>
        <v>0.16077374317283663</v>
      </c>
      <c r="U36" s="79">
        <f t="shared" si="107"/>
        <v>-2.0894633070880686E-2</v>
      </c>
      <c r="V36" s="80">
        <f t="shared" si="108"/>
        <v>-1.4475537705718217E-2</v>
      </c>
      <c r="W36" s="69">
        <v>2620.5300000000002</v>
      </c>
      <c r="X36" s="70">
        <v>1103.5260000000001</v>
      </c>
      <c r="Y36" s="71">
        <v>2174.88</v>
      </c>
      <c r="Z36" s="78">
        <f t="shared" si="109"/>
        <v>0.21856570377215981</v>
      </c>
      <c r="AA36" s="79">
        <f t="shared" si="110"/>
        <v>-5.0234173138292565E-2</v>
      </c>
      <c r="AB36" s="80">
        <f t="shared" si="111"/>
        <v>-4.707886142436557E-4</v>
      </c>
      <c r="AC36" s="69">
        <v>2063.277</v>
      </c>
      <c r="AD36" s="70">
        <v>2280.5720000000001</v>
      </c>
      <c r="AE36" s="70">
        <v>1891.5978400000001</v>
      </c>
      <c r="AF36" s="70">
        <f t="shared" si="112"/>
        <v>-171.67915999999991</v>
      </c>
      <c r="AG36" s="71">
        <f t="shared" si="113"/>
        <v>-388.97415999999998</v>
      </c>
      <c r="AH36" s="69">
        <v>0</v>
      </c>
      <c r="AI36" s="70">
        <v>0</v>
      </c>
      <c r="AJ36" s="70">
        <v>0</v>
      </c>
      <c r="AK36" s="70">
        <f t="shared" si="97"/>
        <v>0</v>
      </c>
      <c r="AL36" s="71">
        <f t="shared" si="98"/>
        <v>0</v>
      </c>
      <c r="AM36" s="78">
        <f t="shared" si="125"/>
        <v>0.18958354113113635</v>
      </c>
      <c r="AN36" s="79">
        <f t="shared" si="114"/>
        <v>-2.1105420371978129E-2</v>
      </c>
      <c r="AO36" s="80">
        <f t="shared" si="115"/>
        <v>-0.26181054067658399</v>
      </c>
      <c r="AP36" s="78">
        <f t="shared" si="22"/>
        <v>0</v>
      </c>
      <c r="AQ36" s="79">
        <f t="shared" si="116"/>
        <v>0</v>
      </c>
      <c r="AR36" s="80">
        <f t="shared" si="48"/>
        <v>0</v>
      </c>
      <c r="AS36" s="79">
        <f t="shared" si="24"/>
        <v>0</v>
      </c>
      <c r="AT36" s="79">
        <f t="shared" si="117"/>
        <v>0</v>
      </c>
      <c r="AU36" s="79">
        <f t="shared" si="26"/>
        <v>0</v>
      </c>
      <c r="AV36" s="69">
        <v>8776</v>
      </c>
      <c r="AW36" s="70">
        <v>4206</v>
      </c>
      <c r="AX36" s="71">
        <v>7632</v>
      </c>
      <c r="AY36" s="81">
        <v>120</v>
      </c>
      <c r="AZ36" s="82">
        <v>125</v>
      </c>
      <c r="BA36" s="83">
        <v>121</v>
      </c>
      <c r="BB36" s="81">
        <v>205</v>
      </c>
      <c r="BC36" s="82">
        <v>198</v>
      </c>
      <c r="BD36" s="82">
        <v>190</v>
      </c>
      <c r="BE36" s="85">
        <f t="shared" si="126"/>
        <v>10.512396694214877</v>
      </c>
      <c r="BF36" s="84">
        <f t="shared" si="127"/>
        <v>-1.6764921946740134</v>
      </c>
      <c r="BG36" s="84">
        <f t="shared" si="128"/>
        <v>-0.70360330578512453</v>
      </c>
      <c r="BH36" s="85">
        <f t="shared" si="129"/>
        <v>6.6947368421052635</v>
      </c>
      <c r="BI36" s="84">
        <f t="shared" si="130"/>
        <v>-0.44022250748823311</v>
      </c>
      <c r="BJ36" s="86">
        <f t="shared" si="131"/>
        <v>-0.3860712387028169</v>
      </c>
      <c r="BK36" s="70">
        <v>330</v>
      </c>
      <c r="BL36" s="70">
        <v>329</v>
      </c>
      <c r="BM36" s="70">
        <v>329</v>
      </c>
      <c r="BN36" s="69">
        <v>41921</v>
      </c>
      <c r="BO36" s="70">
        <v>19577</v>
      </c>
      <c r="BP36" s="71">
        <v>35429</v>
      </c>
      <c r="BQ36" s="87">
        <f t="shared" si="118"/>
        <v>280.86290891642437</v>
      </c>
      <c r="BR36" s="87">
        <f t="shared" si="99"/>
        <v>48.306433641502508</v>
      </c>
      <c r="BS36" s="87">
        <f t="shared" si="119"/>
        <v>23.515409299526993</v>
      </c>
      <c r="BT36" s="88">
        <f t="shared" si="120"/>
        <v>1303.8118448637317</v>
      </c>
      <c r="BU36" s="87">
        <f t="shared" si="100"/>
        <v>192.94128880174458</v>
      </c>
      <c r="BV36" s="89">
        <f t="shared" si="121"/>
        <v>105.97732275246221</v>
      </c>
      <c r="BW36" s="84">
        <f t="shared" si="122"/>
        <v>4.6421645702306078</v>
      </c>
      <c r="BX36" s="84">
        <f t="shared" si="123"/>
        <v>-0.13461300497449713</v>
      </c>
      <c r="BY36" s="84">
        <f t="shared" si="124"/>
        <v>-1.2376561485987203E-2</v>
      </c>
      <c r="BZ36" s="78">
        <f t="shared" si="132"/>
        <v>0.59495541486842773</v>
      </c>
      <c r="CA36" s="79">
        <f t="shared" si="133"/>
        <v>-0.10688620575772323</v>
      </c>
      <c r="CB36" s="117">
        <f t="shared" si="134"/>
        <v>-6.6206354803980183E-2</v>
      </c>
      <c r="CC36" s="70"/>
      <c r="CD36" s="87"/>
      <c r="CE36" s="91"/>
      <c r="CF36" s="90"/>
      <c r="CG36" s="90"/>
    </row>
    <row r="37" spans="1:85" s="23" customFormat="1" ht="15" customHeight="1" x14ac:dyDescent="0.2">
      <c r="A37" s="68" t="s">
        <v>57</v>
      </c>
      <c r="B37" s="69">
        <v>9676.7213100000008</v>
      </c>
      <c r="C37" s="70">
        <v>5094.1516000000011</v>
      </c>
      <c r="D37" s="71">
        <v>9991.3105799999994</v>
      </c>
      <c r="E37" s="69">
        <v>9744.4913100000012</v>
      </c>
      <c r="F37" s="70">
        <v>5134.2832800000006</v>
      </c>
      <c r="G37" s="71">
        <v>10118.57202</v>
      </c>
      <c r="H37" s="72">
        <f t="shared" si="101"/>
        <v>0.98742298421669972</v>
      </c>
      <c r="I37" s="73">
        <f t="shared" si="3"/>
        <v>-5.6223171906243374E-3</v>
      </c>
      <c r="J37" s="74">
        <f t="shared" si="102"/>
        <v>-4.760602505846756E-3</v>
      </c>
      <c r="K37" s="69">
        <v>5076.7373099999986</v>
      </c>
      <c r="L37" s="70">
        <v>2669.0022800000002</v>
      </c>
      <c r="M37" s="70">
        <v>5557.77</v>
      </c>
      <c r="N37" s="75">
        <f t="shared" si="103"/>
        <v>0.54926426268595163</v>
      </c>
      <c r="O37" s="76">
        <f t="shared" si="104"/>
        <v>2.8278903009952505E-2</v>
      </c>
      <c r="P37" s="77">
        <f t="shared" si="105"/>
        <v>2.9424952222349865E-2</v>
      </c>
      <c r="Q37" s="69">
        <v>1371.652</v>
      </c>
      <c r="R37" s="70">
        <v>725.10699999999997</v>
      </c>
      <c r="S37" s="71">
        <v>1354.5</v>
      </c>
      <c r="T37" s="78">
        <f t="shared" si="106"/>
        <v>0.13386276218845355</v>
      </c>
      <c r="U37" s="79">
        <f t="shared" si="107"/>
        <v>-6.8990237646399666E-3</v>
      </c>
      <c r="V37" s="80">
        <f t="shared" si="108"/>
        <v>-7.3657132298330374E-3</v>
      </c>
      <c r="W37" s="69">
        <v>1244.655</v>
      </c>
      <c r="X37" s="70">
        <v>496.142</v>
      </c>
      <c r="Y37" s="71">
        <v>988.51</v>
      </c>
      <c r="Z37" s="78">
        <f t="shared" si="109"/>
        <v>9.7692638649618468E-2</v>
      </c>
      <c r="AA37" s="79">
        <f t="shared" si="110"/>
        <v>-3.0036450576692297E-2</v>
      </c>
      <c r="AB37" s="80">
        <f t="shared" si="111"/>
        <v>1.0594820934418658E-3</v>
      </c>
      <c r="AC37" s="69">
        <v>8918.5509999999995</v>
      </c>
      <c r="AD37" s="70">
        <v>7151.7409699999998</v>
      </c>
      <c r="AE37" s="70">
        <v>7097.8431200000005</v>
      </c>
      <c r="AF37" s="70">
        <f t="shared" si="112"/>
        <v>-1820.707879999999</v>
      </c>
      <c r="AG37" s="71">
        <f t="shared" si="113"/>
        <v>-53.89784999999938</v>
      </c>
      <c r="AH37" s="69">
        <v>1125.9449999999999</v>
      </c>
      <c r="AI37" s="70">
        <v>1340.943</v>
      </c>
      <c r="AJ37" s="70">
        <v>1729.9359999999999</v>
      </c>
      <c r="AK37" s="70">
        <f t="shared" si="97"/>
        <v>603.99099999999999</v>
      </c>
      <c r="AL37" s="71">
        <f>AJ37-AI37</f>
        <v>388.99299999999994</v>
      </c>
      <c r="AM37" s="78">
        <f t="shared" si="125"/>
        <v>0.71040160979561906</v>
      </c>
      <c r="AN37" s="79">
        <f t="shared" si="114"/>
        <v>-0.21124847335635699</v>
      </c>
      <c r="AO37" s="80">
        <f t="shared" si="115"/>
        <v>-0.69351047048090797</v>
      </c>
      <c r="AP37" s="78">
        <f t="shared" si="22"/>
        <v>0.17314405213895373</v>
      </c>
      <c r="AQ37" s="79">
        <f t="shared" si="116"/>
        <v>5.6788009226315606E-2</v>
      </c>
      <c r="AR37" s="80">
        <f t="shared" si="48"/>
        <v>-9.0087807705971135E-2</v>
      </c>
      <c r="AS37" s="79">
        <f t="shared" si="24"/>
        <v>0.17096641666241755</v>
      </c>
      <c r="AT37" s="79">
        <f t="shared" si="117"/>
        <v>5.541959495767329E-2</v>
      </c>
      <c r="AU37" s="79">
        <f t="shared" si="26"/>
        <v>-9.0207914178166676E-2</v>
      </c>
      <c r="AV37" s="69">
        <v>8951</v>
      </c>
      <c r="AW37" s="70">
        <v>4205</v>
      </c>
      <c r="AX37" s="71">
        <v>7380</v>
      </c>
      <c r="AY37" s="81">
        <v>127.65</v>
      </c>
      <c r="AZ37" s="82">
        <v>127.85</v>
      </c>
      <c r="BA37" s="83">
        <v>126.83000000000001</v>
      </c>
      <c r="BB37" s="81">
        <v>245.46</v>
      </c>
      <c r="BC37" s="82">
        <v>238.57999999999998</v>
      </c>
      <c r="BD37" s="82">
        <v>237.2</v>
      </c>
      <c r="BE37" s="85">
        <f t="shared" si="126"/>
        <v>9.6980209729559252</v>
      </c>
      <c r="BF37" s="84">
        <f t="shared" si="127"/>
        <v>-1.9888833226440212</v>
      </c>
      <c r="BG37" s="84">
        <f t="shared" si="128"/>
        <v>-1.2653475578744757</v>
      </c>
      <c r="BH37" s="85">
        <f t="shared" si="129"/>
        <v>5.1854974704890386</v>
      </c>
      <c r="BI37" s="84">
        <f t="shared" si="130"/>
        <v>-0.89220697558499928</v>
      </c>
      <c r="BJ37" s="86">
        <f t="shared" si="131"/>
        <v>-0.68954095128423099</v>
      </c>
      <c r="BK37" s="70">
        <v>340</v>
      </c>
      <c r="BL37" s="70">
        <v>339.99999999999994</v>
      </c>
      <c r="BM37" s="70">
        <v>340</v>
      </c>
      <c r="BN37" s="69">
        <v>45103</v>
      </c>
      <c r="BO37" s="70">
        <v>20963</v>
      </c>
      <c r="BP37" s="71">
        <v>37453</v>
      </c>
      <c r="BQ37" s="87">
        <f t="shared" si="118"/>
        <v>270.16719675326408</v>
      </c>
      <c r="BR37" s="87">
        <f t="shared" si="99"/>
        <v>54.117459263518384</v>
      </c>
      <c r="BS37" s="87">
        <f t="shared" si="119"/>
        <v>25.245988910875099</v>
      </c>
      <c r="BT37" s="88">
        <f t="shared" si="120"/>
        <v>1371.0802195121951</v>
      </c>
      <c r="BU37" s="87">
        <f t="shared" si="100"/>
        <v>282.43187742751184</v>
      </c>
      <c r="BV37" s="89">
        <f t="shared" si="121"/>
        <v>150.08538479162416</v>
      </c>
      <c r="BW37" s="84">
        <f t="shared" si="122"/>
        <v>5.0749322493224929</v>
      </c>
      <c r="BX37" s="84">
        <f t="shared" si="123"/>
        <v>3.6053911706583897E-2</v>
      </c>
      <c r="BY37" s="84">
        <f t="shared" si="124"/>
        <v>8.9676601284442548E-2</v>
      </c>
      <c r="BZ37" s="78">
        <f t="shared" si="132"/>
        <v>0.60859603509912252</v>
      </c>
      <c r="CA37" s="79">
        <f t="shared" si="133"/>
        <v>-0.12430939226519333</v>
      </c>
      <c r="CB37" s="117">
        <f t="shared" si="134"/>
        <v>-7.6469324378001691E-2</v>
      </c>
      <c r="CC37" s="70"/>
      <c r="CD37" s="87"/>
      <c r="CE37" s="91"/>
      <c r="CF37" s="90"/>
      <c r="CG37" s="90"/>
    </row>
    <row r="38" spans="1:85" s="23" customFormat="1" ht="15" customHeight="1" x14ac:dyDescent="0.2">
      <c r="A38" s="68" t="s">
        <v>58</v>
      </c>
      <c r="B38" s="69">
        <v>4969</v>
      </c>
      <c r="C38" s="70">
        <v>2680.8139999999999</v>
      </c>
      <c r="D38" s="71">
        <v>5566.91</v>
      </c>
      <c r="E38" s="69">
        <v>4778</v>
      </c>
      <c r="F38" s="70">
        <v>2694.7719999999999</v>
      </c>
      <c r="G38" s="71">
        <v>5603.6970000000001</v>
      </c>
      <c r="H38" s="72">
        <f t="shared" si="101"/>
        <v>0.99343522677974916</v>
      </c>
      <c r="I38" s="73">
        <f t="shared" si="3"/>
        <v>-4.6539658109325699E-2</v>
      </c>
      <c r="J38" s="74">
        <f t="shared" si="102"/>
        <v>-1.3851142361140933E-3</v>
      </c>
      <c r="K38" s="69">
        <v>2775.817</v>
      </c>
      <c r="L38" s="70">
        <v>1674.799</v>
      </c>
      <c r="M38" s="70">
        <v>3712.16</v>
      </c>
      <c r="N38" s="75">
        <f t="shared" si="103"/>
        <v>0.66244838006052076</v>
      </c>
      <c r="O38" s="76">
        <f t="shared" si="104"/>
        <v>8.1490447871320204E-2</v>
      </c>
      <c r="P38" s="77">
        <f t="shared" si="105"/>
        <v>4.0949047278378115E-2</v>
      </c>
      <c r="Q38" s="69">
        <v>624.80799999999999</v>
      </c>
      <c r="R38" s="70">
        <v>344.19499999999999</v>
      </c>
      <c r="S38" s="71">
        <v>572.29</v>
      </c>
      <c r="T38" s="78">
        <f t="shared" si="106"/>
        <v>0.10212722065450719</v>
      </c>
      <c r="U38" s="79">
        <f t="shared" si="107"/>
        <v>-2.8640464569435892E-2</v>
      </c>
      <c r="V38" s="80">
        <f t="shared" si="108"/>
        <v>-2.5599726189233202E-2</v>
      </c>
      <c r="W38" s="69">
        <v>727.202</v>
      </c>
      <c r="X38" s="70">
        <v>350.358</v>
      </c>
      <c r="Y38" s="71">
        <v>690.46</v>
      </c>
      <c r="Z38" s="78">
        <f t="shared" si="109"/>
        <v>0.12321508461289039</v>
      </c>
      <c r="AA38" s="79">
        <f t="shared" si="110"/>
        <v>-2.898290617823561E-2</v>
      </c>
      <c r="AB38" s="80">
        <f t="shared" si="111"/>
        <v>-6.7988831736236349E-3</v>
      </c>
      <c r="AC38" s="69">
        <v>908.99458000000004</v>
      </c>
      <c r="AD38" s="70">
        <v>1155.9929999999999</v>
      </c>
      <c r="AE38" s="70">
        <v>1168.232</v>
      </c>
      <c r="AF38" s="70">
        <f t="shared" si="112"/>
        <v>259.23741999999993</v>
      </c>
      <c r="AG38" s="71">
        <f t="shared" si="113"/>
        <v>12.239000000000033</v>
      </c>
      <c r="AH38" s="69">
        <v>0</v>
      </c>
      <c r="AI38" s="70">
        <v>0</v>
      </c>
      <c r="AJ38" s="70">
        <v>0</v>
      </c>
      <c r="AK38" s="70">
        <f t="shared" si="97"/>
        <v>0</v>
      </c>
      <c r="AL38" s="71">
        <f t="shared" si="98"/>
        <v>0</v>
      </c>
      <c r="AM38" s="78">
        <f t="shared" si="125"/>
        <v>0.20985286271917455</v>
      </c>
      <c r="AN38" s="79">
        <f t="shared" si="114"/>
        <v>2.691976149156336E-2</v>
      </c>
      <c r="AO38" s="80">
        <f t="shared" si="115"/>
        <v>-0.22135683702127743</v>
      </c>
      <c r="AP38" s="78">
        <f t="shared" si="22"/>
        <v>0</v>
      </c>
      <c r="AQ38" s="79">
        <f t="shared" si="116"/>
        <v>0</v>
      </c>
      <c r="AR38" s="80">
        <f t="shared" si="48"/>
        <v>0</v>
      </c>
      <c r="AS38" s="79">
        <f t="shared" si="24"/>
        <v>0</v>
      </c>
      <c r="AT38" s="79">
        <f t="shared" si="117"/>
        <v>0</v>
      </c>
      <c r="AU38" s="79">
        <f t="shared" si="26"/>
        <v>0</v>
      </c>
      <c r="AV38" s="69">
        <v>6211</v>
      </c>
      <c r="AW38" s="70">
        <v>2953</v>
      </c>
      <c r="AX38" s="71">
        <v>4703</v>
      </c>
      <c r="AY38" s="81">
        <v>95</v>
      </c>
      <c r="AZ38" s="82">
        <v>89.5</v>
      </c>
      <c r="BA38" s="83">
        <v>90</v>
      </c>
      <c r="BB38" s="81">
        <v>167</v>
      </c>
      <c r="BC38" s="82">
        <v>158</v>
      </c>
      <c r="BD38" s="82">
        <v>158</v>
      </c>
      <c r="BE38" s="85">
        <f t="shared" si="126"/>
        <v>8.7092592592592588</v>
      </c>
      <c r="BF38" s="84">
        <f t="shared" si="127"/>
        <v>-2.1872319688109165</v>
      </c>
      <c r="BG38" s="84">
        <f t="shared" si="128"/>
        <v>-2.2888785433478169</v>
      </c>
      <c r="BH38" s="85">
        <f t="shared" si="129"/>
        <v>4.9609704641350207</v>
      </c>
      <c r="BI38" s="84">
        <f t="shared" si="130"/>
        <v>-1.2376323302761563</v>
      </c>
      <c r="BJ38" s="86">
        <f t="shared" si="131"/>
        <v>-1.268987341772152</v>
      </c>
      <c r="BK38" s="70">
        <v>310</v>
      </c>
      <c r="BL38" s="70">
        <v>300</v>
      </c>
      <c r="BM38" s="70">
        <v>300</v>
      </c>
      <c r="BN38" s="69">
        <v>33528</v>
      </c>
      <c r="BO38" s="70">
        <v>14731</v>
      </c>
      <c r="BP38" s="71">
        <v>23999</v>
      </c>
      <c r="BQ38" s="87">
        <f t="shared" si="118"/>
        <v>233.49710404600191</v>
      </c>
      <c r="BR38" s="87">
        <f t="shared" si="99"/>
        <v>90.989349333522796</v>
      </c>
      <c r="BS38" s="87">
        <f t="shared" si="119"/>
        <v>50.565055984091657</v>
      </c>
      <c r="BT38" s="88">
        <f t="shared" si="120"/>
        <v>1191.5154156921114</v>
      </c>
      <c r="BU38" s="87">
        <f t="shared" si="100"/>
        <v>422.2351065631467</v>
      </c>
      <c r="BV38" s="89">
        <f t="shared" si="121"/>
        <v>278.96140282384192</v>
      </c>
      <c r="BW38" s="84">
        <f t="shared" si="122"/>
        <v>5.1029130342334676</v>
      </c>
      <c r="BX38" s="84">
        <f t="shared" si="123"/>
        <v>-0.29525151253838899</v>
      </c>
      <c r="BY38" s="84">
        <f t="shared" si="124"/>
        <v>0.11442674909970574</v>
      </c>
      <c r="BZ38" s="78">
        <f t="shared" si="132"/>
        <v>0.4419705340699816</v>
      </c>
      <c r="CA38" s="79">
        <f t="shared" si="133"/>
        <v>-0.15557001128735221</v>
      </c>
      <c r="CB38" s="117">
        <f t="shared" si="134"/>
        <v>-0.10362205852261103</v>
      </c>
      <c r="CC38" s="70"/>
      <c r="CD38" s="87"/>
      <c r="CE38" s="91"/>
      <c r="CF38" s="90"/>
      <c r="CG38" s="90"/>
    </row>
    <row r="39" spans="1:85" s="23" customFormat="1" ht="15" customHeight="1" x14ac:dyDescent="0.2">
      <c r="A39" s="68" t="s">
        <v>59</v>
      </c>
      <c r="B39" s="69">
        <v>3105</v>
      </c>
      <c r="C39" s="70">
        <v>1697.4970000000001</v>
      </c>
      <c r="D39" s="71">
        <v>3645.2539999999999</v>
      </c>
      <c r="E39" s="69">
        <v>3596</v>
      </c>
      <c r="F39" s="70">
        <v>1961.8789999999999</v>
      </c>
      <c r="G39" s="71">
        <v>4017.6880000000001</v>
      </c>
      <c r="H39" s="72">
        <f t="shared" si="101"/>
        <v>0.90730141315104607</v>
      </c>
      <c r="I39" s="73">
        <f t="shared" si="3"/>
        <v>4.3842013818454317E-2</v>
      </c>
      <c r="J39" s="74">
        <f t="shared" si="102"/>
        <v>4.2060998222296586E-2</v>
      </c>
      <c r="K39" s="69">
        <v>2431.7539999999999</v>
      </c>
      <c r="L39" s="70">
        <v>1357.1510000000001</v>
      </c>
      <c r="M39" s="70">
        <v>2722.0529999999999</v>
      </c>
      <c r="N39" s="75">
        <f t="shared" si="103"/>
        <v>0.67751726863808237</v>
      </c>
      <c r="O39" s="76">
        <f t="shared" si="104"/>
        <v>1.2786701953683144E-3</v>
      </c>
      <c r="P39" s="77">
        <f t="shared" si="105"/>
        <v>-1.4243538221056284E-2</v>
      </c>
      <c r="Q39" s="69">
        <v>473.589</v>
      </c>
      <c r="R39" s="70">
        <v>250.863</v>
      </c>
      <c r="S39" s="71">
        <v>510.91</v>
      </c>
      <c r="T39" s="78">
        <f t="shared" si="106"/>
        <v>0.12716517559352544</v>
      </c>
      <c r="U39" s="79">
        <f t="shared" si="107"/>
        <v>-4.5336564420696557E-3</v>
      </c>
      <c r="V39" s="80">
        <f t="shared" si="108"/>
        <v>-7.0356656641409887E-4</v>
      </c>
      <c r="W39" s="69">
        <v>375.971</v>
      </c>
      <c r="X39" s="70">
        <v>211.21100000000001</v>
      </c>
      <c r="Y39" s="71">
        <v>450.28</v>
      </c>
      <c r="Z39" s="78">
        <f t="shared" si="109"/>
        <v>0.11207440697236817</v>
      </c>
      <c r="AA39" s="79">
        <f t="shared" si="110"/>
        <v>7.5218485741479213E-3</v>
      </c>
      <c r="AB39" s="80">
        <f t="shared" si="111"/>
        <v>4.4169010813320669E-3</v>
      </c>
      <c r="AC39" s="69">
        <v>7119.6120000000001</v>
      </c>
      <c r="AD39" s="70">
        <v>8015.0720000000001</v>
      </c>
      <c r="AE39" s="70">
        <v>8376.0730000000003</v>
      </c>
      <c r="AF39" s="70">
        <f t="shared" si="112"/>
        <v>1256.4610000000002</v>
      </c>
      <c r="AG39" s="71">
        <f t="shared" si="113"/>
        <v>361.0010000000002</v>
      </c>
      <c r="AH39" s="69">
        <v>3529.297</v>
      </c>
      <c r="AI39" s="70">
        <v>3746.3180000000002</v>
      </c>
      <c r="AJ39" s="70">
        <v>5318.0720000000001</v>
      </c>
      <c r="AK39" s="70">
        <f t="shared" si="97"/>
        <v>1788.7750000000001</v>
      </c>
      <c r="AL39" s="71">
        <f t="shared" si="98"/>
        <v>1571.7539999999999</v>
      </c>
      <c r="AM39" s="78">
        <f t="shared" si="125"/>
        <v>2.2978022930638029</v>
      </c>
      <c r="AN39" s="79">
        <f t="shared" si="114"/>
        <v>4.8515684261216663E-3</v>
      </c>
      <c r="AO39" s="80">
        <f t="shared" si="115"/>
        <v>-2.4238979514727119</v>
      </c>
      <c r="AP39" s="78">
        <f t="shared" si="22"/>
        <v>1.4589030009980102</v>
      </c>
      <c r="AQ39" s="79">
        <f t="shared" si="116"/>
        <v>0.32225340357449972</v>
      </c>
      <c r="AR39" s="80">
        <f t="shared" si="48"/>
        <v>-0.74806290232906503</v>
      </c>
      <c r="AS39" s="79">
        <f t="shared" si="24"/>
        <v>1.3236647544557965</v>
      </c>
      <c r="AT39" s="79">
        <f t="shared" si="117"/>
        <v>0.34221397581285984</v>
      </c>
      <c r="AU39" s="79">
        <f t="shared" si="26"/>
        <v>-0.58589133947252447</v>
      </c>
      <c r="AV39" s="69">
        <v>4296</v>
      </c>
      <c r="AW39" s="70">
        <v>2060</v>
      </c>
      <c r="AX39" s="94">
        <v>3666</v>
      </c>
      <c r="AY39" s="81">
        <v>71.5</v>
      </c>
      <c r="AZ39" s="82">
        <v>76</v>
      </c>
      <c r="BA39" s="83">
        <v>73</v>
      </c>
      <c r="BB39" s="81">
        <v>130.5</v>
      </c>
      <c r="BC39" s="82">
        <v>143</v>
      </c>
      <c r="BD39" s="82">
        <v>127</v>
      </c>
      <c r="BE39" s="85">
        <f t="shared" si="126"/>
        <v>8.3698630136986303</v>
      </c>
      <c r="BF39" s="84">
        <f t="shared" si="127"/>
        <v>-1.6441230002873848</v>
      </c>
      <c r="BG39" s="84">
        <f t="shared" si="128"/>
        <v>-0.66522470559961455</v>
      </c>
      <c r="BH39" s="85">
        <f t="shared" si="129"/>
        <v>4.8110236220472435</v>
      </c>
      <c r="BI39" s="84">
        <f t="shared" si="130"/>
        <v>-0.67556641626693281</v>
      </c>
      <c r="BJ39" s="86">
        <f t="shared" si="131"/>
        <v>9.1588201824421844E-3</v>
      </c>
      <c r="BK39" s="70">
        <v>237</v>
      </c>
      <c r="BL39" s="70">
        <v>174</v>
      </c>
      <c r="BM39" s="70">
        <v>198</v>
      </c>
      <c r="BN39" s="69">
        <v>20321</v>
      </c>
      <c r="BO39" s="70">
        <v>9269</v>
      </c>
      <c r="BP39" s="71">
        <v>16841</v>
      </c>
      <c r="BQ39" s="87">
        <f t="shared" si="118"/>
        <v>238.56588088593313</v>
      </c>
      <c r="BR39" s="87">
        <f t="shared" si="99"/>
        <v>61.606085600268045</v>
      </c>
      <c r="BS39" s="87">
        <f t="shared" si="119"/>
        <v>26.905615485134774</v>
      </c>
      <c r="BT39" s="88">
        <f t="shared" si="120"/>
        <v>1095.9323513366066</v>
      </c>
      <c r="BU39" s="87">
        <f t="shared" si="100"/>
        <v>258.87462321742601</v>
      </c>
      <c r="BV39" s="89">
        <f t="shared" si="121"/>
        <v>143.5639047346649</v>
      </c>
      <c r="BW39" s="84">
        <f t="shared" si="122"/>
        <v>4.5938352427714131</v>
      </c>
      <c r="BX39" s="84">
        <f t="shared" si="123"/>
        <v>-0.13637890992877288</v>
      </c>
      <c r="BY39" s="84">
        <f t="shared" si="124"/>
        <v>9.4320679664616769E-2</v>
      </c>
      <c r="BZ39" s="78">
        <f t="shared" si="132"/>
        <v>0.46992019643953348</v>
      </c>
      <c r="CA39" s="79">
        <f t="shared" si="133"/>
        <v>-3.7959142441972848E-3</v>
      </c>
      <c r="CB39" s="117">
        <f t="shared" si="134"/>
        <v>-0.1219699695885636</v>
      </c>
      <c r="CC39" s="70"/>
      <c r="CD39" s="87"/>
      <c r="CE39" s="91"/>
      <c r="CF39" s="90"/>
      <c r="CG39" s="90"/>
    </row>
    <row r="40" spans="1:85" s="23" customFormat="1" ht="15" customHeight="1" x14ac:dyDescent="0.2">
      <c r="A40" s="68" t="s">
        <v>60</v>
      </c>
      <c r="B40" s="69">
        <v>7660.7849999999999</v>
      </c>
      <c r="C40" s="70">
        <v>4124.7939999999999</v>
      </c>
      <c r="D40" s="71">
        <v>7913.1049959968195</v>
      </c>
      <c r="E40" s="69">
        <v>7593.1480000000001</v>
      </c>
      <c r="F40" s="70">
        <v>4109.3760000000002</v>
      </c>
      <c r="G40" s="71">
        <v>7900.1570000000002</v>
      </c>
      <c r="H40" s="72">
        <f t="shared" si="101"/>
        <v>1.0016389542634176</v>
      </c>
      <c r="I40" s="73">
        <f t="shared" si="3"/>
        <v>-7.2686819370093581E-3</v>
      </c>
      <c r="J40" s="74">
        <f t="shared" si="102"/>
        <v>-2.1129535688175771E-3</v>
      </c>
      <c r="K40" s="69">
        <v>4708.9740000000002</v>
      </c>
      <c r="L40" s="70">
        <v>2580.87</v>
      </c>
      <c r="M40" s="70">
        <v>5140.5839999999998</v>
      </c>
      <c r="N40" s="75">
        <f t="shared" si="103"/>
        <v>0.65069390393127624</v>
      </c>
      <c r="O40" s="76">
        <f t="shared" si="104"/>
        <v>3.0532937754928824E-2</v>
      </c>
      <c r="P40" s="77">
        <f t="shared" si="105"/>
        <v>2.2649646116951194E-2</v>
      </c>
      <c r="Q40" s="69">
        <v>1165.222</v>
      </c>
      <c r="R40" s="70">
        <v>653.83799999999997</v>
      </c>
      <c r="S40" s="71">
        <v>1156.95</v>
      </c>
      <c r="T40" s="78">
        <f t="shared" si="106"/>
        <v>0.14644645669699982</v>
      </c>
      <c r="U40" s="79">
        <f t="shared" si="107"/>
        <v>-7.0105811481732117E-3</v>
      </c>
      <c r="V40" s="80">
        <f t="shared" si="108"/>
        <v>-1.266237150465413E-2</v>
      </c>
      <c r="W40" s="69">
        <v>1490.4780000000001</v>
      </c>
      <c r="X40" s="70">
        <v>784.37300000000005</v>
      </c>
      <c r="Y40" s="71">
        <v>1425.5429999999999</v>
      </c>
      <c r="Z40" s="78">
        <f t="shared" si="109"/>
        <v>0.18044489495588503</v>
      </c>
      <c r="AA40" s="79">
        <f t="shared" si="110"/>
        <v>-1.5847604544980742E-2</v>
      </c>
      <c r="AB40" s="80">
        <f t="shared" si="111"/>
        <v>-1.0429096618504857E-2</v>
      </c>
      <c r="AC40" s="69">
        <v>1420.6</v>
      </c>
      <c r="AD40" s="70">
        <v>1679.8606200000002</v>
      </c>
      <c r="AE40" s="70">
        <v>1417.8196200000002</v>
      </c>
      <c r="AF40" s="70">
        <f t="shared" si="112"/>
        <v>-2.7803799999996954</v>
      </c>
      <c r="AG40" s="71">
        <f t="shared" si="113"/>
        <v>-262.04099999999994</v>
      </c>
      <c r="AH40" s="69">
        <v>0</v>
      </c>
      <c r="AI40" s="70">
        <v>46.59</v>
      </c>
      <c r="AJ40" s="70">
        <v>50.192999999999998</v>
      </c>
      <c r="AK40" s="70">
        <f t="shared" si="97"/>
        <v>50.192999999999998</v>
      </c>
      <c r="AL40" s="71">
        <f t="shared" si="98"/>
        <v>3.6029999999999944</v>
      </c>
      <c r="AM40" s="78">
        <f t="shared" si="125"/>
        <v>0.179173613988095</v>
      </c>
      <c r="AN40" s="79">
        <f t="shared" si="114"/>
        <v>-6.264301316929205E-3</v>
      </c>
      <c r="AO40" s="80">
        <f t="shared" si="115"/>
        <v>-0.22808566247516598</v>
      </c>
      <c r="AP40" s="78">
        <f t="shared" si="22"/>
        <v>6.3430221165259731E-3</v>
      </c>
      <c r="AQ40" s="79">
        <f t="shared" si="116"/>
        <v>6.3430221165259731E-3</v>
      </c>
      <c r="AR40" s="80">
        <f t="shared" si="48"/>
        <v>-4.9520874089436628E-3</v>
      </c>
      <c r="AS40" s="79">
        <f t="shared" si="24"/>
        <v>6.3534180396668059E-3</v>
      </c>
      <c r="AT40" s="79">
        <f t="shared" si="117"/>
        <v>6.3534180396668059E-3</v>
      </c>
      <c r="AU40" s="79">
        <f t="shared" si="26"/>
        <v>-4.9840696956973962E-3</v>
      </c>
      <c r="AV40" s="69">
        <v>9463</v>
      </c>
      <c r="AW40" s="70">
        <v>4358</v>
      </c>
      <c r="AX40" s="71">
        <v>7927</v>
      </c>
      <c r="AY40" s="81">
        <v>102</v>
      </c>
      <c r="AZ40" s="82">
        <v>101</v>
      </c>
      <c r="BA40" s="83">
        <v>103</v>
      </c>
      <c r="BB40" s="81">
        <v>244</v>
      </c>
      <c r="BC40" s="82">
        <v>243</v>
      </c>
      <c r="BD40" s="82">
        <v>242</v>
      </c>
      <c r="BE40" s="85">
        <f t="shared" si="126"/>
        <v>12.826860841423949</v>
      </c>
      <c r="BF40" s="84">
        <f t="shared" si="127"/>
        <v>-2.6355574592296467</v>
      </c>
      <c r="BG40" s="84">
        <f t="shared" si="128"/>
        <v>-1.5559774424044335</v>
      </c>
      <c r="BH40" s="85">
        <f t="shared" si="129"/>
        <v>5.4593663911845729</v>
      </c>
      <c r="BI40" s="84">
        <f t="shared" si="130"/>
        <v>-1.0044314230230782</v>
      </c>
      <c r="BJ40" s="86">
        <f t="shared" si="131"/>
        <v>-0.51868573501570125</v>
      </c>
      <c r="BK40" s="70">
        <v>397</v>
      </c>
      <c r="BL40" s="70">
        <v>400</v>
      </c>
      <c r="BM40" s="70">
        <v>400</v>
      </c>
      <c r="BN40" s="69">
        <v>48295</v>
      </c>
      <c r="BO40" s="70">
        <v>21794</v>
      </c>
      <c r="BP40" s="71">
        <v>39789</v>
      </c>
      <c r="BQ40" s="87">
        <f t="shared" si="118"/>
        <v>198.55128301791953</v>
      </c>
      <c r="BR40" s="87">
        <f t="shared" si="99"/>
        <v>41.326974083247194</v>
      </c>
      <c r="BS40" s="87">
        <f t="shared" si="119"/>
        <v>9.9959008026309277</v>
      </c>
      <c r="BT40" s="88">
        <f t="shared" si="120"/>
        <v>996.61372524284093</v>
      </c>
      <c r="BU40" s="87">
        <f t="shared" si="100"/>
        <v>194.20983641266025</v>
      </c>
      <c r="BV40" s="89">
        <f t="shared" si="121"/>
        <v>53.663748189146531</v>
      </c>
      <c r="BW40" s="84">
        <f t="shared" si="122"/>
        <v>5.0194272738741015</v>
      </c>
      <c r="BX40" s="84">
        <f t="shared" si="123"/>
        <v>-8.4133964633771541E-2</v>
      </c>
      <c r="BY40" s="84">
        <f t="shared" si="124"/>
        <v>1.8509421648309932E-2</v>
      </c>
      <c r="BZ40" s="78">
        <f t="shared" si="132"/>
        <v>0.54957182320441988</v>
      </c>
      <c r="CA40" s="79">
        <f t="shared" si="133"/>
        <v>-0.12252692848295921</v>
      </c>
      <c r="CB40" s="117">
        <f t="shared" si="134"/>
        <v>-5.5817065684468981E-2</v>
      </c>
      <c r="CC40" s="70"/>
      <c r="CD40" s="87"/>
      <c r="CE40" s="91"/>
      <c r="CF40" s="90"/>
      <c r="CG40" s="90"/>
    </row>
    <row r="41" spans="1:85" s="23" customFormat="1" ht="15" customHeight="1" x14ac:dyDescent="0.2">
      <c r="A41" s="68" t="s">
        <v>61</v>
      </c>
      <c r="B41" s="69">
        <v>12377</v>
      </c>
      <c r="C41" s="70">
        <v>6193.9290000000001</v>
      </c>
      <c r="D41" s="71">
        <v>11812.973609999999</v>
      </c>
      <c r="E41" s="69">
        <v>12154</v>
      </c>
      <c r="F41" s="70">
        <v>6115.8310000000001</v>
      </c>
      <c r="G41" s="71">
        <v>12701.264570000001</v>
      </c>
      <c r="H41" s="72">
        <f t="shared" si="101"/>
        <v>0.93006279373959988</v>
      </c>
      <c r="I41" s="73">
        <f t="shared" si="3"/>
        <v>-8.8285075274716296E-2</v>
      </c>
      <c r="J41" s="74">
        <f t="shared" si="102"/>
        <v>-8.2707016282946522E-2</v>
      </c>
      <c r="K41" s="69">
        <v>7168.8940000000002</v>
      </c>
      <c r="L41" s="70">
        <v>3649.509</v>
      </c>
      <c r="M41" s="70">
        <f>7960.552</f>
        <v>7960.5519999999997</v>
      </c>
      <c r="N41" s="75">
        <f t="shared" si="103"/>
        <v>0.6267527108129517</v>
      </c>
      <c r="O41" s="76">
        <f t="shared" si="104"/>
        <v>3.6914468259059974E-2</v>
      </c>
      <c r="P41" s="77">
        <f t="shared" si="105"/>
        <v>3.0021211855573715E-2</v>
      </c>
      <c r="Q41" s="69">
        <v>2429.6489999999999</v>
      </c>
      <c r="R41" s="70">
        <v>1289.6579999999999</v>
      </c>
      <c r="S41" s="71">
        <v>2646.84</v>
      </c>
      <c r="T41" s="78">
        <f t="shared" si="106"/>
        <v>0.20839184834018459</v>
      </c>
      <c r="U41" s="79">
        <f t="shared" si="107"/>
        <v>8.4865496730791301E-3</v>
      </c>
      <c r="V41" s="80">
        <f t="shared" si="108"/>
        <v>-2.4802310223746293E-3</v>
      </c>
      <c r="W41" s="69">
        <v>1922.606</v>
      </c>
      <c r="X41" s="70">
        <v>734.92600000000004</v>
      </c>
      <c r="Y41" s="71">
        <v>1448.77</v>
      </c>
      <c r="Z41" s="78">
        <f t="shared" si="109"/>
        <v>0.11406502022026613</v>
      </c>
      <c r="AA41" s="79">
        <f t="shared" si="110"/>
        <v>-4.4122078677216181E-2</v>
      </c>
      <c r="AB41" s="80">
        <f t="shared" si="111"/>
        <v>-6.1027869019385228E-3</v>
      </c>
      <c r="AC41" s="69">
        <v>6280.8810000000003</v>
      </c>
      <c r="AD41" s="70">
        <v>6712.59</v>
      </c>
      <c r="AE41" s="70">
        <v>5556.7109</v>
      </c>
      <c r="AF41" s="70">
        <f t="shared" si="112"/>
        <v>-724.17010000000028</v>
      </c>
      <c r="AG41" s="71">
        <f t="shared" si="113"/>
        <v>-1155.8791000000001</v>
      </c>
      <c r="AH41" s="69">
        <v>0</v>
      </c>
      <c r="AI41" s="70">
        <v>0</v>
      </c>
      <c r="AJ41" s="70">
        <v>0</v>
      </c>
      <c r="AK41" s="70">
        <f t="shared" si="97"/>
        <v>0</v>
      </c>
      <c r="AL41" s="71">
        <f t="shared" si="98"/>
        <v>0</v>
      </c>
      <c r="AM41" s="78">
        <f t="shared" si="125"/>
        <v>0.4703905285368703</v>
      </c>
      <c r="AN41" s="79">
        <f t="shared" si="114"/>
        <v>-3.7073396485348409E-2</v>
      </c>
      <c r="AO41" s="80">
        <f t="shared" si="115"/>
        <v>-0.61334646618812561</v>
      </c>
      <c r="AP41" s="78">
        <f t="shared" si="22"/>
        <v>0</v>
      </c>
      <c r="AQ41" s="79">
        <f t="shared" si="116"/>
        <v>0</v>
      </c>
      <c r="AR41" s="80">
        <f t="shared" si="48"/>
        <v>0</v>
      </c>
      <c r="AS41" s="79">
        <f t="shared" si="24"/>
        <v>0</v>
      </c>
      <c r="AT41" s="79">
        <f t="shared" si="117"/>
        <v>0</v>
      </c>
      <c r="AU41" s="79">
        <f t="shared" si="26"/>
        <v>0</v>
      </c>
      <c r="AV41" s="69">
        <v>10890</v>
      </c>
      <c r="AW41" s="70">
        <v>5069</v>
      </c>
      <c r="AX41" s="94">
        <v>8698</v>
      </c>
      <c r="AY41" s="81">
        <v>155.75</v>
      </c>
      <c r="AZ41" s="82">
        <v>150.25</v>
      </c>
      <c r="BA41" s="83">
        <v>157</v>
      </c>
      <c r="BB41" s="81">
        <v>287</v>
      </c>
      <c r="BC41" s="82">
        <v>269</v>
      </c>
      <c r="BD41" s="83">
        <v>266</v>
      </c>
      <c r="BE41" s="84">
        <f t="shared" si="126"/>
        <v>9.2335456475583868</v>
      </c>
      <c r="BF41" s="84">
        <f t="shared" si="127"/>
        <v>-2.419744882136639</v>
      </c>
      <c r="BG41" s="84">
        <f t="shared" si="128"/>
        <v>-2.0121559608720077</v>
      </c>
      <c r="BH41" s="85">
        <f t="shared" si="129"/>
        <v>5.4498746867167922</v>
      </c>
      <c r="BI41" s="84">
        <f t="shared" si="130"/>
        <v>-0.87416712512989747</v>
      </c>
      <c r="BJ41" s="86">
        <f t="shared" si="131"/>
        <v>-0.83141403695111382</v>
      </c>
      <c r="BK41" s="70">
        <v>423.16666666666663</v>
      </c>
      <c r="BL41" s="70">
        <v>419</v>
      </c>
      <c r="BM41" s="70">
        <v>420</v>
      </c>
      <c r="BN41" s="69">
        <v>54257</v>
      </c>
      <c r="BO41" s="70">
        <v>24720</v>
      </c>
      <c r="BP41" s="71">
        <v>42615</v>
      </c>
      <c r="BQ41" s="87">
        <f t="shared" si="118"/>
        <v>298.04680441159218</v>
      </c>
      <c r="BR41" s="87">
        <f t="shared" si="99"/>
        <v>74.038842305320173</v>
      </c>
      <c r="BS41" s="87">
        <f t="shared" si="119"/>
        <v>50.642637744925509</v>
      </c>
      <c r="BT41" s="88">
        <f t="shared" si="120"/>
        <v>1460.2511577374109</v>
      </c>
      <c r="BU41" s="87">
        <f t="shared" si="100"/>
        <v>344.18136894034933</v>
      </c>
      <c r="BV41" s="89">
        <f t="shared" si="121"/>
        <v>253.73488233792386</v>
      </c>
      <c r="BW41" s="84">
        <f t="shared" si="122"/>
        <v>4.8994021614164174</v>
      </c>
      <c r="BX41" s="84">
        <f t="shared" si="123"/>
        <v>-8.2875157224537865E-2</v>
      </c>
      <c r="BY41" s="84">
        <f t="shared" si="124"/>
        <v>2.2700642379131608E-2</v>
      </c>
      <c r="BZ41" s="78">
        <f t="shared" si="132"/>
        <v>0.56057616416732436</v>
      </c>
      <c r="CA41" s="79">
        <f t="shared" si="133"/>
        <v>-0.14780295581509362</v>
      </c>
      <c r="CB41" s="117">
        <f t="shared" si="134"/>
        <v>-9.495287322328827E-2</v>
      </c>
      <c r="CC41" s="70"/>
      <c r="CD41" s="87"/>
      <c r="CE41" s="91"/>
      <c r="CF41" s="90"/>
      <c r="CG41" s="90"/>
    </row>
    <row r="42" spans="1:85" s="23" customFormat="1" ht="15" customHeight="1" x14ac:dyDescent="0.2">
      <c r="A42" s="68" t="s">
        <v>62</v>
      </c>
      <c r="B42" s="69">
        <v>5896.0060000000003</v>
      </c>
      <c r="C42" s="70">
        <v>2973.4276</v>
      </c>
      <c r="D42" s="71">
        <v>6012.7418499999994</v>
      </c>
      <c r="E42" s="69">
        <v>5672.4170000000004</v>
      </c>
      <c r="F42" s="70">
        <v>2948.9590400000002</v>
      </c>
      <c r="G42" s="71">
        <v>5914.0363200000002</v>
      </c>
      <c r="H42" s="72">
        <f t="shared" si="101"/>
        <v>1.0166900446089921</v>
      </c>
      <c r="I42" s="73">
        <f t="shared" si="3"/>
        <v>-2.2726838881766742E-2</v>
      </c>
      <c r="J42" s="74">
        <f t="shared" si="102"/>
        <v>8.392689620975835E-3</v>
      </c>
      <c r="K42" s="69">
        <v>3926.17</v>
      </c>
      <c r="L42" s="70">
        <v>2100.0130399999994</v>
      </c>
      <c r="M42" s="70">
        <v>4322.0085999999992</v>
      </c>
      <c r="N42" s="75">
        <f t="shared" si="103"/>
        <v>0.73080521764533213</v>
      </c>
      <c r="O42" s="76">
        <f t="shared" si="104"/>
        <v>3.865405880069861E-2</v>
      </c>
      <c r="P42" s="77">
        <f t="shared" si="105"/>
        <v>1.868510627206621E-2</v>
      </c>
      <c r="Q42" s="69">
        <v>673.31799999999998</v>
      </c>
      <c r="R42" s="70">
        <v>335.98899999999998</v>
      </c>
      <c r="S42" s="71">
        <v>609.70000000000005</v>
      </c>
      <c r="T42" s="78">
        <f t="shared" si="106"/>
        <v>0.1030937192485825</v>
      </c>
      <c r="U42" s="79">
        <f t="shared" si="107"/>
        <v>-1.5606651334186705E-2</v>
      </c>
      <c r="V42" s="80">
        <f t="shared" si="108"/>
        <v>-1.0841060937445426E-2</v>
      </c>
      <c r="W42" s="69">
        <v>742.899</v>
      </c>
      <c r="X42" s="70">
        <v>358</v>
      </c>
      <c r="Y42" s="71">
        <v>672.39</v>
      </c>
      <c r="Z42" s="78">
        <f t="shared" si="109"/>
        <v>0.11369392469338098</v>
      </c>
      <c r="AA42" s="79">
        <f t="shared" si="110"/>
        <v>-1.7272998225015171E-2</v>
      </c>
      <c r="AB42" s="80">
        <f t="shared" si="111"/>
        <v>-7.7048452264616429E-3</v>
      </c>
      <c r="AC42" s="69">
        <v>3593.9409999999998</v>
      </c>
      <c r="AD42" s="70">
        <v>3689.63</v>
      </c>
      <c r="AE42" s="70">
        <v>3467.7734999999998</v>
      </c>
      <c r="AF42" s="70">
        <f t="shared" si="112"/>
        <v>-126.16750000000002</v>
      </c>
      <c r="AG42" s="71">
        <f t="shared" si="113"/>
        <v>-221.85650000000032</v>
      </c>
      <c r="AH42" s="69">
        <v>654.06785000000002</v>
      </c>
      <c r="AI42" s="70">
        <v>570.226</v>
      </c>
      <c r="AJ42" s="70">
        <v>509.49299999999999</v>
      </c>
      <c r="AK42" s="70">
        <f t="shared" si="97"/>
        <v>-144.57485000000003</v>
      </c>
      <c r="AL42" s="71">
        <f t="shared" si="98"/>
        <v>-60.733000000000004</v>
      </c>
      <c r="AM42" s="78">
        <f t="shared" si="125"/>
        <v>0.57673746628586764</v>
      </c>
      <c r="AN42" s="79">
        <f t="shared" si="114"/>
        <v>-3.2817713949701899E-2</v>
      </c>
      <c r="AO42" s="80">
        <f t="shared" si="115"/>
        <v>-0.66413014387555014</v>
      </c>
      <c r="AP42" s="78">
        <f t="shared" si="22"/>
        <v>8.4735552051016461E-2</v>
      </c>
      <c r="AQ42" s="79">
        <f t="shared" si="116"/>
        <v>-2.6198502290176548E-2</v>
      </c>
      <c r="AR42" s="80">
        <f t="shared" si="48"/>
        <v>-0.10703841278337198</v>
      </c>
      <c r="AS42" s="79">
        <f t="shared" si="24"/>
        <v>8.6149792194715497E-2</v>
      </c>
      <c r="AT42" s="79">
        <f t="shared" si="117"/>
        <v>-2.9156936841601824E-2</v>
      </c>
      <c r="AU42" s="79">
        <f t="shared" si="26"/>
        <v>-0.10721538930336322</v>
      </c>
      <c r="AV42" s="69">
        <v>6521</v>
      </c>
      <c r="AW42" s="70">
        <v>2994</v>
      </c>
      <c r="AX42" s="71">
        <v>5452</v>
      </c>
      <c r="AY42" s="81">
        <v>114</v>
      </c>
      <c r="AZ42" s="82">
        <v>112.5</v>
      </c>
      <c r="BA42" s="83">
        <v>112.5</v>
      </c>
      <c r="BB42" s="81">
        <v>192.5</v>
      </c>
      <c r="BC42" s="82">
        <v>196</v>
      </c>
      <c r="BD42" s="83">
        <v>193</v>
      </c>
      <c r="BE42" s="84">
        <f t="shared" si="126"/>
        <v>8.0770370370370372</v>
      </c>
      <c r="BF42" s="84">
        <f t="shared" si="127"/>
        <v>-1.456588693957114</v>
      </c>
      <c r="BG42" s="84">
        <f t="shared" si="128"/>
        <v>-0.79407407407407327</v>
      </c>
      <c r="BH42" s="85">
        <f t="shared" si="129"/>
        <v>4.7081174438687396</v>
      </c>
      <c r="BI42" s="84">
        <f t="shared" si="130"/>
        <v>-0.93777000201870653</v>
      </c>
      <c r="BJ42" s="86">
        <f t="shared" si="131"/>
        <v>-0.38371929082513745</v>
      </c>
      <c r="BK42" s="70">
        <v>294</v>
      </c>
      <c r="BL42" s="70">
        <v>294</v>
      </c>
      <c r="BM42" s="70">
        <v>294</v>
      </c>
      <c r="BN42" s="69">
        <v>33296</v>
      </c>
      <c r="BO42" s="70">
        <v>14672</v>
      </c>
      <c r="BP42" s="71">
        <v>26529</v>
      </c>
      <c r="BQ42" s="87">
        <f t="shared" si="118"/>
        <v>222.92722379283049</v>
      </c>
      <c r="BR42" s="87">
        <f t="shared" si="99"/>
        <v>52.563906877885756</v>
      </c>
      <c r="BS42" s="87">
        <f t="shared" si="119"/>
        <v>21.934922811369205</v>
      </c>
      <c r="BT42" s="88">
        <f t="shared" si="120"/>
        <v>1084.7462068965517</v>
      </c>
      <c r="BU42" s="87">
        <f t="shared" si="100"/>
        <v>214.8770150548097</v>
      </c>
      <c r="BV42" s="89">
        <f t="shared" si="121"/>
        <v>99.789947711514969</v>
      </c>
      <c r="BW42" s="84">
        <f t="shared" si="122"/>
        <v>4.8659207630227437</v>
      </c>
      <c r="BX42" s="84">
        <f t="shared" si="123"/>
        <v>-0.24004457971610016</v>
      </c>
      <c r="BY42" s="84">
        <f t="shared" si="124"/>
        <v>-3.4546838847663963E-2</v>
      </c>
      <c r="BZ42" s="78">
        <f t="shared" si="132"/>
        <v>0.49853422031796146</v>
      </c>
      <c r="CA42" s="79">
        <f t="shared" si="133"/>
        <v>-0.12716578344044793</v>
      </c>
      <c r="CB42" s="117">
        <f t="shared" si="134"/>
        <v>-5.5963134179393026E-2</v>
      </c>
      <c r="CC42" s="70"/>
      <c r="CD42" s="87"/>
      <c r="CE42" s="91"/>
      <c r="CF42" s="90"/>
      <c r="CG42" s="90"/>
    </row>
    <row r="43" spans="1:85" s="23" customFormat="1" ht="15" customHeight="1" x14ac:dyDescent="0.2">
      <c r="A43" s="68" t="s">
        <v>63</v>
      </c>
      <c r="B43" s="69">
        <v>16208</v>
      </c>
      <c r="C43" s="70">
        <v>7988.7110000000002</v>
      </c>
      <c r="D43" s="71">
        <v>15644.647000000001</v>
      </c>
      <c r="E43" s="69">
        <v>13934</v>
      </c>
      <c r="F43" s="70">
        <v>7209.7479999999996</v>
      </c>
      <c r="G43" s="71">
        <v>13693.718999999999</v>
      </c>
      <c r="H43" s="72">
        <f t="shared" si="101"/>
        <v>1.1424688209243963</v>
      </c>
      <c r="I43" s="73">
        <f t="shared" si="3"/>
        <v>-2.0729112188851984E-2</v>
      </c>
      <c r="J43" s="74">
        <f t="shared" si="102"/>
        <v>3.4425793623025891E-2</v>
      </c>
      <c r="K43" s="69">
        <v>7592.0119999999997</v>
      </c>
      <c r="L43" s="70">
        <v>4253.5739999999996</v>
      </c>
      <c r="M43" s="70">
        <v>7944.8590000000004</v>
      </c>
      <c r="N43" s="75">
        <f t="shared" si="103"/>
        <v>0.58018271004392608</v>
      </c>
      <c r="O43" s="76">
        <f t="shared" si="104"/>
        <v>3.5327535650356401E-2</v>
      </c>
      <c r="P43" s="77">
        <f t="shared" si="105"/>
        <v>-9.7926954764887553E-3</v>
      </c>
      <c r="Q43" s="69">
        <v>2623.645</v>
      </c>
      <c r="R43" s="70">
        <v>1178.97</v>
      </c>
      <c r="S43" s="71">
        <v>2470.77</v>
      </c>
      <c r="T43" s="78">
        <f t="shared" si="106"/>
        <v>0.18043089682211239</v>
      </c>
      <c r="U43" s="79">
        <f t="shared" si="107"/>
        <v>-7.8599744280670181E-3</v>
      </c>
      <c r="V43" s="80">
        <f t="shared" si="108"/>
        <v>1.6906457410360398E-2</v>
      </c>
      <c r="W43" s="69">
        <v>2605.9789999999998</v>
      </c>
      <c r="X43" s="70">
        <v>1219.4169999999999</v>
      </c>
      <c r="Y43" s="71">
        <v>2327.04</v>
      </c>
      <c r="Z43" s="78">
        <f t="shared" si="109"/>
        <v>0.16993484385067345</v>
      </c>
      <c r="AA43" s="79">
        <f t="shared" si="110"/>
        <v>-1.7088193324581308E-2</v>
      </c>
      <c r="AB43" s="80">
        <f t="shared" si="111"/>
        <v>8.0036092561144856E-4</v>
      </c>
      <c r="AC43" s="69">
        <v>17876.504000000001</v>
      </c>
      <c r="AD43" s="70">
        <v>16095.831</v>
      </c>
      <c r="AE43" s="70">
        <v>15354.165000000001</v>
      </c>
      <c r="AF43" s="70">
        <f t="shared" si="112"/>
        <v>-2522.3389999999999</v>
      </c>
      <c r="AG43" s="71">
        <f t="shared" si="113"/>
        <v>-741.66599999999926</v>
      </c>
      <c r="AH43" s="69">
        <v>9368.2479999999996</v>
      </c>
      <c r="AI43" s="70">
        <v>0</v>
      </c>
      <c r="AJ43" s="70">
        <v>0</v>
      </c>
      <c r="AK43" s="70">
        <f t="shared" si="97"/>
        <v>-9368.2479999999996</v>
      </c>
      <c r="AL43" s="71">
        <f t="shared" si="98"/>
        <v>0</v>
      </c>
      <c r="AM43" s="78">
        <f t="shared" si="125"/>
        <v>0.98143249892439244</v>
      </c>
      <c r="AN43" s="79">
        <f t="shared" si="114"/>
        <v>-0.12151073898281395</v>
      </c>
      <c r="AO43" s="80">
        <f t="shared" si="115"/>
        <v>-1.033389541827864</v>
      </c>
      <c r="AP43" s="78">
        <f t="shared" si="22"/>
        <v>0</v>
      </c>
      <c r="AQ43" s="79">
        <f t="shared" si="116"/>
        <v>-0.57800148075024682</v>
      </c>
      <c r="AR43" s="80">
        <f t="shared" si="48"/>
        <v>0</v>
      </c>
      <c r="AS43" s="79">
        <f t="shared" si="24"/>
        <v>0</v>
      </c>
      <c r="AT43" s="79">
        <f t="shared" si="117"/>
        <v>-0.67233012774508394</v>
      </c>
      <c r="AU43" s="79">
        <f t="shared" si="26"/>
        <v>0</v>
      </c>
      <c r="AV43" s="69">
        <v>15854</v>
      </c>
      <c r="AW43" s="70">
        <v>7090</v>
      </c>
      <c r="AX43" s="94">
        <v>12232</v>
      </c>
      <c r="AY43" s="81">
        <v>219.03</v>
      </c>
      <c r="AZ43" s="82">
        <v>189.87</v>
      </c>
      <c r="BA43" s="83">
        <v>197.99</v>
      </c>
      <c r="BB43" s="81">
        <v>284.52000000000004</v>
      </c>
      <c r="BC43" s="82">
        <v>248.78</v>
      </c>
      <c r="BD43" s="83">
        <v>265.45999999999998</v>
      </c>
      <c r="BE43" s="84">
        <f t="shared" si="126"/>
        <v>10.296816337525463</v>
      </c>
      <c r="BF43" s="84">
        <f t="shared" si="127"/>
        <v>-1.7669800982748072</v>
      </c>
      <c r="BG43" s="84">
        <f t="shared" si="128"/>
        <v>-2.1502965993962899</v>
      </c>
      <c r="BH43" s="85">
        <f t="shared" si="129"/>
        <v>7.6797508726989632</v>
      </c>
      <c r="BI43" s="84">
        <f t="shared" si="130"/>
        <v>-1.6072353965732598</v>
      </c>
      <c r="BJ43" s="86">
        <f t="shared" si="131"/>
        <v>-1.8199409567621414</v>
      </c>
      <c r="BK43" s="70">
        <v>594</v>
      </c>
      <c r="BL43" s="70">
        <v>589</v>
      </c>
      <c r="BM43" s="70">
        <v>589</v>
      </c>
      <c r="BN43" s="69">
        <v>61769</v>
      </c>
      <c r="BO43" s="70">
        <v>27964</v>
      </c>
      <c r="BP43" s="71">
        <v>48391</v>
      </c>
      <c r="BQ43" s="87">
        <f t="shared" si="118"/>
        <v>282.98069889028949</v>
      </c>
      <c r="BR43" s="87">
        <f t="shared" si="99"/>
        <v>57.398287000830379</v>
      </c>
      <c r="BS43" s="87">
        <f t="shared" si="119"/>
        <v>25.158212836792131</v>
      </c>
      <c r="BT43" s="88">
        <f t="shared" si="120"/>
        <v>1119.4995912361021</v>
      </c>
      <c r="BU43" s="87">
        <f t="shared" si="100"/>
        <v>240.60467512660296</v>
      </c>
      <c r="BV43" s="89">
        <f t="shared" si="121"/>
        <v>102.60988742792154</v>
      </c>
      <c r="BW43" s="84">
        <f t="shared" si="122"/>
        <v>3.9560987573577502</v>
      </c>
      <c r="BX43" s="84">
        <f t="shared" si="123"/>
        <v>5.9984212132570214E-2</v>
      </c>
      <c r="BY43" s="84">
        <f t="shared" si="124"/>
        <v>1.1952071885253712E-2</v>
      </c>
      <c r="BZ43" s="78">
        <f t="shared" si="132"/>
        <v>0.45391102064553651</v>
      </c>
      <c r="CA43" s="79">
        <f t="shared" si="133"/>
        <v>-0.12060950691366507</v>
      </c>
      <c r="CB43" s="117">
        <f t="shared" si="134"/>
        <v>-7.3612088201850778E-2</v>
      </c>
      <c r="CC43" s="70"/>
      <c r="CD43" s="87"/>
      <c r="CE43" s="91"/>
      <c r="CF43" s="90"/>
      <c r="CG43" s="90"/>
    </row>
    <row r="44" spans="1:85" s="23" customFormat="1" ht="15" customHeight="1" x14ac:dyDescent="0.2">
      <c r="A44" s="68" t="s">
        <v>64</v>
      </c>
      <c r="B44" s="69">
        <v>5936.7246500000001</v>
      </c>
      <c r="C44" s="70">
        <v>3252.8104499999999</v>
      </c>
      <c r="D44" s="71">
        <v>6704.5520500000002</v>
      </c>
      <c r="E44" s="69">
        <v>6249.2028700000001</v>
      </c>
      <c r="F44" s="70">
        <v>3197.0837799999999</v>
      </c>
      <c r="G44" s="71">
        <v>6685.2704999999996</v>
      </c>
      <c r="H44" s="72">
        <f t="shared" si="101"/>
        <v>1.0028841839683227</v>
      </c>
      <c r="I44" s="73">
        <f t="shared" si="3"/>
        <v>5.2887076577248338E-2</v>
      </c>
      <c r="J44" s="74">
        <f t="shared" si="102"/>
        <v>-1.4546285119978686E-2</v>
      </c>
      <c r="K44" s="69">
        <v>4205.2945699999991</v>
      </c>
      <c r="L44" s="70">
        <v>2141.4578000000001</v>
      </c>
      <c r="M44" s="70">
        <v>4659.1798499999995</v>
      </c>
      <c r="N44" s="75">
        <f>IF(G44=0,"0",(M44/G44))</f>
        <v>0.69693213610429072</v>
      </c>
      <c r="O44" s="76">
        <f t="shared" si="104"/>
        <v>2.3999178496531215E-2</v>
      </c>
      <c r="P44" s="77">
        <f t="shared" si="105"/>
        <v>2.711615774416154E-2</v>
      </c>
      <c r="Q44" s="69">
        <v>756.05592000000001</v>
      </c>
      <c r="R44" s="70">
        <v>419.09781999999996</v>
      </c>
      <c r="S44" s="71">
        <v>736.99</v>
      </c>
      <c r="T44" s="78">
        <f t="shared" si="106"/>
        <v>0.11024086459927089</v>
      </c>
      <c r="U44" s="79">
        <f t="shared" si="107"/>
        <v>-1.074351304504137E-2</v>
      </c>
      <c r="V44" s="80">
        <f t="shared" si="108"/>
        <v>-2.0846666675871359E-2</v>
      </c>
      <c r="W44" s="69">
        <v>898.00729000000001</v>
      </c>
      <c r="X44" s="70">
        <v>482.57</v>
      </c>
      <c r="Y44" s="71">
        <v>1023.078</v>
      </c>
      <c r="Z44" s="78">
        <f t="shared" si="109"/>
        <v>0.15303464534456759</v>
      </c>
      <c r="AA44" s="79">
        <f t="shared" si="110"/>
        <v>9.3351513961498211E-3</v>
      </c>
      <c r="AB44" s="80">
        <f t="shared" si="111"/>
        <v>2.093965272680326E-3</v>
      </c>
      <c r="AC44" s="69">
        <v>3428.2598400000006</v>
      </c>
      <c r="AD44" s="70">
        <v>3490.5805300000006</v>
      </c>
      <c r="AE44" s="70">
        <v>3640.5634399999999</v>
      </c>
      <c r="AF44" s="70">
        <f t="shared" si="112"/>
        <v>212.30359999999928</v>
      </c>
      <c r="AG44" s="71">
        <f t="shared" si="113"/>
        <v>149.98290999999926</v>
      </c>
      <c r="AH44" s="69">
        <v>1050.64021</v>
      </c>
      <c r="AI44" s="70">
        <v>20.77826</v>
      </c>
      <c r="AJ44" s="70">
        <v>119.66625000000001</v>
      </c>
      <c r="AK44" s="70">
        <f t="shared" si="97"/>
        <v>-930.97396000000003</v>
      </c>
      <c r="AL44" s="71">
        <f t="shared" si="98"/>
        <v>98.887990000000002</v>
      </c>
      <c r="AM44" s="78">
        <f t="shared" si="125"/>
        <v>0.54299875858223812</v>
      </c>
      <c r="AN44" s="79">
        <f t="shared" si="114"/>
        <v>-3.4467780985164675E-2</v>
      </c>
      <c r="AO44" s="80">
        <f t="shared" si="115"/>
        <v>-0.53009805528221576</v>
      </c>
      <c r="AP44" s="78">
        <f t="shared" si="22"/>
        <v>1.7848507865637346E-2</v>
      </c>
      <c r="AQ44" s="79">
        <f t="shared" si="116"/>
        <v>-0.15912453231064907</v>
      </c>
      <c r="AR44" s="80">
        <f t="shared" si="48"/>
        <v>1.1460720959701895E-2</v>
      </c>
      <c r="AS44" s="79">
        <f t="shared" si="24"/>
        <v>1.7899986245881901E-2</v>
      </c>
      <c r="AT44" s="79">
        <f t="shared" si="117"/>
        <v>-0.1502238900077946</v>
      </c>
      <c r="AU44" s="79">
        <f t="shared" si="26"/>
        <v>1.1400857217739886E-2</v>
      </c>
      <c r="AV44" s="69">
        <v>7927</v>
      </c>
      <c r="AW44" s="70">
        <v>3494</v>
      </c>
      <c r="AX44" s="94">
        <v>5990</v>
      </c>
      <c r="AY44" s="81">
        <v>97</v>
      </c>
      <c r="AZ44" s="82">
        <v>97</v>
      </c>
      <c r="BA44" s="83">
        <v>99</v>
      </c>
      <c r="BB44" s="81">
        <v>186</v>
      </c>
      <c r="BC44" s="82">
        <v>173</v>
      </c>
      <c r="BD44" s="83">
        <v>171</v>
      </c>
      <c r="BE44" s="84">
        <f t="shared" si="126"/>
        <v>10.084175084175085</v>
      </c>
      <c r="BF44" s="84">
        <f t="shared" si="127"/>
        <v>-3.5360998299142636</v>
      </c>
      <c r="BG44" s="84">
        <f t="shared" si="128"/>
        <v>-1.9226977680585922</v>
      </c>
      <c r="BH44" s="85">
        <f t="shared" si="129"/>
        <v>5.8382066276803117</v>
      </c>
      <c r="BI44" s="84">
        <f t="shared" si="130"/>
        <v>-1.264839967301767</v>
      </c>
      <c r="BJ44" s="86">
        <f t="shared" si="131"/>
        <v>-0.89397063628885931</v>
      </c>
      <c r="BK44" s="70">
        <v>339</v>
      </c>
      <c r="BL44" s="70">
        <v>339</v>
      </c>
      <c r="BM44" s="70">
        <v>339</v>
      </c>
      <c r="BN44" s="69">
        <v>37384</v>
      </c>
      <c r="BO44" s="70">
        <v>16339</v>
      </c>
      <c r="BP44" s="71">
        <v>27807</v>
      </c>
      <c r="BQ44" s="87">
        <f t="shared" si="118"/>
        <v>240.4168195058798</v>
      </c>
      <c r="BR44" s="87">
        <f t="shared" si="99"/>
        <v>73.254320308362139</v>
      </c>
      <c r="BS44" s="87">
        <f t="shared" si="119"/>
        <v>44.744882422827004</v>
      </c>
      <c r="BT44" s="88">
        <f t="shared" si="120"/>
        <v>1116.0718697829716</v>
      </c>
      <c r="BU44" s="87">
        <f t="shared" si="100"/>
        <v>327.72787205369195</v>
      </c>
      <c r="BV44" s="89">
        <f t="shared" si="121"/>
        <v>201.05075358377303</v>
      </c>
      <c r="BW44" s="84">
        <f t="shared" si="122"/>
        <v>4.6422370617696158</v>
      </c>
      <c r="BX44" s="84">
        <f t="shared" si="123"/>
        <v>-7.379674673297032E-2</v>
      </c>
      <c r="BY44" s="84">
        <f t="shared" si="124"/>
        <v>-3.4065170628781338E-2</v>
      </c>
      <c r="BZ44" s="78">
        <f t="shared" si="132"/>
        <v>0.4531853517821347</v>
      </c>
      <c r="CA44" s="79">
        <f t="shared" si="133"/>
        <v>-0.15608142244821455</v>
      </c>
      <c r="CB44" s="117">
        <f t="shared" si="134"/>
        <v>-8.2343982862244203E-2</v>
      </c>
      <c r="CC44" s="70"/>
      <c r="CD44" s="87"/>
      <c r="CE44" s="91"/>
      <c r="CF44" s="90"/>
      <c r="CG44" s="90"/>
    </row>
    <row r="45" spans="1:85" s="23" customFormat="1" ht="15" customHeight="1" x14ac:dyDescent="0.2">
      <c r="A45" s="68" t="s">
        <v>65</v>
      </c>
      <c r="B45" s="69">
        <v>15398.260859999999</v>
      </c>
      <c r="C45" s="70">
        <v>8766.0400200000022</v>
      </c>
      <c r="D45" s="71">
        <v>17042.165659999999</v>
      </c>
      <c r="E45" s="69">
        <v>15125.140670000001</v>
      </c>
      <c r="F45" s="70">
        <v>8679.509689999999</v>
      </c>
      <c r="G45" s="71">
        <v>16753.967689999998</v>
      </c>
      <c r="H45" s="72">
        <f t="shared" si="101"/>
        <v>1.0172017742502881</v>
      </c>
      <c r="I45" s="73">
        <f t="shared" si="3"/>
        <v>-8.5559103040111495E-4</v>
      </c>
      <c r="J45" s="74">
        <f t="shared" si="102"/>
        <v>7.2322790725019015E-3</v>
      </c>
      <c r="K45" s="69">
        <v>8572.40445</v>
      </c>
      <c r="L45" s="70">
        <v>5178.1269299999985</v>
      </c>
      <c r="M45" s="70">
        <v>10512.243</v>
      </c>
      <c r="N45" s="75">
        <f t="shared" si="103"/>
        <v>0.6274479690130047</v>
      </c>
      <c r="O45" s="76">
        <f t="shared" si="104"/>
        <v>6.0682698062304863E-2</v>
      </c>
      <c r="P45" s="77">
        <f t="shared" si="105"/>
        <v>3.0855867046009955E-2</v>
      </c>
      <c r="Q45" s="69">
        <v>1837.57971</v>
      </c>
      <c r="R45" s="70">
        <v>1154.4202400000001</v>
      </c>
      <c r="S45" s="71">
        <v>2251.3200000000002</v>
      </c>
      <c r="T45" s="78">
        <f t="shared" si="106"/>
        <v>0.13437533375116592</v>
      </c>
      <c r="U45" s="79">
        <f t="shared" si="107"/>
        <v>1.2883590296194153E-2</v>
      </c>
      <c r="V45" s="80">
        <f t="shared" si="108"/>
        <v>1.370097138543358E-3</v>
      </c>
      <c r="W45" s="69">
        <v>3495.4242699999995</v>
      </c>
      <c r="X45" s="70">
        <v>1640.066</v>
      </c>
      <c r="Y45" s="71">
        <v>3132.9</v>
      </c>
      <c r="Z45" s="78">
        <f t="shared" si="109"/>
        <v>0.18699451126851258</v>
      </c>
      <c r="AA45" s="79">
        <f t="shared" si="110"/>
        <v>-4.4105770458652299E-2</v>
      </c>
      <c r="AB45" s="80">
        <f t="shared" si="111"/>
        <v>-1.9638583372710294E-3</v>
      </c>
      <c r="AC45" s="69">
        <v>3935.1884899999995</v>
      </c>
      <c r="AD45" s="70">
        <v>3574.0472200000008</v>
      </c>
      <c r="AE45" s="70">
        <v>3254.7741800000003</v>
      </c>
      <c r="AF45" s="70">
        <f t="shared" si="112"/>
        <v>-680.4143099999992</v>
      </c>
      <c r="AG45" s="71">
        <f t="shared" si="113"/>
        <v>-319.27304000000049</v>
      </c>
      <c r="AH45" s="69">
        <v>619.4831200000001</v>
      </c>
      <c r="AI45" s="70">
        <v>0</v>
      </c>
      <c r="AJ45" s="70">
        <v>0</v>
      </c>
      <c r="AK45" s="70">
        <f t="shared" si="97"/>
        <v>-619.4831200000001</v>
      </c>
      <c r="AL45" s="71">
        <f t="shared" si="98"/>
        <v>0</v>
      </c>
      <c r="AM45" s="78">
        <f t="shared" si="125"/>
        <v>0.19098360178714521</v>
      </c>
      <c r="AN45" s="79">
        <f t="shared" si="114"/>
        <v>-6.4576979097831416E-2</v>
      </c>
      <c r="AO45" s="80">
        <f t="shared" si="115"/>
        <v>-0.21673153661579356</v>
      </c>
      <c r="AP45" s="78">
        <f t="shared" si="22"/>
        <v>0</v>
      </c>
      <c r="AQ45" s="79">
        <f t="shared" si="116"/>
        <v>-4.0230719925600754E-2</v>
      </c>
      <c r="AR45" s="80">
        <f t="shared" si="48"/>
        <v>0</v>
      </c>
      <c r="AS45" s="79">
        <f t="shared" si="24"/>
        <v>0</v>
      </c>
      <c r="AT45" s="79">
        <f t="shared" si="117"/>
        <v>-4.0957180730802421E-2</v>
      </c>
      <c r="AU45" s="79">
        <f t="shared" si="26"/>
        <v>0</v>
      </c>
      <c r="AV45" s="69">
        <v>14319</v>
      </c>
      <c r="AW45" s="70">
        <v>7123</v>
      </c>
      <c r="AX45" s="71">
        <v>12692</v>
      </c>
      <c r="AY45" s="81">
        <v>201.82999999999998</v>
      </c>
      <c r="AZ45" s="82">
        <v>192.13</v>
      </c>
      <c r="BA45" s="83">
        <v>189.86</v>
      </c>
      <c r="BB45" s="81">
        <v>404.85999999999996</v>
      </c>
      <c r="BC45" s="82">
        <v>392.28000000000003</v>
      </c>
      <c r="BD45" s="83">
        <v>368.02</v>
      </c>
      <c r="BE45" s="84">
        <f t="shared" si="126"/>
        <v>11.141542891253202</v>
      </c>
      <c r="BF45" s="84">
        <f t="shared" si="127"/>
        <v>-0.68276469433863518</v>
      </c>
      <c r="BG45" s="84">
        <f t="shared" si="128"/>
        <v>-1.2164091898030289</v>
      </c>
      <c r="BH45" s="85">
        <f t="shared" si="129"/>
        <v>5.7478760212307307</v>
      </c>
      <c r="BI45" s="84">
        <f t="shared" si="130"/>
        <v>-0.1467542213222508</v>
      </c>
      <c r="BJ45" s="86">
        <f t="shared" si="131"/>
        <v>-0.30477344683629592</v>
      </c>
      <c r="BK45" s="70">
        <v>514</v>
      </c>
      <c r="BL45" s="70">
        <v>516</v>
      </c>
      <c r="BM45" s="70">
        <v>521</v>
      </c>
      <c r="BN45" s="69">
        <v>66518</v>
      </c>
      <c r="BO45" s="70">
        <v>31931</v>
      </c>
      <c r="BP45" s="71">
        <v>57509</v>
      </c>
      <c r="BQ45" s="87">
        <f t="shared" si="118"/>
        <v>291.3277520040341</v>
      </c>
      <c r="BR45" s="87">
        <f t="shared" si="99"/>
        <v>63.943575239849963</v>
      </c>
      <c r="BS45" s="87">
        <f t="shared" si="119"/>
        <v>19.506960610090914</v>
      </c>
      <c r="BT45" s="88">
        <f t="shared" si="120"/>
        <v>1320.0415765836747</v>
      </c>
      <c r="BU45" s="87">
        <f t="shared" si="100"/>
        <v>263.74290558709663</v>
      </c>
      <c r="BV45" s="89">
        <f t="shared" si="121"/>
        <v>101.52273761133165</v>
      </c>
      <c r="BW45" s="84">
        <f t="shared" si="122"/>
        <v>4.5311219665931297</v>
      </c>
      <c r="BX45" s="84">
        <f t="shared" si="123"/>
        <v>-0.11431416721509713</v>
      </c>
      <c r="BY45" s="84">
        <f t="shared" si="124"/>
        <v>4.8319776504683887E-2</v>
      </c>
      <c r="BZ45" s="78">
        <f t="shared" si="132"/>
        <v>0.60984507057189219</v>
      </c>
      <c r="CA45" s="79">
        <f t="shared" si="133"/>
        <v>-0.10514084855444872</v>
      </c>
      <c r="CB45" s="117">
        <f t="shared" si="134"/>
        <v>-7.7730295491845958E-2</v>
      </c>
      <c r="CC45" s="70"/>
      <c r="CD45" s="87"/>
      <c r="CE45" s="91"/>
      <c r="CF45" s="90"/>
      <c r="CG45" s="90"/>
    </row>
    <row r="46" spans="1:85" s="23" customFormat="1" ht="15" customHeight="1" x14ac:dyDescent="0.2">
      <c r="A46" s="68" t="s">
        <v>66</v>
      </c>
      <c r="B46" s="69">
        <v>6219.3140000000003</v>
      </c>
      <c r="C46" s="70">
        <v>3351.1507499999998</v>
      </c>
      <c r="D46" s="71">
        <v>6985.2541600000004</v>
      </c>
      <c r="E46" s="69">
        <v>6705.6043499999996</v>
      </c>
      <c r="F46" s="70">
        <v>3698.4244199999998</v>
      </c>
      <c r="G46" s="71">
        <v>7438.6558299999997</v>
      </c>
      <c r="H46" s="72">
        <f t="shared" si="101"/>
        <v>0.93904790322850584</v>
      </c>
      <c r="I46" s="73">
        <f t="shared" si="3"/>
        <v>1.1567891676675934E-2</v>
      </c>
      <c r="J46" s="74">
        <f t="shared" si="102"/>
        <v>3.2945636577346282E-2</v>
      </c>
      <c r="K46" s="69">
        <v>4370.6839199999986</v>
      </c>
      <c r="L46" s="70">
        <v>2398.4527599999997</v>
      </c>
      <c r="M46" s="70">
        <v>5000.058</v>
      </c>
      <c r="N46" s="75">
        <f t="shared" si="103"/>
        <v>0.67217224647426665</v>
      </c>
      <c r="O46" s="76">
        <f t="shared" si="104"/>
        <v>2.0376570518526926E-2</v>
      </c>
      <c r="P46" s="77">
        <f t="shared" si="105"/>
        <v>2.3665615642535442E-2</v>
      </c>
      <c r="Q46" s="69">
        <v>770.73397</v>
      </c>
      <c r="R46" s="70">
        <v>475.61111999999997</v>
      </c>
      <c r="S46" s="71">
        <v>797.03</v>
      </c>
      <c r="T46" s="78">
        <f t="shared" si="106"/>
        <v>0.10714704621574084</v>
      </c>
      <c r="U46" s="79">
        <f t="shared" si="107"/>
        <v>-7.7917318229604876E-3</v>
      </c>
      <c r="V46" s="80">
        <f t="shared" si="108"/>
        <v>-2.1451261060199123E-2</v>
      </c>
      <c r="W46" s="69">
        <v>1184.93145</v>
      </c>
      <c r="X46" s="70">
        <v>639.28399999999999</v>
      </c>
      <c r="Y46" s="71">
        <v>1254.2049999999999</v>
      </c>
      <c r="Z46" s="78">
        <f t="shared" si="109"/>
        <v>0.16860640264358084</v>
      </c>
      <c r="AA46" s="79">
        <f t="shared" si="110"/>
        <v>-8.1012269975864193E-3</v>
      </c>
      <c r="AB46" s="80">
        <f t="shared" si="111"/>
        <v>-4.2466632573846252E-3</v>
      </c>
      <c r="AC46" s="69">
        <v>3677.8267199999996</v>
      </c>
      <c r="AD46" s="70">
        <v>3491.1403500000006</v>
      </c>
      <c r="AE46" s="70">
        <v>3657.4764799999998</v>
      </c>
      <c r="AF46" s="70">
        <f t="shared" si="112"/>
        <v>-20.350239999999758</v>
      </c>
      <c r="AG46" s="71">
        <f t="shared" si="113"/>
        <v>166.33612999999923</v>
      </c>
      <c r="AH46" s="69">
        <v>1337.8352800000002</v>
      </c>
      <c r="AI46" s="70">
        <v>1196.1388699999998</v>
      </c>
      <c r="AJ46" s="70">
        <v>1769.7545500000001</v>
      </c>
      <c r="AK46" s="70">
        <f t="shared" si="97"/>
        <v>431.91926999999987</v>
      </c>
      <c r="AL46" s="71">
        <f t="shared" si="98"/>
        <v>573.61568000000034</v>
      </c>
      <c r="AM46" s="78">
        <f t="shared" si="125"/>
        <v>0.52359962804846594</v>
      </c>
      <c r="AN46" s="79">
        <f t="shared" si="114"/>
        <v>-6.7756061662650025E-2</v>
      </c>
      <c r="AO46" s="80">
        <f t="shared" si="115"/>
        <v>-0.51817396270987304</v>
      </c>
      <c r="AP46" s="78">
        <f t="shared" si="22"/>
        <v>0.25335578483804233</v>
      </c>
      <c r="AQ46" s="79">
        <f t="shared" si="116"/>
        <v>3.824600263376704E-2</v>
      </c>
      <c r="AR46" s="80">
        <f t="shared" si="48"/>
        <v>-0.10357798485286157</v>
      </c>
      <c r="AS46" s="79">
        <f t="shared" si="24"/>
        <v>0.23791321852297612</v>
      </c>
      <c r="AT46" s="79">
        <f t="shared" si="117"/>
        <v>3.8403195239243265E-2</v>
      </c>
      <c r="AU46" s="79">
        <f t="shared" si="26"/>
        <v>-8.5505279238294846E-2</v>
      </c>
      <c r="AV46" s="69">
        <v>6943</v>
      </c>
      <c r="AW46" s="70">
        <v>3329</v>
      </c>
      <c r="AX46" s="71">
        <v>5950</v>
      </c>
      <c r="AY46" s="81">
        <v>95</v>
      </c>
      <c r="AZ46" s="82">
        <v>91</v>
      </c>
      <c r="BA46" s="83">
        <v>92</v>
      </c>
      <c r="BB46" s="81">
        <v>229</v>
      </c>
      <c r="BC46" s="82">
        <v>216</v>
      </c>
      <c r="BD46" s="83">
        <v>215</v>
      </c>
      <c r="BE46" s="84">
        <f t="shared" si="126"/>
        <v>10.778985507246377</v>
      </c>
      <c r="BF46" s="84">
        <f t="shared" si="127"/>
        <v>-1.4017162471395874</v>
      </c>
      <c r="BG46" s="84">
        <f t="shared" si="128"/>
        <v>-1.4151536868928183</v>
      </c>
      <c r="BH46" s="85">
        <f t="shared" si="129"/>
        <v>4.612403100775194</v>
      </c>
      <c r="BI46" s="84">
        <f t="shared" si="130"/>
        <v>-0.44072644798754279</v>
      </c>
      <c r="BJ46" s="86">
        <f t="shared" si="131"/>
        <v>-0.52494257823715174</v>
      </c>
      <c r="BK46" s="70">
        <v>304</v>
      </c>
      <c r="BL46" s="70">
        <v>304</v>
      </c>
      <c r="BM46" s="70">
        <v>304</v>
      </c>
      <c r="BN46" s="69">
        <v>36379</v>
      </c>
      <c r="BO46" s="70">
        <v>17054</v>
      </c>
      <c r="BP46" s="71">
        <v>31488</v>
      </c>
      <c r="BQ46" s="87">
        <f t="shared" si="118"/>
        <v>236.23779947916668</v>
      </c>
      <c r="BR46" s="87">
        <f t="shared" si="99"/>
        <v>51.911557691322059</v>
      </c>
      <c r="BS46" s="87">
        <f t="shared" si="119"/>
        <v>19.37228874854631</v>
      </c>
      <c r="BT46" s="88">
        <f t="shared" si="120"/>
        <v>1250.1942571428572</v>
      </c>
      <c r="BU46" s="87">
        <f t="shared" si="100"/>
        <v>284.38634269665238</v>
      </c>
      <c r="BV46" s="89">
        <f t="shared" si="121"/>
        <v>139.2226680770716</v>
      </c>
      <c r="BW46" s="84">
        <f t="shared" si="122"/>
        <v>5.2921008403361345</v>
      </c>
      <c r="BX46" s="84">
        <f t="shared" si="123"/>
        <v>5.2434989839230894E-2</v>
      </c>
      <c r="BY46" s="84">
        <f t="shared" si="124"/>
        <v>0.16924112270321157</v>
      </c>
      <c r="BZ46" s="78">
        <f t="shared" si="132"/>
        <v>0.57225937772608315</v>
      </c>
      <c r="CA46" s="79">
        <f t="shared" si="133"/>
        <v>-8.8888485024716468E-2</v>
      </c>
      <c r="CB46" s="117">
        <f t="shared" si="134"/>
        <v>-5.1059335724209287E-2</v>
      </c>
      <c r="CC46" s="70"/>
      <c r="CD46" s="87"/>
      <c r="CE46" s="91"/>
      <c r="CF46" s="90"/>
      <c r="CG46" s="90"/>
    </row>
    <row r="47" spans="1:85" s="23" customFormat="1" ht="15" customHeight="1" x14ac:dyDescent="0.2">
      <c r="A47" s="68" t="s">
        <v>67</v>
      </c>
      <c r="B47" s="69">
        <v>10495.1</v>
      </c>
      <c r="C47" s="70">
        <v>5854.8040000000001</v>
      </c>
      <c r="D47" s="71">
        <v>11773.691000000001</v>
      </c>
      <c r="E47" s="69">
        <v>10727.531000000001</v>
      </c>
      <c r="F47" s="70">
        <v>6177.23</v>
      </c>
      <c r="G47" s="71">
        <v>12613.956</v>
      </c>
      <c r="H47" s="72">
        <f t="shared" si="101"/>
        <v>0.93338608442902449</v>
      </c>
      <c r="I47" s="73">
        <f t="shared" si="3"/>
        <v>-4.4947140615955505E-2</v>
      </c>
      <c r="J47" s="74">
        <f t="shared" si="102"/>
        <v>-1.4418028417672257E-2</v>
      </c>
      <c r="K47" s="69">
        <v>7005.3289999999997</v>
      </c>
      <c r="L47" s="70">
        <v>4139.3130000000001</v>
      </c>
      <c r="M47" s="70">
        <v>8867.5290000000005</v>
      </c>
      <c r="N47" s="75">
        <f t="shared" si="103"/>
        <v>0.70299349387297694</v>
      </c>
      <c r="O47" s="76">
        <f t="shared" si="104"/>
        <v>4.9970072174172375E-2</v>
      </c>
      <c r="P47" s="77">
        <f t="shared" si="105"/>
        <v>3.2901397577388081E-2</v>
      </c>
      <c r="Q47" s="69">
        <v>1487.915</v>
      </c>
      <c r="R47" s="70">
        <v>823.38099999999997</v>
      </c>
      <c r="S47" s="71">
        <v>1479.27</v>
      </c>
      <c r="T47" s="78">
        <f t="shared" si="106"/>
        <v>0.11727248771123032</v>
      </c>
      <c r="U47" s="79">
        <f t="shared" si="107"/>
        <v>-2.1428113573445526E-2</v>
      </c>
      <c r="V47" s="80">
        <f t="shared" si="108"/>
        <v>-1.6020428369278264E-2</v>
      </c>
      <c r="W47" s="69">
        <v>1750.838</v>
      </c>
      <c r="X47" s="70">
        <v>978.15599999999995</v>
      </c>
      <c r="Y47" s="71">
        <v>1786.81</v>
      </c>
      <c r="Z47" s="78">
        <f t="shared" si="109"/>
        <v>0.14165341943479112</v>
      </c>
      <c r="AA47" s="79">
        <f t="shared" si="110"/>
        <v>-2.1556362946634738E-2</v>
      </c>
      <c r="AB47" s="80">
        <f t="shared" si="111"/>
        <v>-1.6695225508006867E-2</v>
      </c>
      <c r="AC47" s="69">
        <v>4723.79</v>
      </c>
      <c r="AD47" s="70">
        <v>5012.4560000000001</v>
      </c>
      <c r="AE47" s="70">
        <v>5178.6090000000004</v>
      </c>
      <c r="AF47" s="70">
        <f t="shared" si="112"/>
        <v>454.81900000000041</v>
      </c>
      <c r="AG47" s="71">
        <f t="shared" si="113"/>
        <v>166.15300000000025</v>
      </c>
      <c r="AH47" s="69">
        <v>516.20699999999999</v>
      </c>
      <c r="AI47" s="70">
        <v>0</v>
      </c>
      <c r="AJ47" s="70">
        <v>135.309</v>
      </c>
      <c r="AK47" s="70">
        <f t="shared" si="97"/>
        <v>-380.89800000000002</v>
      </c>
      <c r="AL47" s="71">
        <f t="shared" si="98"/>
        <v>135.309</v>
      </c>
      <c r="AM47" s="78">
        <f t="shared" si="125"/>
        <v>0.43984583933789329</v>
      </c>
      <c r="AN47" s="79">
        <f t="shared" si="114"/>
        <v>-1.024896680973747E-2</v>
      </c>
      <c r="AO47" s="80">
        <f t="shared" si="115"/>
        <v>-0.41628119753644105</v>
      </c>
      <c r="AP47" s="78">
        <f t="shared" si="22"/>
        <v>1.1492487784841642E-2</v>
      </c>
      <c r="AQ47" s="79">
        <f t="shared" si="116"/>
        <v>-3.7693036888577378E-2</v>
      </c>
      <c r="AR47" s="80">
        <f t="shared" si="48"/>
        <v>1.1492487784841642E-2</v>
      </c>
      <c r="AS47" s="79">
        <f t="shared" si="24"/>
        <v>1.0726928173841735E-2</v>
      </c>
      <c r="AT47" s="79">
        <f t="shared" si="117"/>
        <v>-3.7392904805433731E-2</v>
      </c>
      <c r="AU47" s="79">
        <f t="shared" si="26"/>
        <v>1.0726928173841735E-2</v>
      </c>
      <c r="AV47" s="69">
        <v>12713</v>
      </c>
      <c r="AW47" s="70">
        <v>6178</v>
      </c>
      <c r="AX47" s="71">
        <v>10237</v>
      </c>
      <c r="AY47" s="81">
        <v>173</v>
      </c>
      <c r="AZ47" s="82">
        <v>168</v>
      </c>
      <c r="BA47" s="83">
        <v>166</v>
      </c>
      <c r="BB47" s="81">
        <v>385</v>
      </c>
      <c r="BC47" s="82">
        <v>379</v>
      </c>
      <c r="BD47" s="83">
        <v>377</v>
      </c>
      <c r="BE47" s="84">
        <f t="shared" si="126"/>
        <v>10.278112449799197</v>
      </c>
      <c r="BF47" s="84">
        <f t="shared" si="127"/>
        <v>-1.9694790723587996</v>
      </c>
      <c r="BG47" s="84">
        <f t="shared" si="128"/>
        <v>-1.9798240581373108</v>
      </c>
      <c r="BH47" s="85">
        <f t="shared" si="129"/>
        <v>4.5256410256410255</v>
      </c>
      <c r="BI47" s="84">
        <f t="shared" si="130"/>
        <v>-0.97782217782217717</v>
      </c>
      <c r="BJ47" s="86">
        <f t="shared" si="131"/>
        <v>-0.90795615993505141</v>
      </c>
      <c r="BK47" s="70">
        <v>554</v>
      </c>
      <c r="BL47" s="70">
        <v>573</v>
      </c>
      <c r="BM47" s="70">
        <v>550</v>
      </c>
      <c r="BN47" s="69">
        <v>67663</v>
      </c>
      <c r="BO47" s="70">
        <v>33229</v>
      </c>
      <c r="BP47" s="71">
        <v>55160</v>
      </c>
      <c r="BQ47" s="87">
        <f>G47*1000/BP47</f>
        <v>228.67940536620739</v>
      </c>
      <c r="BR47" s="87">
        <f>BQ47-E47*1000/BN47</f>
        <v>70.135873450684869</v>
      </c>
      <c r="BS47" s="87">
        <f t="shared" si="119"/>
        <v>42.780642237614899</v>
      </c>
      <c r="BT47" s="88">
        <f t="shared" si="120"/>
        <v>1232.1926345609065</v>
      </c>
      <c r="BU47" s="87">
        <f t="shared" si="100"/>
        <v>388.36891081356134</v>
      </c>
      <c r="BV47" s="89">
        <f t="shared" si="121"/>
        <v>232.31727036537404</v>
      </c>
      <c r="BW47" s="84">
        <f t="shared" si="122"/>
        <v>5.3882973527400608</v>
      </c>
      <c r="BX47" s="84">
        <f t="shared" si="123"/>
        <v>6.5950149090253873E-2</v>
      </c>
      <c r="BY47" s="84">
        <f t="shared" si="124"/>
        <v>9.695863584994413E-3</v>
      </c>
      <c r="BZ47" s="78">
        <f t="shared" si="132"/>
        <v>0.55409342039176301</v>
      </c>
      <c r="CA47" s="79">
        <f t="shared" si="133"/>
        <v>-0.12068767939482172</v>
      </c>
      <c r="CB47" s="117">
        <f t="shared" si="134"/>
        <v>-9.0254068458343606E-2</v>
      </c>
      <c r="CC47" s="70"/>
      <c r="CD47" s="87"/>
      <c r="CE47" s="91"/>
      <c r="CF47" s="90"/>
      <c r="CG47" s="90"/>
    </row>
    <row r="48" spans="1:85" s="23" customFormat="1" ht="15" customHeight="1" x14ac:dyDescent="0.2">
      <c r="A48" s="68" t="s">
        <v>68</v>
      </c>
      <c r="B48" s="69">
        <v>7823</v>
      </c>
      <c r="C48" s="70">
        <v>3874.261</v>
      </c>
      <c r="D48" s="71">
        <v>7689.9269999999997</v>
      </c>
      <c r="E48" s="69">
        <v>7483</v>
      </c>
      <c r="F48" s="70">
        <v>3950.2269999999999</v>
      </c>
      <c r="G48" s="71">
        <v>8057.9110000000001</v>
      </c>
      <c r="H48" s="72">
        <f t="shared" si="101"/>
        <v>0.95433258073959859</v>
      </c>
      <c r="I48" s="73">
        <f t="shared" si="3"/>
        <v>-9.1103741591017418E-2</v>
      </c>
      <c r="J48" s="74">
        <f t="shared" si="102"/>
        <v>-2.6436625688285198E-2</v>
      </c>
      <c r="K48" s="69">
        <v>4489.4129999999996</v>
      </c>
      <c r="L48" s="70">
        <v>2614.913</v>
      </c>
      <c r="M48" s="70">
        <v>5380.01</v>
      </c>
      <c r="N48" s="75">
        <f t="shared" si="103"/>
        <v>0.6676680841970084</v>
      </c>
      <c r="O48" s="76">
        <f t="shared" si="104"/>
        <v>6.771980142272005E-2</v>
      </c>
      <c r="P48" s="77">
        <f t="shared" si="105"/>
        <v>5.7028351113229681E-3</v>
      </c>
      <c r="Q48" s="69">
        <v>834.12300000000005</v>
      </c>
      <c r="R48" s="70">
        <v>495.28800000000001</v>
      </c>
      <c r="S48" s="71">
        <v>871.63</v>
      </c>
      <c r="T48" s="78">
        <f t="shared" si="106"/>
        <v>0.1081707157103125</v>
      </c>
      <c r="U48" s="79">
        <f t="shared" si="107"/>
        <v>-3.2983474996300388E-3</v>
      </c>
      <c r="V48" s="80">
        <f t="shared" si="108"/>
        <v>-1.7211445871794046E-2</v>
      </c>
      <c r="W48" s="69">
        <v>1825.6880000000001</v>
      </c>
      <c r="X48" s="70">
        <v>782.24900000000002</v>
      </c>
      <c r="Y48" s="71">
        <v>1481.54</v>
      </c>
      <c r="Z48" s="78">
        <f t="shared" si="109"/>
        <v>0.18386154922783335</v>
      </c>
      <c r="AA48" s="79">
        <f t="shared" si="110"/>
        <v>-6.0116534428454244E-2</v>
      </c>
      <c r="AB48" s="80">
        <f t="shared" si="111"/>
        <v>-1.4164792043187296E-2</v>
      </c>
      <c r="AC48" s="69">
        <v>1000.0935400000001</v>
      </c>
      <c r="AD48" s="70">
        <v>2072.1978799999997</v>
      </c>
      <c r="AE48" s="70">
        <v>1968.76359</v>
      </c>
      <c r="AF48" s="70">
        <f t="shared" si="112"/>
        <v>968.67004999999995</v>
      </c>
      <c r="AG48" s="71">
        <f t="shared" si="113"/>
        <v>-103.43428999999969</v>
      </c>
      <c r="AH48" s="69">
        <v>0</v>
      </c>
      <c r="AI48" s="70">
        <v>0</v>
      </c>
      <c r="AJ48" s="70">
        <v>0</v>
      </c>
      <c r="AK48" s="70">
        <f t="shared" si="97"/>
        <v>0</v>
      </c>
      <c r="AL48" s="71">
        <f t="shared" si="98"/>
        <v>0</v>
      </c>
      <c r="AM48" s="78">
        <f t="shared" si="125"/>
        <v>0.25601850186614256</v>
      </c>
      <c r="AN48" s="79">
        <f t="shared" si="114"/>
        <v>0.1281783459157399</v>
      </c>
      <c r="AO48" s="80">
        <f t="shared" si="115"/>
        <v>-0.27884424486155585</v>
      </c>
      <c r="AP48" s="78">
        <f t="shared" si="22"/>
        <v>0</v>
      </c>
      <c r="AQ48" s="79">
        <f t="shared" si="116"/>
        <v>0</v>
      </c>
      <c r="AR48" s="80">
        <f t="shared" si="48"/>
        <v>0</v>
      </c>
      <c r="AS48" s="79">
        <f t="shared" si="24"/>
        <v>0</v>
      </c>
      <c r="AT48" s="79">
        <f t="shared" si="117"/>
        <v>0</v>
      </c>
      <c r="AU48" s="79">
        <f t="shared" si="26"/>
        <v>0</v>
      </c>
      <c r="AV48" s="69">
        <v>7724</v>
      </c>
      <c r="AW48" s="70">
        <v>3574</v>
      </c>
      <c r="AX48" s="71">
        <v>5696</v>
      </c>
      <c r="AY48" s="81">
        <v>93.15</v>
      </c>
      <c r="AZ48" s="82">
        <v>92.4</v>
      </c>
      <c r="BA48" s="83">
        <v>91.9</v>
      </c>
      <c r="BB48" s="81">
        <v>197.25</v>
      </c>
      <c r="BC48" s="82">
        <v>195.5</v>
      </c>
      <c r="BD48" s="83">
        <v>195.5</v>
      </c>
      <c r="BE48" s="84">
        <f t="shared" si="126"/>
        <v>10.330068915487848</v>
      </c>
      <c r="BF48" s="84">
        <f t="shared" si="127"/>
        <v>-3.4899346629698371</v>
      </c>
      <c r="BG48" s="84">
        <f t="shared" si="128"/>
        <v>-2.5631489777300445</v>
      </c>
      <c r="BH48" s="85">
        <f t="shared" si="129"/>
        <v>4.8559249786871268</v>
      </c>
      <c r="BI48" s="84">
        <f t="shared" si="130"/>
        <v>-1.6704797530407989</v>
      </c>
      <c r="BJ48" s="86">
        <f t="shared" si="131"/>
        <v>-1.2378516624040916</v>
      </c>
      <c r="BK48" s="70">
        <v>318</v>
      </c>
      <c r="BL48" s="70">
        <v>319</v>
      </c>
      <c r="BM48" s="70">
        <v>320</v>
      </c>
      <c r="BN48" s="69">
        <v>34577</v>
      </c>
      <c r="BO48" s="70">
        <v>16140</v>
      </c>
      <c r="BP48" s="71">
        <v>26132</v>
      </c>
      <c r="BQ48" s="87">
        <f t="shared" si="118"/>
        <v>308.35416347772843</v>
      </c>
      <c r="BR48" s="87">
        <f t="shared" si="99"/>
        <v>91.938627138543438</v>
      </c>
      <c r="BS48" s="87">
        <f t="shared" si="119"/>
        <v>63.606517876737115</v>
      </c>
      <c r="BT48" s="88">
        <f t="shared" si="120"/>
        <v>1414.6613412921349</v>
      </c>
      <c r="BU48" s="87">
        <f>BT48-E48*1000/AV48</f>
        <v>445.86279131802826</v>
      </c>
      <c r="BV48" s="89">
        <f t="shared" si="121"/>
        <v>309.39357408452429</v>
      </c>
      <c r="BW48" s="84">
        <f t="shared" si="122"/>
        <v>4.5877808988764048</v>
      </c>
      <c r="BX48" s="84">
        <f t="shared" si="123"/>
        <v>0.11121435304522898</v>
      </c>
      <c r="BY48" s="84">
        <f t="shared" si="124"/>
        <v>7.1832381808693668E-2</v>
      </c>
      <c r="BZ48" s="78">
        <f t="shared" si="132"/>
        <v>0.45117403314917126</v>
      </c>
      <c r="CA48" s="79">
        <f t="shared" si="133"/>
        <v>-0.14955914034539075</v>
      </c>
      <c r="CB48" s="117">
        <f t="shared" si="134"/>
        <v>-0.11099942557601161</v>
      </c>
      <c r="CC48" s="70"/>
      <c r="CD48" s="87"/>
      <c r="CE48" s="91"/>
      <c r="CF48" s="90"/>
      <c r="CG48" s="90"/>
    </row>
    <row r="49" spans="1:85" s="23" customFormat="1" ht="16.5" customHeight="1" x14ac:dyDescent="0.2">
      <c r="A49" s="68" t="s">
        <v>69</v>
      </c>
      <c r="B49" s="69">
        <v>28494</v>
      </c>
      <c r="C49" s="70">
        <v>13909.116249999999</v>
      </c>
      <c r="D49" s="71">
        <v>27860.25675</v>
      </c>
      <c r="E49" s="69">
        <v>26923</v>
      </c>
      <c r="F49" s="70">
        <v>13701.952380000001</v>
      </c>
      <c r="G49" s="71">
        <v>26240.621609999998</v>
      </c>
      <c r="H49" s="72">
        <f t="shared" si="101"/>
        <v>1.061722437984578</v>
      </c>
      <c r="I49" s="73">
        <f t="shared" si="3"/>
        <v>3.3708426943057646E-3</v>
      </c>
      <c r="J49" s="74">
        <f t="shared" si="102"/>
        <v>4.6603142262722663E-2</v>
      </c>
      <c r="K49" s="69">
        <v>12702.45127</v>
      </c>
      <c r="L49" s="70">
        <v>6634.4013900000018</v>
      </c>
      <c r="M49" s="70">
        <v>13306.135880000002</v>
      </c>
      <c r="N49" s="75">
        <f t="shared" si="103"/>
        <v>0.50708158052662844</v>
      </c>
      <c r="O49" s="76">
        <f t="shared" si="104"/>
        <v>3.5274899621825895E-2</v>
      </c>
      <c r="P49" s="77">
        <f t="shared" si="105"/>
        <v>2.2887707565583948E-2</v>
      </c>
      <c r="Q49" s="69">
        <v>2463.6026099999995</v>
      </c>
      <c r="R49" s="70">
        <v>1455.6640500000003</v>
      </c>
      <c r="S49" s="71">
        <v>2376.31</v>
      </c>
      <c r="T49" s="78">
        <f t="shared" si="106"/>
        <v>9.0558449236370825E-2</v>
      </c>
      <c r="U49" s="79">
        <f t="shared" si="107"/>
        <v>-9.470520079184197E-4</v>
      </c>
      <c r="V49" s="80">
        <f t="shared" si="108"/>
        <v>-1.5679261246753784E-2</v>
      </c>
      <c r="W49" s="69">
        <v>10063.48847</v>
      </c>
      <c r="X49" s="70">
        <v>4898.8984299999993</v>
      </c>
      <c r="Y49" s="71">
        <v>8999.2099999999991</v>
      </c>
      <c r="Z49" s="78">
        <f t="shared" si="109"/>
        <v>0.34294957389921371</v>
      </c>
      <c r="AA49" s="79">
        <f t="shared" si="110"/>
        <v>-3.083820866587933E-2</v>
      </c>
      <c r="AB49" s="80">
        <f t="shared" si="111"/>
        <v>-1.4583301280724603E-2</v>
      </c>
      <c r="AC49" s="69">
        <v>11230.419190000001</v>
      </c>
      <c r="AD49" s="70">
        <v>12558.117659999998</v>
      </c>
      <c r="AE49" s="70">
        <v>12024.989</v>
      </c>
      <c r="AF49" s="70">
        <f t="shared" si="112"/>
        <v>794.56980999999905</v>
      </c>
      <c r="AG49" s="71">
        <f t="shared" si="113"/>
        <v>-533.12865999999849</v>
      </c>
      <c r="AH49" s="69">
        <v>0</v>
      </c>
      <c r="AI49" s="70">
        <v>0</v>
      </c>
      <c r="AJ49" s="70">
        <v>0</v>
      </c>
      <c r="AK49" s="70">
        <f t="shared" si="97"/>
        <v>0</v>
      </c>
      <c r="AL49" s="71">
        <f t="shared" si="98"/>
        <v>0</v>
      </c>
      <c r="AM49" s="78">
        <f t="shared" si="125"/>
        <v>0.43161802520000103</v>
      </c>
      <c r="AN49" s="79">
        <f t="shared" si="114"/>
        <v>3.7485253739342639E-2</v>
      </c>
      <c r="AO49" s="80">
        <f t="shared" si="115"/>
        <v>-0.47125153417980492</v>
      </c>
      <c r="AP49" s="78">
        <f t="shared" si="22"/>
        <v>0</v>
      </c>
      <c r="AQ49" s="79">
        <f t="shared" si="116"/>
        <v>0</v>
      </c>
      <c r="AR49" s="80">
        <f t="shared" si="48"/>
        <v>0</v>
      </c>
      <c r="AS49" s="79">
        <f t="shared" si="24"/>
        <v>0</v>
      </c>
      <c r="AT49" s="79">
        <f t="shared" si="117"/>
        <v>0</v>
      </c>
      <c r="AU49" s="79">
        <f t="shared" si="26"/>
        <v>0</v>
      </c>
      <c r="AV49" s="69">
        <v>15528</v>
      </c>
      <c r="AW49" s="70">
        <v>7217</v>
      </c>
      <c r="AX49" s="94">
        <v>11929</v>
      </c>
      <c r="AY49" s="81">
        <v>328</v>
      </c>
      <c r="AZ49" s="82">
        <v>295.89</v>
      </c>
      <c r="BA49" s="83">
        <v>300.58000000000004</v>
      </c>
      <c r="BB49" s="81">
        <v>407</v>
      </c>
      <c r="BC49" s="82">
        <v>384.3</v>
      </c>
      <c r="BD49" s="83">
        <v>381.45000000000005</v>
      </c>
      <c r="BE49" s="84">
        <f t="shared" si="126"/>
        <v>6.6144343158781895</v>
      </c>
      <c r="BF49" s="84">
        <f t="shared" si="127"/>
        <v>-1.2758095865608352</v>
      </c>
      <c r="BG49" s="84">
        <f t="shared" si="128"/>
        <v>-1.5158393218475412</v>
      </c>
      <c r="BH49" s="85">
        <f t="shared" si="129"/>
        <v>5.2121291562895964</v>
      </c>
      <c r="BI49" s="84">
        <f t="shared" si="130"/>
        <v>-1.1465932024327632</v>
      </c>
      <c r="BJ49" s="86">
        <f t="shared" si="131"/>
        <v>-1.0477372675112537</v>
      </c>
      <c r="BK49" s="70">
        <v>513</v>
      </c>
      <c r="BL49" s="70">
        <v>519</v>
      </c>
      <c r="BM49" s="70">
        <v>522</v>
      </c>
      <c r="BN49" s="69">
        <v>69405</v>
      </c>
      <c r="BO49" s="70">
        <v>32659</v>
      </c>
      <c r="BP49" s="71">
        <v>55104</v>
      </c>
      <c r="BQ49" s="87">
        <f t="shared" si="118"/>
        <v>476.20175685975607</v>
      </c>
      <c r="BR49" s="87">
        <f t="shared" si="99"/>
        <v>88.290223108585394</v>
      </c>
      <c r="BS49" s="87">
        <f t="shared" si="119"/>
        <v>56.65577014858917</v>
      </c>
      <c r="BT49" s="88">
        <f>G49*1000/AX49</f>
        <v>2199.733557716489</v>
      </c>
      <c r="BU49" s="87">
        <f>BT49-E49*1000/AV49</f>
        <v>465.8979059905746</v>
      </c>
      <c r="BV49" s="89">
        <f>BT49-F49*1000/AW49</f>
        <v>301.16734183731478</v>
      </c>
      <c r="BW49" s="84">
        <f t="shared" si="122"/>
        <v>4.6193310419984908</v>
      </c>
      <c r="BX49" s="84">
        <f t="shared" si="123"/>
        <v>0.14966334493512168</v>
      </c>
      <c r="BY49" s="84">
        <f t="shared" si="124"/>
        <v>9.4043526410295897E-2</v>
      </c>
      <c r="BZ49" s="78">
        <f t="shared" si="132"/>
        <v>0.583222201054169</v>
      </c>
      <c r="CA49" s="79">
        <f t="shared" si="133"/>
        <v>-0.16424960922659737</v>
      </c>
      <c r="CB49" s="117">
        <f t="shared" si="134"/>
        <v>-0.11596426865253195</v>
      </c>
      <c r="CC49" s="70"/>
      <c r="CD49" s="87"/>
      <c r="CE49" s="91"/>
      <c r="CF49" s="90"/>
      <c r="CG49" s="90"/>
    </row>
    <row r="50" spans="1:85" s="23" customFormat="1" ht="15" customHeight="1" x14ac:dyDescent="0.2">
      <c r="A50" s="68" t="s">
        <v>70</v>
      </c>
      <c r="B50" s="69">
        <v>13533</v>
      </c>
      <c r="C50" s="70">
        <v>7526.8565200000003</v>
      </c>
      <c r="D50" s="71">
        <v>15464.80831</v>
      </c>
      <c r="E50" s="69">
        <v>11541</v>
      </c>
      <c r="F50" s="70">
        <v>6017.6522500000001</v>
      </c>
      <c r="G50" s="71">
        <v>12447.491689999999</v>
      </c>
      <c r="H50" s="72">
        <f t="shared" si="101"/>
        <v>1.2424035858103073</v>
      </c>
      <c r="I50" s="73">
        <f t="shared" si="3"/>
        <v>6.9801558256369134E-2</v>
      </c>
      <c r="J50" s="74">
        <f t="shared" si="102"/>
        <v>-8.3926063425376896E-3</v>
      </c>
      <c r="K50" s="69">
        <v>6307.3679299999994</v>
      </c>
      <c r="L50" s="70">
        <v>3538.0736799999991</v>
      </c>
      <c r="M50" s="70">
        <v>7436.6739000000007</v>
      </c>
      <c r="N50" s="75">
        <f t="shared" si="103"/>
        <v>0.59744357218365829</v>
      </c>
      <c r="O50" s="76">
        <f t="shared" si="104"/>
        <v>5.0925252280703659E-2</v>
      </c>
      <c r="P50" s="77">
        <f t="shared" si="105"/>
        <v>9.4943964897655775E-3</v>
      </c>
      <c r="Q50" s="69">
        <v>1272.6762900000001</v>
      </c>
      <c r="R50" s="70">
        <v>789.55849999999998</v>
      </c>
      <c r="S50" s="71">
        <v>1378.94</v>
      </c>
      <c r="T50" s="78">
        <f t="shared" si="106"/>
        <v>0.11078055196516465</v>
      </c>
      <c r="U50" s="79">
        <f t="shared" si="107"/>
        <v>5.0620052248202818E-4</v>
      </c>
      <c r="V50" s="80">
        <f t="shared" si="108"/>
        <v>-2.0426514711046145E-2</v>
      </c>
      <c r="W50" s="69">
        <v>1971.6284000000001</v>
      </c>
      <c r="X50" s="70">
        <v>1137.74</v>
      </c>
      <c r="Y50" s="71">
        <v>2474.14</v>
      </c>
      <c r="Z50" s="78">
        <f t="shared" si="109"/>
        <v>0.19876614996960887</v>
      </c>
      <c r="AA50" s="79">
        <f t="shared" si="110"/>
        <v>2.7929272749264017E-2</v>
      </c>
      <c r="AB50" s="80">
        <f t="shared" si="111"/>
        <v>9.6990598930761229E-3</v>
      </c>
      <c r="AC50" s="69">
        <v>20442.186100000006</v>
      </c>
      <c r="AD50" s="70">
        <v>18454.74394</v>
      </c>
      <c r="AE50" s="70">
        <v>17343.600269999999</v>
      </c>
      <c r="AF50" s="70">
        <f t="shared" si="112"/>
        <v>-3098.5858300000073</v>
      </c>
      <c r="AG50" s="71">
        <f t="shared" si="113"/>
        <v>-1111.1436700000013</v>
      </c>
      <c r="AH50" s="69">
        <v>17035.535190000002</v>
      </c>
      <c r="AI50" s="70">
        <v>13593.105079999998</v>
      </c>
      <c r="AJ50" s="70">
        <v>12412.21326</v>
      </c>
      <c r="AK50" s="70">
        <f t="shared" si="97"/>
        <v>-4623.3219300000019</v>
      </c>
      <c r="AL50" s="71">
        <f t="shared" si="98"/>
        <v>-1180.8918199999971</v>
      </c>
      <c r="AM50" s="78">
        <f>IF(D50=0,"0",(AE50/D50))</f>
        <v>1.1214882152005154</v>
      </c>
      <c r="AN50" s="79">
        <f t="shared" si="114"/>
        <v>-0.38905535237504107</v>
      </c>
      <c r="AO50" s="80">
        <f>AM50-IF(C50=0,"0",(AD50/C50))</f>
        <v>-1.3303645457712054</v>
      </c>
      <c r="AP50" s="78">
        <f t="shared" si="22"/>
        <v>0.80261022388320835</v>
      </c>
      <c r="AQ50" s="79">
        <f t="shared" si="116"/>
        <v>-0.45620416982107026</v>
      </c>
      <c r="AR50" s="80">
        <f t="shared" si="48"/>
        <v>-1.0033369260167602</v>
      </c>
      <c r="AS50" s="79">
        <f t="shared" si="24"/>
        <v>0.99716582016051147</v>
      </c>
      <c r="AT50" s="79">
        <f t="shared" si="117"/>
        <v>-0.47892249021120692</v>
      </c>
      <c r="AU50" s="79">
        <f t="shared" si="26"/>
        <v>-1.2617059981636527</v>
      </c>
      <c r="AV50" s="69">
        <v>13356</v>
      </c>
      <c r="AW50" s="70">
        <v>6458</v>
      </c>
      <c r="AX50" s="94">
        <v>11509</v>
      </c>
      <c r="AY50" s="81">
        <v>230.18666666666667</v>
      </c>
      <c r="AZ50" s="82">
        <v>225.16226666666665</v>
      </c>
      <c r="BA50" s="83">
        <v>226.21333333333337</v>
      </c>
      <c r="BB50" s="81">
        <v>321.95500000000004</v>
      </c>
      <c r="BC50" s="82">
        <v>314.68013333333334</v>
      </c>
      <c r="BD50" s="83">
        <v>315</v>
      </c>
      <c r="BE50" s="84">
        <f t="shared" si="126"/>
        <v>8.4794589178356699</v>
      </c>
      <c r="BF50" s="84">
        <f t="shared" si="127"/>
        <v>-1.1909535010707248</v>
      </c>
      <c r="BG50" s="84">
        <f t="shared" si="128"/>
        <v>-1.0810535895886062</v>
      </c>
      <c r="BH50" s="85">
        <f t="shared" si="129"/>
        <v>6.0894179894179894</v>
      </c>
      <c r="BI50" s="84">
        <f t="shared" si="130"/>
        <v>-0.82459173243754869</v>
      </c>
      <c r="BJ50" s="86">
        <f t="shared" si="131"/>
        <v>-0.75139094206418022</v>
      </c>
      <c r="BK50" s="70">
        <v>565</v>
      </c>
      <c r="BL50" s="70">
        <v>534</v>
      </c>
      <c r="BM50" s="70">
        <v>533</v>
      </c>
      <c r="BN50" s="69">
        <v>68160</v>
      </c>
      <c r="BO50" s="70">
        <v>33390</v>
      </c>
      <c r="BP50" s="71">
        <v>61828</v>
      </c>
      <c r="BQ50" s="87">
        <f t="shared" si="118"/>
        <v>201.32450815164648</v>
      </c>
      <c r="BR50" s="87">
        <f t="shared" si="99"/>
        <v>32.002325053054932</v>
      </c>
      <c r="BS50" s="87">
        <f t="shared" si="119"/>
        <v>21.101320071382929</v>
      </c>
      <c r="BT50" s="88">
        <f t="shared" si="120"/>
        <v>1081.5441558780085</v>
      </c>
      <c r="BU50" s="87">
        <f t="shared" si="100"/>
        <v>217.43813611161136</v>
      </c>
      <c r="BV50" s="89">
        <f t="shared" si="121"/>
        <v>149.73055259525847</v>
      </c>
      <c r="BW50" s="84">
        <f t="shared" si="122"/>
        <v>5.3721435398383877</v>
      </c>
      <c r="BX50" s="84">
        <f t="shared" si="123"/>
        <v>0.26881919123102005</v>
      </c>
      <c r="BY50" s="84">
        <f t="shared" si="124"/>
        <v>0.20181216789660983</v>
      </c>
      <c r="BZ50" s="78">
        <f t="shared" si="132"/>
        <v>0.64088397790055252</v>
      </c>
      <c r="CA50" s="79">
        <f t="shared" si="133"/>
        <v>-2.561971348946368E-2</v>
      </c>
      <c r="CB50" s="117">
        <f t="shared" si="134"/>
        <v>-5.3872576406563621E-2</v>
      </c>
      <c r="CC50" s="70"/>
      <c r="CD50" s="87"/>
      <c r="CE50" s="91"/>
      <c r="CF50" s="90"/>
      <c r="CG50" s="90"/>
    </row>
    <row r="51" spans="1:85" s="23" customFormat="1" ht="15" customHeight="1" x14ac:dyDescent="0.2">
      <c r="A51" s="68" t="s">
        <v>71</v>
      </c>
      <c r="B51" s="69">
        <v>7127</v>
      </c>
      <c r="C51" s="70">
        <v>3720.39273</v>
      </c>
      <c r="D51" s="71">
        <v>7011.4716200000003</v>
      </c>
      <c r="E51" s="69">
        <v>7730.3555699999997</v>
      </c>
      <c r="F51" s="70">
        <v>3521.4343900000003</v>
      </c>
      <c r="G51" s="71">
        <v>7213.6958299999997</v>
      </c>
      <c r="H51" s="72">
        <f t="shared" si="101"/>
        <v>0.97196662920565646</v>
      </c>
      <c r="I51" s="73">
        <f t="shared" si="3"/>
        <v>5.0016799671489198E-2</v>
      </c>
      <c r="J51" s="74">
        <f t="shared" si="102"/>
        <v>-8.453260319946565E-2</v>
      </c>
      <c r="K51" s="69">
        <v>4938.26937</v>
      </c>
      <c r="L51" s="70">
        <v>2297.4786600000002</v>
      </c>
      <c r="M51" s="70">
        <v>4975.0737099999997</v>
      </c>
      <c r="N51" s="75">
        <f t="shared" si="103"/>
        <v>0.68967056932313153</v>
      </c>
      <c r="O51" s="76">
        <f t="shared" si="104"/>
        <v>5.0855274828210839E-2</v>
      </c>
      <c r="P51" s="77">
        <f t="shared" si="105"/>
        <v>3.7243630310929698E-2</v>
      </c>
      <c r="Q51" s="69">
        <v>1237.2091799999998</v>
      </c>
      <c r="R51" s="70">
        <v>590.22272999999996</v>
      </c>
      <c r="S51" s="71">
        <v>1079.78</v>
      </c>
      <c r="T51" s="78">
        <f t="shared" si="106"/>
        <v>0.14968471438862982</v>
      </c>
      <c r="U51" s="79">
        <f t="shared" si="107"/>
        <v>-1.0360857745382618E-2</v>
      </c>
      <c r="V51" s="80">
        <f t="shared" si="108"/>
        <v>-1.792389751000048E-2</v>
      </c>
      <c r="W51" s="69">
        <v>1221.0662199999999</v>
      </c>
      <c r="X51" s="70">
        <v>457.601</v>
      </c>
      <c r="Y51" s="71">
        <v>840.48</v>
      </c>
      <c r="Z51" s="78">
        <f t="shared" si="109"/>
        <v>0.11651170493003724</v>
      </c>
      <c r="AA51" s="79">
        <f t="shared" si="110"/>
        <v>-4.1445611385232839E-2</v>
      </c>
      <c r="AB51" s="80">
        <f t="shared" si="111"/>
        <v>-1.3435625992689382E-2</v>
      </c>
      <c r="AC51" s="69">
        <v>5803.0989700000009</v>
      </c>
      <c r="AD51" s="70">
        <v>5581.9426300000005</v>
      </c>
      <c r="AE51" s="70">
        <v>6328.7007699999995</v>
      </c>
      <c r="AF51" s="70">
        <f t="shared" si="112"/>
        <v>525.60179999999855</v>
      </c>
      <c r="AG51" s="71">
        <f t="shared" si="113"/>
        <v>746.758139999999</v>
      </c>
      <c r="AH51" s="69">
        <v>3139.2743899999991</v>
      </c>
      <c r="AI51" s="70">
        <v>3337.4161500000005</v>
      </c>
      <c r="AJ51" s="70">
        <v>3296.60842</v>
      </c>
      <c r="AK51" s="70">
        <f t="shared" si="97"/>
        <v>157.33403000000089</v>
      </c>
      <c r="AL51" s="71">
        <f t="shared" si="98"/>
        <v>-40.807730000000447</v>
      </c>
      <c r="AM51" s="78">
        <f t="shared" si="125"/>
        <v>0.90262089230277731</v>
      </c>
      <c r="AN51" s="79">
        <f t="shared" si="114"/>
        <v>8.8379420435231282E-2</v>
      </c>
      <c r="AO51" s="80">
        <f t="shared" si="115"/>
        <v>-0.59774292278294905</v>
      </c>
      <c r="AP51" s="78">
        <f t="shared" si="22"/>
        <v>0.47017353826214303</v>
      </c>
      <c r="AQ51" s="79">
        <f t="shared" si="116"/>
        <v>2.9697266338472583E-2</v>
      </c>
      <c r="AR51" s="80">
        <f t="shared" si="48"/>
        <v>-0.42688663581254405</v>
      </c>
      <c r="AS51" s="79">
        <f t="shared" si="24"/>
        <v>0.45699298912635195</v>
      </c>
      <c r="AT51" s="79">
        <f t="shared" si="117"/>
        <v>5.0895965312478475E-2</v>
      </c>
      <c r="AU51" s="79">
        <f t="shared" si="26"/>
        <v>-0.4907503962047603</v>
      </c>
      <c r="AV51" s="92">
        <v>8565</v>
      </c>
      <c r="AW51" s="70">
        <v>4004</v>
      </c>
      <c r="AX51" s="71">
        <v>6626</v>
      </c>
      <c r="AY51" s="81">
        <v>111.25</v>
      </c>
      <c r="AZ51" s="82">
        <v>114.25</v>
      </c>
      <c r="BA51" s="83">
        <v>112.25</v>
      </c>
      <c r="BB51" s="81">
        <v>263</v>
      </c>
      <c r="BC51" s="82">
        <v>261</v>
      </c>
      <c r="BD51" s="83">
        <v>255.5</v>
      </c>
      <c r="BE51" s="84">
        <f t="shared" si="126"/>
        <v>9.8381588715664439</v>
      </c>
      <c r="BF51" s="84">
        <f t="shared" si="127"/>
        <v>-2.9933018025908602</v>
      </c>
      <c r="BG51" s="84">
        <f t="shared" si="128"/>
        <v>-1.8438250817522999</v>
      </c>
      <c r="BH51" s="85">
        <f t="shared" si="129"/>
        <v>4.3222439660795819</v>
      </c>
      <c r="BI51" s="84">
        <f t="shared" si="130"/>
        <v>-1.1055126879128139</v>
      </c>
      <c r="BJ51" s="86">
        <f t="shared" si="131"/>
        <v>-0.79142142344787647</v>
      </c>
      <c r="BK51" s="70">
        <v>405</v>
      </c>
      <c r="BL51" s="70">
        <v>405</v>
      </c>
      <c r="BM51" s="70">
        <v>405</v>
      </c>
      <c r="BN51" s="69">
        <v>45966</v>
      </c>
      <c r="BO51" s="70">
        <v>21750</v>
      </c>
      <c r="BP51" s="71">
        <v>34509</v>
      </c>
      <c r="BQ51" s="87">
        <f t="shared" si="118"/>
        <v>209.03810107508187</v>
      </c>
      <c r="BR51" s="87">
        <f t="shared" si="99"/>
        <v>40.86258939253392</v>
      </c>
      <c r="BS51" s="87">
        <f t="shared" si="119"/>
        <v>47.133071649794516</v>
      </c>
      <c r="BT51" s="88">
        <f t="shared" si="120"/>
        <v>1088.6954165408995</v>
      </c>
      <c r="BU51" s="87">
        <f t="shared" si="100"/>
        <v>186.14368624317626</v>
      </c>
      <c r="BV51" s="89">
        <f t="shared" si="121"/>
        <v>209.21629815928111</v>
      </c>
      <c r="BW51" s="84">
        <f t="shared" si="122"/>
        <v>5.2081195291276785</v>
      </c>
      <c r="BX51" s="84">
        <f t="shared" si="123"/>
        <v>-0.15860551465515904</v>
      </c>
      <c r="BY51" s="84">
        <f t="shared" si="124"/>
        <v>-0.22394840294025364</v>
      </c>
      <c r="BZ51" s="78">
        <f t="shared" si="132"/>
        <v>0.47075915694700221</v>
      </c>
      <c r="CA51" s="79">
        <f t="shared" si="133"/>
        <v>-0.15629220380601594</v>
      </c>
      <c r="CB51" s="117">
        <f t="shared" si="134"/>
        <v>-0.12594866198303889</v>
      </c>
      <c r="CC51" s="70"/>
      <c r="CD51" s="87"/>
      <c r="CE51" s="91"/>
      <c r="CF51" s="90"/>
      <c r="CG51" s="90"/>
    </row>
    <row r="52" spans="1:85" s="112" customFormat="1" ht="15" customHeight="1" x14ac:dyDescent="0.2">
      <c r="A52" s="68" t="s">
        <v>72</v>
      </c>
      <c r="B52" s="92">
        <v>11775.852510000001</v>
      </c>
      <c r="C52" s="93">
        <v>6076.79756</v>
      </c>
      <c r="D52" s="94">
        <v>10077.103999999999</v>
      </c>
      <c r="E52" s="92">
        <v>11033.44296</v>
      </c>
      <c r="F52" s="93">
        <v>4283.7815399999999</v>
      </c>
      <c r="G52" s="94">
        <v>7235.23</v>
      </c>
      <c r="H52" s="95">
        <f t="shared" si="101"/>
        <v>1.3927828140916045</v>
      </c>
      <c r="I52" s="96">
        <f t="shared" si="3"/>
        <v>0.32549560803167488</v>
      </c>
      <c r="J52" s="97">
        <f t="shared" si="102"/>
        <v>-2.5776349875473059E-2</v>
      </c>
      <c r="K52" s="92">
        <v>6384.8547599999993</v>
      </c>
      <c r="L52" s="93">
        <v>2890.48054</v>
      </c>
      <c r="M52" s="93">
        <v>4579.4481399999995</v>
      </c>
      <c r="N52" s="98">
        <f t="shared" si="103"/>
        <v>0.63293746570599685</v>
      </c>
      <c r="O52" s="99">
        <f t="shared" si="104"/>
        <v>5.4255472864117915E-2</v>
      </c>
      <c r="P52" s="100">
        <f t="shared" si="105"/>
        <v>-4.1812288222864757E-2</v>
      </c>
      <c r="Q52" s="92">
        <v>1494.86519</v>
      </c>
      <c r="R52" s="93">
        <v>571.697</v>
      </c>
      <c r="S52" s="94">
        <v>1116.07</v>
      </c>
      <c r="T52" s="101">
        <f t="shared" si="106"/>
        <v>0.15425494421048122</v>
      </c>
      <c r="U52" s="102">
        <f t="shared" si="107"/>
        <v>1.8770019385166314E-2</v>
      </c>
      <c r="V52" s="103">
        <f t="shared" si="108"/>
        <v>2.0798792289157986E-2</v>
      </c>
      <c r="W52" s="92">
        <v>1957.83752</v>
      </c>
      <c r="X52" s="93">
        <v>821.60400000000004</v>
      </c>
      <c r="Y52" s="94">
        <v>1539.71</v>
      </c>
      <c r="Z52" s="101">
        <f t="shared" si="109"/>
        <v>0.21280733300807303</v>
      </c>
      <c r="AA52" s="102">
        <f t="shared" si="110"/>
        <v>3.5361586734871664E-2</v>
      </c>
      <c r="AB52" s="103">
        <f t="shared" si="111"/>
        <v>2.1013238858257899E-2</v>
      </c>
      <c r="AC52" s="92">
        <v>8668</v>
      </c>
      <c r="AD52" s="93">
        <v>5799.777</v>
      </c>
      <c r="AE52" s="93">
        <v>4929.8389999999999</v>
      </c>
      <c r="AF52" s="93">
        <f t="shared" si="112"/>
        <v>-3738.1610000000001</v>
      </c>
      <c r="AG52" s="94">
        <f t="shared" si="113"/>
        <v>-869.9380000000001</v>
      </c>
      <c r="AH52" s="92">
        <v>1115</v>
      </c>
      <c r="AI52" s="93">
        <v>1058.193</v>
      </c>
      <c r="AJ52" s="93">
        <v>1056.2940000000001</v>
      </c>
      <c r="AK52" s="93">
        <f t="shared" si="97"/>
        <v>-58.705999999999904</v>
      </c>
      <c r="AL52" s="94">
        <f t="shared" si="98"/>
        <v>-1.8989999999998872</v>
      </c>
      <c r="AM52" s="101">
        <f t="shared" si="125"/>
        <v>0.4892118807149356</v>
      </c>
      <c r="AN52" s="102">
        <f t="shared" si="114"/>
        <v>-0.2468707080096747</v>
      </c>
      <c r="AO52" s="103">
        <f t="shared" si="115"/>
        <v>-0.46520151593604653</v>
      </c>
      <c r="AP52" s="101">
        <f t="shared" si="22"/>
        <v>0.10482118672189948</v>
      </c>
      <c r="AQ52" s="102">
        <f t="shared" si="116"/>
        <v>1.0135897563161536E-2</v>
      </c>
      <c r="AR52" s="103">
        <f t="shared" si="48"/>
        <v>-6.9315435331378197E-2</v>
      </c>
      <c r="AS52" s="102">
        <f t="shared" si="24"/>
        <v>0.1459931474189487</v>
      </c>
      <c r="AT52" s="102">
        <f t="shared" si="117"/>
        <v>4.4936749697742737E-2</v>
      </c>
      <c r="AU52" s="102">
        <f t="shared" si="26"/>
        <v>-0.10102995357699984</v>
      </c>
      <c r="AV52" s="92">
        <v>11469</v>
      </c>
      <c r="AW52" s="93">
        <v>5469</v>
      </c>
      <c r="AX52" s="94">
        <v>9946</v>
      </c>
      <c r="AY52" s="104">
        <v>150.69999999999999</v>
      </c>
      <c r="AZ52" s="105">
        <v>152.29</v>
      </c>
      <c r="BA52" s="106">
        <v>152.35000000000002</v>
      </c>
      <c r="BB52" s="104">
        <v>302.72000000000003</v>
      </c>
      <c r="BC52" s="105">
        <v>304.28000000000003</v>
      </c>
      <c r="BD52" s="106">
        <v>302.39000000000004</v>
      </c>
      <c r="BE52" s="84">
        <f t="shared" si="126"/>
        <v>10.880647631550156</v>
      </c>
      <c r="BF52" s="84">
        <f t="shared" si="127"/>
        <v>-1.803493045291253</v>
      </c>
      <c r="BG52" s="84">
        <f t="shared" si="128"/>
        <v>-1.0899348098445536</v>
      </c>
      <c r="BH52" s="85">
        <f t="shared" si="129"/>
        <v>5.4818832192422589</v>
      </c>
      <c r="BI52" s="84">
        <f t="shared" si="130"/>
        <v>-0.83253274270277178</v>
      </c>
      <c r="BJ52" s="86">
        <f t="shared" si="131"/>
        <v>-0.5093091036182642</v>
      </c>
      <c r="BK52" s="93">
        <v>373</v>
      </c>
      <c r="BL52" s="93">
        <v>372</v>
      </c>
      <c r="BM52" s="93">
        <v>374</v>
      </c>
      <c r="BN52" s="92">
        <v>49717</v>
      </c>
      <c r="BO52" s="93">
        <v>23553</v>
      </c>
      <c r="BP52" s="94">
        <v>42896</v>
      </c>
      <c r="BQ52" s="108">
        <f t="shared" si="118"/>
        <v>168.66910667661321</v>
      </c>
      <c r="BR52" s="108">
        <f t="shared" si="99"/>
        <v>-53.255847765529325</v>
      </c>
      <c r="BS52" s="108">
        <f t="shared" si="119"/>
        <v>-13.209275695059176</v>
      </c>
      <c r="BT52" s="109">
        <f t="shared" si="120"/>
        <v>727.45123667806149</v>
      </c>
      <c r="BU52" s="108">
        <f t="shared" si="100"/>
        <v>-234.57186559763829</v>
      </c>
      <c r="BV52" s="110">
        <f t="shared" si="121"/>
        <v>-55.833009070704293</v>
      </c>
      <c r="BW52" s="107">
        <f t="shared" si="122"/>
        <v>4.3128896038608486</v>
      </c>
      <c r="BX52" s="107">
        <f t="shared" si="123"/>
        <v>-2.2013177549911056E-2</v>
      </c>
      <c r="BY52" s="107">
        <f t="shared" si="124"/>
        <v>6.2521929996304237E-3</v>
      </c>
      <c r="BZ52" s="78">
        <f t="shared" si="132"/>
        <v>0.63367506721422873</v>
      </c>
      <c r="CA52" s="79">
        <f t="shared" si="133"/>
        <v>-0.10273125453121279</v>
      </c>
      <c r="CB52" s="117">
        <f t="shared" si="134"/>
        <v>-6.9819556441685249E-2</v>
      </c>
      <c r="CC52" s="93"/>
      <c r="CD52" s="87"/>
      <c r="CE52" s="91"/>
      <c r="CF52" s="90"/>
      <c r="CG52" s="90"/>
    </row>
    <row r="53" spans="1:85" s="23" customFormat="1" ht="15" customHeight="1" x14ac:dyDescent="0.2">
      <c r="A53" s="68" t="s">
        <v>73</v>
      </c>
      <c r="B53" s="69">
        <v>10307</v>
      </c>
      <c r="C53" s="70">
        <v>5601.1800700000003</v>
      </c>
      <c r="D53" s="71">
        <v>10995.861999999999</v>
      </c>
      <c r="E53" s="69">
        <v>9893</v>
      </c>
      <c r="F53" s="70">
        <v>5270.1664800000008</v>
      </c>
      <c r="G53" s="71">
        <v>10746.368</v>
      </c>
      <c r="H53" s="72">
        <f t="shared" si="101"/>
        <v>1.0232165881533184</v>
      </c>
      <c r="I53" s="73">
        <f t="shared" si="3"/>
        <v>-1.8631182998000817E-2</v>
      </c>
      <c r="J53" s="74">
        <f t="shared" si="102"/>
        <v>-3.9592355597543927E-2</v>
      </c>
      <c r="K53" s="69">
        <v>6241.5588400000006</v>
      </c>
      <c r="L53" s="70">
        <v>3364.8467099999998</v>
      </c>
      <c r="M53" s="70">
        <v>7068.4070000000002</v>
      </c>
      <c r="N53" s="75">
        <f t="shared" si="103"/>
        <v>0.65774845975868312</v>
      </c>
      <c r="O53" s="76">
        <f t="shared" si="104"/>
        <v>2.6841875305029017E-2</v>
      </c>
      <c r="P53" s="77">
        <f t="shared" si="105"/>
        <v>1.9277792319729814E-2</v>
      </c>
      <c r="Q53" s="69">
        <v>1326.2889599999999</v>
      </c>
      <c r="R53" s="70">
        <v>697.13038000000006</v>
      </c>
      <c r="S53" s="71">
        <v>1264.75</v>
      </c>
      <c r="T53" s="78">
        <f t="shared" si="106"/>
        <v>0.11769092590166277</v>
      </c>
      <c r="U53" s="79">
        <f t="shared" si="107"/>
        <v>-1.637244820123826E-2</v>
      </c>
      <c r="V53" s="80">
        <f t="shared" si="108"/>
        <v>-1.4587699953055949E-2</v>
      </c>
      <c r="W53" s="69">
        <v>1760.0151699999999</v>
      </c>
      <c r="X53" s="70">
        <v>929.24300000000005</v>
      </c>
      <c r="Y53" s="71">
        <v>1808.86</v>
      </c>
      <c r="Z53" s="78">
        <f t="shared" si="109"/>
        <v>0.16832291617037495</v>
      </c>
      <c r="AA53" s="79">
        <f t="shared" si="110"/>
        <v>-9.582185416605743E-3</v>
      </c>
      <c r="AB53" s="80">
        <f t="shared" si="111"/>
        <v>-7.9984587855068678E-3</v>
      </c>
      <c r="AC53" s="69">
        <v>5515.256400000002</v>
      </c>
      <c r="AD53" s="70">
        <v>5867.6156699999983</v>
      </c>
      <c r="AE53" s="70">
        <v>6091.8180000000002</v>
      </c>
      <c r="AF53" s="70">
        <f t="shared" si="112"/>
        <v>576.56159999999818</v>
      </c>
      <c r="AG53" s="71">
        <f t="shared" si="113"/>
        <v>224.20233000000189</v>
      </c>
      <c r="AH53" s="69">
        <v>2267.8875200000002</v>
      </c>
      <c r="AI53" s="70">
        <v>1222.3835800000002</v>
      </c>
      <c r="AJ53" s="70">
        <v>1390.6769999999999</v>
      </c>
      <c r="AK53" s="70">
        <f t="shared" si="97"/>
        <v>-877.21052000000032</v>
      </c>
      <c r="AL53" s="71">
        <f t="shared" si="98"/>
        <v>168.29341999999974</v>
      </c>
      <c r="AM53" s="78">
        <f t="shared" si="125"/>
        <v>0.55401004486960648</v>
      </c>
      <c r="AN53" s="79">
        <f t="shared" si="114"/>
        <v>1.8911917383431787E-2</v>
      </c>
      <c r="AO53" s="80">
        <f t="shared" si="115"/>
        <v>-0.49355771704310747</v>
      </c>
      <c r="AP53" s="78">
        <f t="shared" si="22"/>
        <v>0.12647275857045132</v>
      </c>
      <c r="AQ53" s="79">
        <f t="shared" si="116"/>
        <v>-9.3560958320981713E-2</v>
      </c>
      <c r="AR53" s="80">
        <f t="shared" si="48"/>
        <v>-9.1764035234322777E-2</v>
      </c>
      <c r="AS53" s="79">
        <f t="shared" si="24"/>
        <v>0.12940902451879555</v>
      </c>
      <c r="AT53" s="79">
        <f t="shared" si="117"/>
        <v>-9.9832613002684312E-2</v>
      </c>
      <c r="AU53" s="79">
        <f t="shared" si="26"/>
        <v>-0.10253499179243111</v>
      </c>
      <c r="AV53" s="69">
        <v>11374</v>
      </c>
      <c r="AW53" s="70">
        <v>5285</v>
      </c>
      <c r="AX53" s="71">
        <v>8954</v>
      </c>
      <c r="AY53" s="81">
        <v>159.04</v>
      </c>
      <c r="AZ53" s="82">
        <v>158.79</v>
      </c>
      <c r="BA53" s="83">
        <v>156.71</v>
      </c>
      <c r="BB53" s="81">
        <v>302.91999999999996</v>
      </c>
      <c r="BC53" s="82">
        <v>303.61</v>
      </c>
      <c r="BD53" s="83">
        <v>301.45</v>
      </c>
      <c r="BE53" s="84">
        <f t="shared" si="126"/>
        <v>9.5228979218514027</v>
      </c>
      <c r="BF53" s="84">
        <f t="shared" si="127"/>
        <v>-2.3965353444128485</v>
      </c>
      <c r="BG53" s="84">
        <f t="shared" si="128"/>
        <v>-1.5714195204728423</v>
      </c>
      <c r="BH53" s="85">
        <f t="shared" si="129"/>
        <v>4.9505169458727263</v>
      </c>
      <c r="BI53" s="84">
        <f t="shared" si="130"/>
        <v>-1.3074609580843148</v>
      </c>
      <c r="BJ53" s="86">
        <f t="shared" si="131"/>
        <v>-0.85188306291047144</v>
      </c>
      <c r="BK53" s="70">
        <v>465</v>
      </c>
      <c r="BL53" s="70">
        <v>417</v>
      </c>
      <c r="BM53" s="70">
        <v>417</v>
      </c>
      <c r="BN53" s="69">
        <v>59974</v>
      </c>
      <c r="BO53" s="70">
        <v>27334</v>
      </c>
      <c r="BP53" s="71">
        <v>46840</v>
      </c>
      <c r="BQ53" s="87">
        <f t="shared" si="118"/>
        <v>229.42715627668659</v>
      </c>
      <c r="BR53" s="87">
        <f t="shared" si="99"/>
        <v>64.472342524060451</v>
      </c>
      <c r="BS53" s="87">
        <f t="shared" si="119"/>
        <v>36.620890088057024</v>
      </c>
      <c r="BT53" s="88">
        <f t="shared" si="120"/>
        <v>1200.1751172660263</v>
      </c>
      <c r="BU53" s="87">
        <f t="shared" si="100"/>
        <v>330.38436643078808</v>
      </c>
      <c r="BV53" s="89">
        <f t="shared" si="121"/>
        <v>202.98183817425706</v>
      </c>
      <c r="BW53" s="84">
        <f t="shared" si="122"/>
        <v>5.2311815948179587</v>
      </c>
      <c r="BX53" s="84">
        <f t="shared" si="123"/>
        <v>-4.1721517543567899E-2</v>
      </c>
      <c r="BY53" s="84">
        <f t="shared" si="124"/>
        <v>5.918537911313404E-2</v>
      </c>
      <c r="BZ53" s="78">
        <f t="shared" si="132"/>
        <v>0.62058640380513275</v>
      </c>
      <c r="CA53" s="79">
        <f t="shared" si="133"/>
        <v>-9.1990082857969502E-2</v>
      </c>
      <c r="CB53" s="117">
        <f t="shared" si="134"/>
        <v>-0.10773760365556539</v>
      </c>
      <c r="CC53" s="70"/>
      <c r="CD53" s="87"/>
      <c r="CE53" s="91"/>
      <c r="CF53" s="90"/>
      <c r="CG53" s="90"/>
    </row>
    <row r="54" spans="1:85" s="23" customFormat="1" ht="15" customHeight="1" x14ac:dyDescent="0.2">
      <c r="A54" s="68" t="s">
        <v>74</v>
      </c>
      <c r="B54" s="69">
        <v>6442</v>
      </c>
      <c r="C54" s="70">
        <v>3509.893</v>
      </c>
      <c r="D54" s="71">
        <v>7114.7610000000004</v>
      </c>
      <c r="E54" s="69">
        <v>6320</v>
      </c>
      <c r="F54" s="70">
        <v>3597.5309999999999</v>
      </c>
      <c r="G54" s="71">
        <v>7780.9520000000002</v>
      </c>
      <c r="H54" s="72">
        <f t="shared" si="101"/>
        <v>0.91438181343362612</v>
      </c>
      <c r="I54" s="73">
        <f t="shared" si="3"/>
        <v>-0.10492198403472841</v>
      </c>
      <c r="J54" s="74">
        <f t="shared" si="102"/>
        <v>-6.1257590368592685E-2</v>
      </c>
      <c r="K54" s="69">
        <v>4068.866</v>
      </c>
      <c r="L54" s="70">
        <v>2341.2370000000001</v>
      </c>
      <c r="M54" s="70">
        <v>5426.7820000000002</v>
      </c>
      <c r="N54" s="75">
        <f t="shared" si="103"/>
        <v>0.69744447723106373</v>
      </c>
      <c r="O54" s="76">
        <f t="shared" si="104"/>
        <v>5.3636565838658723E-2</v>
      </c>
      <c r="P54" s="77">
        <f t="shared" si="105"/>
        <v>4.6654532682983363E-2</v>
      </c>
      <c r="Q54" s="69">
        <v>694.28200000000004</v>
      </c>
      <c r="R54" s="70">
        <v>456.54199999999997</v>
      </c>
      <c r="S54" s="71">
        <v>876.93</v>
      </c>
      <c r="T54" s="78">
        <f t="shared" si="106"/>
        <v>0.11270214750071712</v>
      </c>
      <c r="U54" s="79">
        <f t="shared" si="107"/>
        <v>2.8474006652740858E-3</v>
      </c>
      <c r="V54" s="80">
        <f t="shared" si="108"/>
        <v>-1.4202109891366485E-2</v>
      </c>
      <c r="W54" s="69">
        <v>1148.549</v>
      </c>
      <c r="X54" s="70">
        <v>649.87900000000002</v>
      </c>
      <c r="Y54" s="71">
        <v>1130.48</v>
      </c>
      <c r="Z54" s="78">
        <f t="shared" si="109"/>
        <v>0.14528813440823179</v>
      </c>
      <c r="AA54" s="79">
        <f t="shared" si="110"/>
        <v>-3.644430230062895E-2</v>
      </c>
      <c r="AB54" s="80">
        <f t="shared" si="111"/>
        <v>-3.535770297301663E-2</v>
      </c>
      <c r="AC54" s="69">
        <v>3488.0458299999996</v>
      </c>
      <c r="AD54" s="70">
        <v>3637.4119100000003</v>
      </c>
      <c r="AE54" s="70">
        <v>3916.4606699999999</v>
      </c>
      <c r="AF54" s="70">
        <f t="shared" si="112"/>
        <v>428.41484000000037</v>
      </c>
      <c r="AG54" s="71">
        <f t="shared" si="113"/>
        <v>279.04875999999967</v>
      </c>
      <c r="AH54" s="69">
        <v>0</v>
      </c>
      <c r="AI54" s="70">
        <v>0</v>
      </c>
      <c r="AJ54" s="70">
        <v>0</v>
      </c>
      <c r="AK54" s="70">
        <f t="shared" si="97"/>
        <v>0</v>
      </c>
      <c r="AL54" s="71">
        <f t="shared" si="98"/>
        <v>0</v>
      </c>
      <c r="AM54" s="78">
        <f t="shared" si="125"/>
        <v>0.55046974452128461</v>
      </c>
      <c r="AN54" s="79">
        <f t="shared" si="114"/>
        <v>9.0158746051095529E-3</v>
      </c>
      <c r="AO54" s="80">
        <f t="shared" si="115"/>
        <v>-0.48586153680267608</v>
      </c>
      <c r="AP54" s="78">
        <f t="shared" si="22"/>
        <v>0</v>
      </c>
      <c r="AQ54" s="79">
        <f t="shared" si="116"/>
        <v>0</v>
      </c>
      <c r="AR54" s="80">
        <f t="shared" si="48"/>
        <v>0</v>
      </c>
      <c r="AS54" s="79">
        <f t="shared" si="24"/>
        <v>0</v>
      </c>
      <c r="AT54" s="79">
        <f t="shared" si="117"/>
        <v>0</v>
      </c>
      <c r="AU54" s="79">
        <f t="shared" si="26"/>
        <v>0</v>
      </c>
      <c r="AV54" s="92">
        <v>7192</v>
      </c>
      <c r="AW54" s="93">
        <v>3375</v>
      </c>
      <c r="AX54" s="94">
        <v>5467</v>
      </c>
      <c r="AY54" s="81">
        <v>107.65</v>
      </c>
      <c r="AZ54" s="82">
        <v>106.91</v>
      </c>
      <c r="BA54" s="83">
        <v>103.91056910569105</v>
      </c>
      <c r="BB54" s="81">
        <v>221.21</v>
      </c>
      <c r="BC54" s="82">
        <v>219.1</v>
      </c>
      <c r="BD54" s="83">
        <v>211.33333333333337</v>
      </c>
      <c r="BE54" s="84">
        <f t="shared" si="126"/>
        <v>8.7687583131210385</v>
      </c>
      <c r="BF54" s="84">
        <f t="shared" si="127"/>
        <v>-2.3660922829464628</v>
      </c>
      <c r="BG54" s="84">
        <f t="shared" si="128"/>
        <v>-1.7541113903678784</v>
      </c>
      <c r="BH54" s="85">
        <f t="shared" si="129"/>
        <v>4.3115141955835954</v>
      </c>
      <c r="BI54" s="84">
        <f t="shared" si="130"/>
        <v>-1.1071679013680189</v>
      </c>
      <c r="BJ54" s="86">
        <f t="shared" si="131"/>
        <v>-0.82312752052776972</v>
      </c>
      <c r="BK54" s="70">
        <v>269</v>
      </c>
      <c r="BL54" s="70">
        <v>242</v>
      </c>
      <c r="BM54" s="70">
        <v>220</v>
      </c>
      <c r="BN54" s="69">
        <v>32645</v>
      </c>
      <c r="BO54" s="70">
        <v>15865</v>
      </c>
      <c r="BP54" s="71">
        <v>26437</v>
      </c>
      <c r="BQ54" s="87">
        <f t="shared" si="118"/>
        <v>294.32053561296669</v>
      </c>
      <c r="BR54" s="87">
        <f t="shared" si="99"/>
        <v>100.72274115746049</v>
      </c>
      <c r="BS54" s="87">
        <f t="shared" si="119"/>
        <v>67.561569334996307</v>
      </c>
      <c r="BT54" s="88">
        <f t="shared" si="120"/>
        <v>1423.2580940186574</v>
      </c>
      <c r="BU54" s="87">
        <f t="shared" si="100"/>
        <v>544.50392271721137</v>
      </c>
      <c r="BV54" s="89">
        <f t="shared" si="121"/>
        <v>357.32298290754625</v>
      </c>
      <c r="BW54" s="84">
        <f t="shared" si="122"/>
        <v>4.8357417230656665</v>
      </c>
      <c r="BX54" s="84">
        <f t="shared" si="123"/>
        <v>0.29667053285432043</v>
      </c>
      <c r="BY54" s="84">
        <f t="shared" si="124"/>
        <v>0.13500098232492608</v>
      </c>
      <c r="BZ54" s="78">
        <f t="shared" si="132"/>
        <v>0.66391260673028629</v>
      </c>
      <c r="CA54" s="79">
        <f t="shared" si="133"/>
        <v>-6.5673784819793024E-3</v>
      </c>
      <c r="CB54" s="117">
        <f t="shared" si="134"/>
        <v>-6.4507962599373858E-2</v>
      </c>
      <c r="CC54" s="70"/>
      <c r="CD54" s="87"/>
      <c r="CE54" s="91"/>
      <c r="CF54" s="90"/>
      <c r="CG54" s="90"/>
    </row>
    <row r="55" spans="1:85" s="23" customFormat="1" ht="14.25" customHeight="1" x14ac:dyDescent="0.2">
      <c r="A55" s="68" t="s">
        <v>75</v>
      </c>
      <c r="B55" s="69">
        <v>584.87800000000004</v>
      </c>
      <c r="C55" s="70">
        <v>303.45499999999998</v>
      </c>
      <c r="D55" s="71">
        <v>502.80900000000003</v>
      </c>
      <c r="E55" s="69">
        <v>772.53899999999999</v>
      </c>
      <c r="F55" s="70">
        <v>418.661</v>
      </c>
      <c r="G55" s="71">
        <v>755.08600000000001</v>
      </c>
      <c r="H55" s="72">
        <f t="shared" si="101"/>
        <v>0.66589633498700818</v>
      </c>
      <c r="I55" s="73">
        <f t="shared" si="3"/>
        <v>-9.1189067821134895E-2</v>
      </c>
      <c r="J55" s="74">
        <f>H55-IF(F55=0,"0",(C55/F55))</f>
        <v>-5.892637360060804E-2</v>
      </c>
      <c r="K55" s="69">
        <v>415.59199999999998</v>
      </c>
      <c r="L55" s="70">
        <v>215.465</v>
      </c>
      <c r="M55" s="70">
        <v>422.57499999999999</v>
      </c>
      <c r="N55" s="75">
        <f t="shared" si="103"/>
        <v>0.55963823988260941</v>
      </c>
      <c r="O55" s="76">
        <f t="shared" si="104"/>
        <v>2.1682227305898083E-2</v>
      </c>
      <c r="P55" s="77">
        <f t="shared" si="105"/>
        <v>4.4985573405435741E-2</v>
      </c>
      <c r="Q55" s="69">
        <v>241.78899999999999</v>
      </c>
      <c r="R55" s="70">
        <v>138.69900000000001</v>
      </c>
      <c r="S55" s="71">
        <v>213.13</v>
      </c>
      <c r="T55" s="78">
        <f t="shared" si="106"/>
        <v>0.28225923934492231</v>
      </c>
      <c r="U55" s="79">
        <f t="shared" si="107"/>
        <v>-3.0720428995446247E-2</v>
      </c>
      <c r="V55" s="80">
        <f t="shared" si="108"/>
        <v>-4.903266508372045E-2</v>
      </c>
      <c r="W55" s="69">
        <v>5.9359999999999999</v>
      </c>
      <c r="X55" s="70">
        <v>3.4780000000000002</v>
      </c>
      <c r="Y55" s="71">
        <v>6.44</v>
      </c>
      <c r="Z55" s="78">
        <f t="shared" si="109"/>
        <v>8.5288298286552797E-3</v>
      </c>
      <c r="AA55" s="79">
        <f t="shared" si="110"/>
        <v>8.4507535153503094E-4</v>
      </c>
      <c r="AB55" s="80">
        <f t="shared" si="111"/>
        <v>2.2139254646276474E-4</v>
      </c>
      <c r="AC55" s="69">
        <v>309.096</v>
      </c>
      <c r="AD55" s="70">
        <v>386.42700000000002</v>
      </c>
      <c r="AE55" s="70">
        <v>424.22500000000002</v>
      </c>
      <c r="AF55" s="70">
        <f t="shared" si="112"/>
        <v>115.12900000000002</v>
      </c>
      <c r="AG55" s="71">
        <f t="shared" si="113"/>
        <v>37.798000000000002</v>
      </c>
      <c r="AH55" s="69">
        <v>0</v>
      </c>
      <c r="AI55" s="70">
        <v>0</v>
      </c>
      <c r="AJ55" s="70">
        <v>0</v>
      </c>
      <c r="AK55" s="70">
        <f t="shared" si="97"/>
        <v>0</v>
      </c>
      <c r="AL55" s="71">
        <f t="shared" si="98"/>
        <v>0</v>
      </c>
      <c r="AM55" s="78">
        <f t="shared" si="125"/>
        <v>0.84371003701206626</v>
      </c>
      <c r="AN55" s="79">
        <f t="shared" si="114"/>
        <v>0.31523059343579907</v>
      </c>
      <c r="AO55" s="80">
        <f t="shared" si="115"/>
        <v>-0.42971435869734709</v>
      </c>
      <c r="AP55" s="78">
        <f t="shared" si="22"/>
        <v>0</v>
      </c>
      <c r="AQ55" s="79">
        <f t="shared" si="116"/>
        <v>0</v>
      </c>
      <c r="AR55" s="80">
        <f t="shared" si="48"/>
        <v>0</v>
      </c>
      <c r="AS55" s="79">
        <f t="shared" si="24"/>
        <v>0</v>
      </c>
      <c r="AT55" s="79">
        <f t="shared" si="117"/>
        <v>0</v>
      </c>
      <c r="AU55" s="79">
        <f t="shared" si="26"/>
        <v>0</v>
      </c>
      <c r="AV55" s="69">
        <v>805</v>
      </c>
      <c r="AW55" s="70">
        <v>706</v>
      </c>
      <c r="AX55" s="71">
        <v>1137</v>
      </c>
      <c r="AY55" s="81">
        <v>7</v>
      </c>
      <c r="AZ55" s="82">
        <v>8</v>
      </c>
      <c r="BA55" s="83">
        <v>8</v>
      </c>
      <c r="BB55" s="81">
        <v>16</v>
      </c>
      <c r="BC55" s="82">
        <v>17</v>
      </c>
      <c r="BD55" s="83">
        <v>17</v>
      </c>
      <c r="BE55" s="84">
        <f t="shared" si="126"/>
        <v>23.6875</v>
      </c>
      <c r="BF55" s="84">
        <f t="shared" si="127"/>
        <v>4.5208333333333321</v>
      </c>
      <c r="BG55" s="84">
        <f t="shared" si="128"/>
        <v>-5.7291666666666679</v>
      </c>
      <c r="BH55" s="85">
        <f t="shared" si="129"/>
        <v>11.147058823529411</v>
      </c>
      <c r="BI55" s="84">
        <f t="shared" si="130"/>
        <v>2.7616421568627452</v>
      </c>
      <c r="BJ55" s="86">
        <f t="shared" si="131"/>
        <v>-2.6960784313725501</v>
      </c>
      <c r="BK55" s="70">
        <v>112</v>
      </c>
      <c r="BL55" s="70">
        <v>136</v>
      </c>
      <c r="BM55" s="70">
        <v>136</v>
      </c>
      <c r="BN55" s="69">
        <v>10040</v>
      </c>
      <c r="BO55" s="70">
        <v>7198</v>
      </c>
      <c r="BP55" s="71">
        <v>11129</v>
      </c>
      <c r="BQ55" s="87">
        <f t="shared" si="118"/>
        <v>67.848503908706988</v>
      </c>
      <c r="BR55" s="87">
        <f t="shared" si="99"/>
        <v>-9.0976116291416247</v>
      </c>
      <c r="BS55" s="87">
        <f t="shared" si="119"/>
        <v>9.6849862649170433</v>
      </c>
      <c r="BT55" s="88">
        <f t="shared" si="120"/>
        <v>664.103781882146</v>
      </c>
      <c r="BU55" s="87">
        <f>BT55-E55*1000/AV55</f>
        <v>-295.57199451536951</v>
      </c>
      <c r="BV55" s="89">
        <f t="shared" si="121"/>
        <v>71.099532590361264</v>
      </c>
      <c r="BW55" s="84">
        <f t="shared" si="122"/>
        <v>9.7880386983289362</v>
      </c>
      <c r="BX55" s="84">
        <f t="shared" si="123"/>
        <v>-2.6840109911120571</v>
      </c>
      <c r="BY55" s="84">
        <f t="shared" si="124"/>
        <v>-0.40742872376738148</v>
      </c>
      <c r="BZ55" s="78">
        <f t="shared" si="132"/>
        <v>0.45210432239194021</v>
      </c>
      <c r="CA55" s="79">
        <f t="shared" si="133"/>
        <v>-4.3160081712242893E-2</v>
      </c>
      <c r="CB55" s="117">
        <f t="shared" si="134"/>
        <v>-0.13596757303289642</v>
      </c>
      <c r="CC55" s="70"/>
      <c r="CD55" s="87"/>
      <c r="CE55" s="91"/>
      <c r="CF55" s="90"/>
      <c r="CG55" s="90"/>
    </row>
    <row r="56" spans="1:85" s="23" customFormat="1" ht="15" customHeight="1" x14ac:dyDescent="0.2">
      <c r="A56" s="68" t="s">
        <v>76</v>
      </c>
      <c r="B56" s="69">
        <v>1310.335</v>
      </c>
      <c r="C56" s="70">
        <v>746.38699999999994</v>
      </c>
      <c r="D56" s="71">
        <v>1401.7950000000001</v>
      </c>
      <c r="E56" s="69">
        <v>1334.355</v>
      </c>
      <c r="F56" s="70">
        <v>708.13699999999994</v>
      </c>
      <c r="G56" s="71">
        <v>1297.3979999999999</v>
      </c>
      <c r="H56" s="72">
        <f t="shared" si="101"/>
        <v>1.0804664412924947</v>
      </c>
      <c r="I56" s="73">
        <f t="shared" si="3"/>
        <v>9.8467647867956254E-2</v>
      </c>
      <c r="J56" s="74">
        <f t="shared" si="102"/>
        <v>2.6451469613285816E-2</v>
      </c>
      <c r="K56" s="69">
        <v>732.50699999999995</v>
      </c>
      <c r="L56" s="70">
        <v>383.709</v>
      </c>
      <c r="M56" s="70">
        <v>773.33299999999997</v>
      </c>
      <c r="N56" s="75">
        <f t="shared" si="103"/>
        <v>0.59606458465328294</v>
      </c>
      <c r="O56" s="76">
        <f>N56-IF(E56=0,"0",(K56/E56))</f>
        <v>4.710497495421484E-2</v>
      </c>
      <c r="P56" s="77">
        <f>N56-IF(F56=0,"0",(L56/F56))</f>
        <v>5.4207571109293529E-2</v>
      </c>
      <c r="Q56" s="69">
        <v>218.19300000000001</v>
      </c>
      <c r="R56" s="70">
        <v>106.554</v>
      </c>
      <c r="S56" s="71">
        <v>171.74</v>
      </c>
      <c r="T56" s="78">
        <f t="shared" si="106"/>
        <v>0.13237264124039039</v>
      </c>
      <c r="U56" s="79">
        <f t="shared" si="107"/>
        <v>-3.1146811978580574E-2</v>
      </c>
      <c r="V56" s="80">
        <f t="shared" si="108"/>
        <v>-1.8098242218601318E-2</v>
      </c>
      <c r="W56" s="69">
        <v>302.07299999999998</v>
      </c>
      <c r="X56" s="70">
        <v>170.60400000000001</v>
      </c>
      <c r="Y56" s="71">
        <v>263.83</v>
      </c>
      <c r="Z56" s="78">
        <f t="shared" si="109"/>
        <v>0.20335317304327585</v>
      </c>
      <c r="AA56" s="79">
        <f t="shared" si="110"/>
        <v>-2.302811229683227E-2</v>
      </c>
      <c r="AB56" s="80">
        <f>Z56-X56/F56</f>
        <v>-3.7566310051097174E-2</v>
      </c>
      <c r="AC56" s="69">
        <v>259.09699999999998</v>
      </c>
      <c r="AD56" s="70">
        <v>310.02600000000001</v>
      </c>
      <c r="AE56" s="70">
        <v>204.483</v>
      </c>
      <c r="AF56" s="70">
        <f t="shared" si="112"/>
        <v>-54.613999999999976</v>
      </c>
      <c r="AG56" s="71">
        <f t="shared" si="113"/>
        <v>-105.54300000000001</v>
      </c>
      <c r="AH56" s="69">
        <v>0</v>
      </c>
      <c r="AI56" s="70">
        <v>0</v>
      </c>
      <c r="AJ56" s="70">
        <v>0</v>
      </c>
      <c r="AK56" s="70">
        <f t="shared" si="97"/>
        <v>0</v>
      </c>
      <c r="AL56" s="71">
        <f t="shared" si="98"/>
        <v>0</v>
      </c>
      <c r="AM56" s="78">
        <f t="shared" si="125"/>
        <v>0.14587225664237638</v>
      </c>
      <c r="AN56" s="79">
        <f t="shared" si="114"/>
        <v>-5.1861147410785569E-2</v>
      </c>
      <c r="AO56" s="80">
        <f t="shared" si="115"/>
        <v>-0.26949671414623599</v>
      </c>
      <c r="AP56" s="78">
        <f t="shared" si="22"/>
        <v>0</v>
      </c>
      <c r="AQ56" s="79">
        <f t="shared" si="116"/>
        <v>0</v>
      </c>
      <c r="AR56" s="80">
        <f t="shared" si="48"/>
        <v>0</v>
      </c>
      <c r="AS56" s="79">
        <f t="shared" si="24"/>
        <v>0</v>
      </c>
      <c r="AT56" s="79">
        <f t="shared" si="117"/>
        <v>0</v>
      </c>
      <c r="AU56" s="79">
        <f t="shared" si="26"/>
        <v>0</v>
      </c>
      <c r="AV56" s="69">
        <v>982</v>
      </c>
      <c r="AW56" s="70">
        <v>507</v>
      </c>
      <c r="AX56" s="71">
        <v>901</v>
      </c>
      <c r="AY56" s="81">
        <v>14</v>
      </c>
      <c r="AZ56" s="82">
        <v>15</v>
      </c>
      <c r="BA56" s="83">
        <v>15</v>
      </c>
      <c r="BB56" s="81">
        <v>32</v>
      </c>
      <c r="BC56" s="82">
        <v>31</v>
      </c>
      <c r="BD56" s="83">
        <v>29</v>
      </c>
      <c r="BE56" s="84">
        <f t="shared" si="126"/>
        <v>10.011111111111111</v>
      </c>
      <c r="BF56" s="84">
        <f t="shared" si="127"/>
        <v>-1.6793650793650787</v>
      </c>
      <c r="BG56" s="84">
        <f t="shared" si="128"/>
        <v>-1.2555555555555546</v>
      </c>
      <c r="BH56" s="85">
        <f t="shared" si="129"/>
        <v>5.1781609195402298</v>
      </c>
      <c r="BI56" s="84">
        <f t="shared" si="130"/>
        <v>6.3577586206896797E-2</v>
      </c>
      <c r="BJ56" s="86">
        <f t="shared" si="131"/>
        <v>-0.2734519836855771</v>
      </c>
      <c r="BK56" s="70">
        <v>100</v>
      </c>
      <c r="BL56" s="70">
        <v>100</v>
      </c>
      <c r="BM56" s="70">
        <v>100</v>
      </c>
      <c r="BN56" s="69">
        <v>14585</v>
      </c>
      <c r="BO56" s="70">
        <v>6899</v>
      </c>
      <c r="BP56" s="71">
        <v>18190</v>
      </c>
      <c r="BQ56" s="87">
        <f t="shared" si="118"/>
        <v>71.32479384277076</v>
      </c>
      <c r="BR56" s="87">
        <f t="shared" si="99"/>
        <v>-20.163378937482932</v>
      </c>
      <c r="BS56" s="87">
        <f t="shared" si="119"/>
        <v>-31.318632740792069</v>
      </c>
      <c r="BT56" s="88">
        <f t="shared" si="120"/>
        <v>1439.953385127636</v>
      </c>
      <c r="BU56" s="87">
        <f t="shared" si="100"/>
        <v>81.139739506454816</v>
      </c>
      <c r="BV56" s="89">
        <f t="shared" si="121"/>
        <v>43.233464023099486</v>
      </c>
      <c r="BW56" s="84">
        <f t="shared" si="122"/>
        <v>20.188679245283019</v>
      </c>
      <c r="BX56" s="84">
        <f t="shared" si="123"/>
        <v>5.3363370864235495</v>
      </c>
      <c r="BY56" s="84">
        <f t="shared" si="124"/>
        <v>6.5811841762494883</v>
      </c>
      <c r="BZ56" s="78">
        <f t="shared" si="132"/>
        <v>1.0049723756906077</v>
      </c>
      <c r="CA56" s="79">
        <f t="shared" si="133"/>
        <v>0.19917127071823204</v>
      </c>
      <c r="CB56" s="117">
        <f t="shared" si="134"/>
        <v>0.23841682013505217</v>
      </c>
      <c r="CC56" s="70"/>
      <c r="CD56" s="87"/>
      <c r="CE56" s="91"/>
      <c r="CF56" s="90"/>
      <c r="CG56" s="90"/>
    </row>
    <row r="57" spans="1:85" s="23" customFormat="1" ht="15" customHeight="1" x14ac:dyDescent="0.2">
      <c r="A57" s="68" t="s">
        <v>77</v>
      </c>
      <c r="B57" s="69">
        <v>713.53300000000002</v>
      </c>
      <c r="C57" s="70">
        <v>404.20499999999998</v>
      </c>
      <c r="D57" s="71">
        <v>884.94500000000005</v>
      </c>
      <c r="E57" s="69">
        <v>623.72299999999996</v>
      </c>
      <c r="F57" s="70">
        <v>398.947</v>
      </c>
      <c r="G57" s="71">
        <v>907.46199999999999</v>
      </c>
      <c r="H57" s="72">
        <f t="shared" si="101"/>
        <v>0.97518683977951703</v>
      </c>
      <c r="I57" s="73">
        <f t="shared" si="3"/>
        <v>-0.16880336099871307</v>
      </c>
      <c r="J57" s="74">
        <f t="shared" si="102"/>
        <v>-3.7992855769014455E-2</v>
      </c>
      <c r="K57" s="69">
        <v>318.815</v>
      </c>
      <c r="L57" s="70">
        <v>203.09299999999999</v>
      </c>
      <c r="M57" s="70">
        <v>492.79</v>
      </c>
      <c r="N57" s="75">
        <f t="shared" si="103"/>
        <v>0.54304202269626722</v>
      </c>
      <c r="O57" s="76">
        <f t="shared" si="104"/>
        <v>3.1893644329588411E-2</v>
      </c>
      <c r="P57" s="77">
        <f t="shared" si="105"/>
        <v>3.3969388988030369E-2</v>
      </c>
      <c r="Q57" s="69">
        <v>128.27500000000001</v>
      </c>
      <c r="R57" s="70">
        <v>84.99</v>
      </c>
      <c r="S57" s="71">
        <v>151.53</v>
      </c>
      <c r="T57" s="78">
        <f t="shared" si="106"/>
        <v>0.16698219870363717</v>
      </c>
      <c r="U57" s="79">
        <f t="shared" si="107"/>
        <v>-3.8678006227077288E-2</v>
      </c>
      <c r="V57" s="80">
        <f t="shared" si="108"/>
        <v>-4.6053618084056419E-2</v>
      </c>
      <c r="W57" s="69">
        <v>75.694999999999993</v>
      </c>
      <c r="X57" s="70">
        <v>40.454000000000001</v>
      </c>
      <c r="Y57" s="71">
        <v>112.771</v>
      </c>
      <c r="Z57" s="78">
        <f t="shared" si="109"/>
        <v>0.12427076836275239</v>
      </c>
      <c r="AA57" s="79">
        <f t="shared" si="110"/>
        <v>2.9108056870133237E-3</v>
      </c>
      <c r="AB57" s="80">
        <f t="shared" si="111"/>
        <v>2.286882775410011E-2</v>
      </c>
      <c r="AC57" s="69">
        <v>388.15616000000006</v>
      </c>
      <c r="AD57" s="70">
        <v>469.4968300000001</v>
      </c>
      <c r="AE57" s="70">
        <v>449.32900000000001</v>
      </c>
      <c r="AF57" s="70">
        <f t="shared" si="112"/>
        <v>61.172839999999951</v>
      </c>
      <c r="AG57" s="71">
        <f t="shared" si="113"/>
        <v>-20.167830000000095</v>
      </c>
      <c r="AH57" s="69">
        <v>171.61459999999997</v>
      </c>
      <c r="AI57" s="70">
        <v>177.88693000000001</v>
      </c>
      <c r="AJ57" s="70">
        <v>170.49100000000001</v>
      </c>
      <c r="AK57" s="70">
        <f t="shared" si="97"/>
        <v>-1.1235999999999535</v>
      </c>
      <c r="AL57" s="71">
        <f>AJ57-AI57</f>
        <v>-7.3959299999999928</v>
      </c>
      <c r="AM57" s="78">
        <f t="shared" si="125"/>
        <v>0.50774793913746052</v>
      </c>
      <c r="AN57" s="79">
        <f t="shared" si="114"/>
        <v>-3.6243943508471821E-2</v>
      </c>
      <c r="AO57" s="80">
        <f t="shared" si="115"/>
        <v>-0.65378353622776297</v>
      </c>
      <c r="AP57" s="78">
        <f t="shared" si="22"/>
        <v>0.19265717078462505</v>
      </c>
      <c r="AQ57" s="79">
        <f t="shared" si="116"/>
        <v>-4.7856722756388415E-2</v>
      </c>
      <c r="AR57" s="80">
        <f t="shared" si="48"/>
        <v>-0.24743369894731795</v>
      </c>
      <c r="AS57" s="79">
        <f t="shared" si="24"/>
        <v>0.18787673753832118</v>
      </c>
      <c r="AT57" s="79">
        <f t="shared" si="117"/>
        <v>-8.7268799823616683E-2</v>
      </c>
      <c r="AU57" s="79">
        <f t="shared" si="26"/>
        <v>-0.25801439587037722</v>
      </c>
      <c r="AV57" s="69">
        <v>1009</v>
      </c>
      <c r="AW57" s="70">
        <v>475</v>
      </c>
      <c r="AX57" s="94">
        <v>715</v>
      </c>
      <c r="AY57" s="81">
        <v>12</v>
      </c>
      <c r="AZ57" s="82">
        <v>10</v>
      </c>
      <c r="BA57" s="83">
        <v>9.5</v>
      </c>
      <c r="BB57" s="81">
        <v>19</v>
      </c>
      <c r="BC57" s="82">
        <v>17</v>
      </c>
      <c r="BD57" s="83">
        <v>15.5</v>
      </c>
      <c r="BE57" s="84">
        <f t="shared" si="126"/>
        <v>12.543859649122806</v>
      </c>
      <c r="BF57" s="84">
        <f t="shared" si="127"/>
        <v>-1.470029239766081</v>
      </c>
      <c r="BG57" s="84">
        <f t="shared" si="128"/>
        <v>-3.2894736842105274</v>
      </c>
      <c r="BH57" s="85">
        <f t="shared" si="129"/>
        <v>7.688172043010753</v>
      </c>
      <c r="BI57" s="84">
        <f t="shared" si="130"/>
        <v>-1.1627051499717043</v>
      </c>
      <c r="BJ57" s="86">
        <f t="shared" si="131"/>
        <v>-1.6255534471853261</v>
      </c>
      <c r="BK57" s="70">
        <v>65</v>
      </c>
      <c r="BL57" s="70">
        <v>65</v>
      </c>
      <c r="BM57" s="70">
        <v>65</v>
      </c>
      <c r="BN57" s="69">
        <v>8433</v>
      </c>
      <c r="BO57" s="70">
        <v>3594</v>
      </c>
      <c r="BP57" s="71">
        <v>5639</v>
      </c>
      <c r="BQ57" s="87">
        <f t="shared" si="118"/>
        <v>160.92605071821245</v>
      </c>
      <c r="BR57" s="87">
        <f t="shared" si="99"/>
        <v>86.963878300330322</v>
      </c>
      <c r="BS57" s="87">
        <f t="shared" si="119"/>
        <v>49.922433578535205</v>
      </c>
      <c r="BT57" s="88">
        <f t="shared" si="120"/>
        <v>1269.1776223776224</v>
      </c>
      <c r="BU57" s="87">
        <f t="shared" si="100"/>
        <v>651.0180584529445</v>
      </c>
      <c r="BV57" s="89">
        <f t="shared" si="121"/>
        <v>429.28920132499081</v>
      </c>
      <c r="BW57" s="84">
        <f t="shared" si="122"/>
        <v>7.8867132867132863</v>
      </c>
      <c r="BX57" s="84">
        <f t="shared" si="123"/>
        <v>-0.47106669346510799</v>
      </c>
      <c r="BY57" s="84">
        <f t="shared" si="124"/>
        <v>0.3203974972396022</v>
      </c>
      <c r="BZ57" s="78">
        <f t="shared" si="132"/>
        <v>0.47930301742456438</v>
      </c>
      <c r="CA57" s="79">
        <f t="shared" si="133"/>
        <v>-0.23748406289842749</v>
      </c>
      <c r="CB57" s="117">
        <f t="shared" si="134"/>
        <v>-0.13505595693440997</v>
      </c>
      <c r="CC57" s="70"/>
      <c r="CD57" s="87"/>
      <c r="CE57" s="91"/>
      <c r="CF57" s="90"/>
      <c r="CG57" s="90"/>
    </row>
    <row r="58" spans="1:85" s="23" customFormat="1" ht="15" customHeight="1" x14ac:dyDescent="0.2">
      <c r="A58" s="68" t="s">
        <v>78</v>
      </c>
      <c r="B58" s="69">
        <v>1054.8489999999999</v>
      </c>
      <c r="C58" s="70">
        <v>510.32</v>
      </c>
      <c r="D58" s="71">
        <v>1137.575</v>
      </c>
      <c r="E58" s="69">
        <v>1216.153</v>
      </c>
      <c r="F58" s="70">
        <v>489.88499999999999</v>
      </c>
      <c r="G58" s="71">
        <v>1053.8589999999999</v>
      </c>
      <c r="H58" s="72">
        <f t="shared" si="101"/>
        <v>1.07943757181938</v>
      </c>
      <c r="I58" s="73">
        <f t="shared" si="3"/>
        <v>0.21207219920590137</v>
      </c>
      <c r="J58" s="74">
        <f t="shared" si="102"/>
        <v>3.7723700196448107E-2</v>
      </c>
      <c r="K58" s="69">
        <v>521.94799999999998</v>
      </c>
      <c r="L58" s="70">
        <v>329.19600000000003</v>
      </c>
      <c r="M58" s="70">
        <v>763.70799999999997</v>
      </c>
      <c r="N58" s="75">
        <f t="shared" si="103"/>
        <v>0.7246775896965344</v>
      </c>
      <c r="O58" s="76">
        <f t="shared" si="104"/>
        <v>0.2954980374526967</v>
      </c>
      <c r="P58" s="77">
        <f t="shared" si="105"/>
        <v>5.269130720166304E-2</v>
      </c>
      <c r="Q58" s="69">
        <v>165.708</v>
      </c>
      <c r="R58" s="70">
        <v>90.683000000000007</v>
      </c>
      <c r="S58" s="71">
        <v>165.23</v>
      </c>
      <c r="T58" s="78">
        <f t="shared" si="106"/>
        <v>0.15678568005776863</v>
      </c>
      <c r="U58" s="79">
        <f t="shared" si="107"/>
        <v>2.0529797779798686E-2</v>
      </c>
      <c r="V58" s="80">
        <f t="shared" si="108"/>
        <v>-2.8325111250395552E-2</v>
      </c>
      <c r="W58" s="69">
        <v>86.322999999999993</v>
      </c>
      <c r="X58" s="70">
        <v>45.311999999999998</v>
      </c>
      <c r="Y58" s="71">
        <v>75.361999999999995</v>
      </c>
      <c r="Z58" s="78">
        <f t="shared" si="109"/>
        <v>7.1510515163793253E-2</v>
      </c>
      <c r="AA58" s="79">
        <f t="shared" si="110"/>
        <v>5.3013687257497111E-4</v>
      </c>
      <c r="AB58" s="80">
        <f t="shared" si="111"/>
        <v>-2.0984662275809918E-2</v>
      </c>
      <c r="AC58" s="69">
        <v>84.007959999999969</v>
      </c>
      <c r="AD58" s="70">
        <v>111.98660999999998</v>
      </c>
      <c r="AE58" s="70">
        <v>618.20909999999992</v>
      </c>
      <c r="AF58" s="70">
        <f t="shared" si="112"/>
        <v>534.2011399999999</v>
      </c>
      <c r="AG58" s="71">
        <f t="shared" si="113"/>
        <v>506.22248999999994</v>
      </c>
      <c r="AH58" s="69">
        <v>0</v>
      </c>
      <c r="AI58" s="70">
        <v>0</v>
      </c>
      <c r="AJ58" s="70">
        <v>0</v>
      </c>
      <c r="AK58" s="70">
        <f t="shared" si="97"/>
        <v>0</v>
      </c>
      <c r="AL58" s="71">
        <f t="shared" si="98"/>
        <v>0</v>
      </c>
      <c r="AM58" s="78">
        <f t="shared" si="125"/>
        <v>0.54344469595411282</v>
      </c>
      <c r="AN58" s="79">
        <f t="shared" si="114"/>
        <v>0.46380489916803258</v>
      </c>
      <c r="AO58" s="80">
        <f t="shared" si="115"/>
        <v>0.3240007980077263</v>
      </c>
      <c r="AP58" s="78">
        <f t="shared" si="22"/>
        <v>0</v>
      </c>
      <c r="AQ58" s="79">
        <f t="shared" si="116"/>
        <v>0</v>
      </c>
      <c r="AR58" s="80">
        <f t="shared" si="48"/>
        <v>0</v>
      </c>
      <c r="AS58" s="79">
        <f t="shared" si="24"/>
        <v>0</v>
      </c>
      <c r="AT58" s="79">
        <f t="shared" si="117"/>
        <v>0</v>
      </c>
      <c r="AU58" s="79">
        <f t="shared" si="26"/>
        <v>0</v>
      </c>
      <c r="AV58" s="69">
        <v>1269</v>
      </c>
      <c r="AW58" s="70">
        <v>607</v>
      </c>
      <c r="AX58" s="71">
        <v>1026</v>
      </c>
      <c r="AY58" s="81">
        <v>9.92</v>
      </c>
      <c r="AZ58" s="82">
        <v>14.66</v>
      </c>
      <c r="BA58" s="83">
        <v>13.66</v>
      </c>
      <c r="BB58" s="81">
        <v>26.42</v>
      </c>
      <c r="BC58" s="82">
        <v>30.5</v>
      </c>
      <c r="BD58" s="83">
        <v>29.5</v>
      </c>
      <c r="BE58" s="84">
        <f t="shared" si="126"/>
        <v>12.518301610541727</v>
      </c>
      <c r="BF58" s="84">
        <f t="shared" si="127"/>
        <v>-8.8022629055873054</v>
      </c>
      <c r="BG58" s="84">
        <f t="shared" si="128"/>
        <v>-1.2834264476665496</v>
      </c>
      <c r="BH58" s="85">
        <f t="shared" si="129"/>
        <v>5.796610169491526</v>
      </c>
      <c r="BI58" s="84">
        <f t="shared" si="130"/>
        <v>-2.2086888464055203</v>
      </c>
      <c r="BJ58" s="86">
        <f t="shared" si="131"/>
        <v>-0.83726961192923977</v>
      </c>
      <c r="BK58" s="70">
        <v>85</v>
      </c>
      <c r="BL58" s="70">
        <v>85</v>
      </c>
      <c r="BM58" s="70">
        <v>85</v>
      </c>
      <c r="BN58" s="69">
        <v>11023</v>
      </c>
      <c r="BO58" s="70">
        <v>4899</v>
      </c>
      <c r="BP58" s="71">
        <v>8984</v>
      </c>
      <c r="BQ58" s="87">
        <f>G58*1000/BP58</f>
        <v>117.30398486197684</v>
      </c>
      <c r="BR58" s="87">
        <f t="shared" si="99"/>
        <v>6.9753084580940481</v>
      </c>
      <c r="BS58" s="87">
        <f t="shared" si="119"/>
        <v>17.307046711333854</v>
      </c>
      <c r="BT58" s="88">
        <f t="shared" si="120"/>
        <v>1027.1530214424952</v>
      </c>
      <c r="BU58" s="87">
        <f t="shared" si="100"/>
        <v>68.79762349135251</v>
      </c>
      <c r="BV58" s="89">
        <f t="shared" si="121"/>
        <v>220.09371337000755</v>
      </c>
      <c r="BW58" s="84">
        <f t="shared" si="122"/>
        <v>8.7563352826510723</v>
      </c>
      <c r="BX58" s="84">
        <f t="shared" si="123"/>
        <v>6.996806436896108E-2</v>
      </c>
      <c r="BY58" s="84">
        <f t="shared" si="124"/>
        <v>0.68549508495749656</v>
      </c>
      <c r="BZ58" s="78">
        <f t="shared" si="132"/>
        <v>0.58394540136496587</v>
      </c>
      <c r="CA58" s="79">
        <f t="shared" si="133"/>
        <v>-0.13253168670783233</v>
      </c>
      <c r="CB58" s="117">
        <f t="shared" si="134"/>
        <v>-5.6446755497779222E-2</v>
      </c>
      <c r="CC58" s="70"/>
      <c r="CD58" s="87"/>
      <c r="CE58" s="91"/>
      <c r="CF58" s="90"/>
      <c r="CG58" s="90"/>
    </row>
    <row r="59" spans="1:85" s="23" customFormat="1" ht="12.75" customHeight="1" x14ac:dyDescent="0.2">
      <c r="A59" s="68" t="s">
        <v>79</v>
      </c>
      <c r="B59" s="69">
        <v>485.23099999999999</v>
      </c>
      <c r="C59" s="70">
        <v>152.05600000000001</v>
      </c>
      <c r="D59" s="71">
        <v>371.34300000000002</v>
      </c>
      <c r="E59" s="69">
        <v>502.31200000000001</v>
      </c>
      <c r="F59" s="70">
        <v>269.12400000000002</v>
      </c>
      <c r="G59" s="71">
        <v>533.16099999999994</v>
      </c>
      <c r="H59" s="72">
        <f t="shared" si="101"/>
        <v>0.69649317935858035</v>
      </c>
      <c r="I59" s="73">
        <f t="shared" si="3"/>
        <v>-0.26950205866081789</v>
      </c>
      <c r="J59" s="74">
        <f t="shared" si="102"/>
        <v>0.13148968654485882</v>
      </c>
      <c r="K59" s="69">
        <v>325.541</v>
      </c>
      <c r="L59" s="70">
        <v>168.27699999999999</v>
      </c>
      <c r="M59" s="70">
        <v>353.916</v>
      </c>
      <c r="N59" s="75">
        <f t="shared" si="103"/>
        <v>0.66380699263449505</v>
      </c>
      <c r="O59" s="76">
        <f t="shared" si="104"/>
        <v>1.5721738848003763E-2</v>
      </c>
      <c r="P59" s="77">
        <f t="shared" si="105"/>
        <v>3.853016856826541E-2</v>
      </c>
      <c r="Q59" s="69">
        <v>121.14700000000001</v>
      </c>
      <c r="R59" s="70">
        <v>58.302999999999997</v>
      </c>
      <c r="S59" s="71">
        <v>109.75</v>
      </c>
      <c r="T59" s="78">
        <f t="shared" si="106"/>
        <v>0.20584776455892312</v>
      </c>
      <c r="U59" s="79">
        <f t="shared" si="107"/>
        <v>-3.533102471945368E-2</v>
      </c>
      <c r="V59" s="80">
        <f t="shared" si="108"/>
        <v>-1.0792148640940108E-2</v>
      </c>
      <c r="W59" s="69">
        <v>7.5</v>
      </c>
      <c r="X59" s="70">
        <v>2.7469999999999999</v>
      </c>
      <c r="Y59" s="71">
        <v>4.8099999999999996</v>
      </c>
      <c r="Z59" s="78">
        <f t="shared" si="109"/>
        <v>9.0216651255436917E-3</v>
      </c>
      <c r="AA59" s="79">
        <f t="shared" si="110"/>
        <v>-5.9092941189099538E-3</v>
      </c>
      <c r="AB59" s="80">
        <f t="shared" si="111"/>
        <v>-1.1855256118115786E-3</v>
      </c>
      <c r="AC59" s="69">
        <v>139.542</v>
      </c>
      <c r="AD59" s="70">
        <v>127.41</v>
      </c>
      <c r="AE59" s="70">
        <v>105.194</v>
      </c>
      <c r="AF59" s="70">
        <f t="shared" si="112"/>
        <v>-34.347999999999999</v>
      </c>
      <c r="AG59" s="71">
        <f t="shared" si="113"/>
        <v>-22.215999999999994</v>
      </c>
      <c r="AH59" s="69">
        <v>0</v>
      </c>
      <c r="AI59" s="70">
        <v>0</v>
      </c>
      <c r="AJ59" s="70">
        <v>0</v>
      </c>
      <c r="AK59" s="70">
        <f t="shared" si="97"/>
        <v>0</v>
      </c>
      <c r="AL59" s="71">
        <f t="shared" si="98"/>
        <v>0</v>
      </c>
      <c r="AM59" s="78">
        <f t="shared" si="125"/>
        <v>0.2832798787105183</v>
      </c>
      <c r="AN59" s="79">
        <f t="shared" si="114"/>
        <v>-4.2986148317327166E-3</v>
      </c>
      <c r="AO59" s="80">
        <f t="shared" si="115"/>
        <v>-0.55463509998154248</v>
      </c>
      <c r="AP59" s="78">
        <f t="shared" si="22"/>
        <v>0</v>
      </c>
      <c r="AQ59" s="79">
        <f t="shared" si="116"/>
        <v>0</v>
      </c>
      <c r="AR59" s="80">
        <f t="shared" si="48"/>
        <v>0</v>
      </c>
      <c r="AS59" s="79">
        <f t="shared" si="24"/>
        <v>0</v>
      </c>
      <c r="AT59" s="79">
        <f t="shared" si="117"/>
        <v>0</v>
      </c>
      <c r="AU59" s="79">
        <f t="shared" si="26"/>
        <v>0</v>
      </c>
      <c r="AV59" s="69">
        <v>808</v>
      </c>
      <c r="AW59" s="70">
        <v>162</v>
      </c>
      <c r="AX59" s="71">
        <v>399</v>
      </c>
      <c r="AY59" s="81">
        <v>11</v>
      </c>
      <c r="AZ59" s="82">
        <v>8</v>
      </c>
      <c r="BA59" s="83">
        <v>9</v>
      </c>
      <c r="BB59" s="81">
        <v>21</v>
      </c>
      <c r="BC59" s="82">
        <v>19</v>
      </c>
      <c r="BD59" s="83">
        <v>19</v>
      </c>
      <c r="BE59" s="84">
        <f t="shared" si="126"/>
        <v>7.3888888888888893</v>
      </c>
      <c r="BF59" s="84">
        <f t="shared" si="127"/>
        <v>-4.8535353535353529</v>
      </c>
      <c r="BG59" s="84">
        <f t="shared" si="128"/>
        <v>0.63888888888888928</v>
      </c>
      <c r="BH59" s="85">
        <f t="shared" si="129"/>
        <v>3.5</v>
      </c>
      <c r="BI59" s="84">
        <f t="shared" si="130"/>
        <v>-2.9126984126984121</v>
      </c>
      <c r="BJ59" s="86">
        <f t="shared" si="131"/>
        <v>0.65789473684210487</v>
      </c>
      <c r="BK59" s="70">
        <v>155</v>
      </c>
      <c r="BL59" s="70">
        <v>155</v>
      </c>
      <c r="BM59" s="70">
        <v>155</v>
      </c>
      <c r="BN59" s="69">
        <v>13682</v>
      </c>
      <c r="BO59" s="70">
        <v>3305</v>
      </c>
      <c r="BP59" s="71">
        <v>8648</v>
      </c>
      <c r="BQ59" s="87">
        <f t="shared" si="118"/>
        <v>61.651364477335797</v>
      </c>
      <c r="BR59" s="87">
        <f t="shared" si="99"/>
        <v>24.938018475289311</v>
      </c>
      <c r="BS59" s="87">
        <f t="shared" si="119"/>
        <v>-19.77798499316345</v>
      </c>
      <c r="BT59" s="88">
        <f>G59*1000/AX59</f>
        <v>1336.2431077694237</v>
      </c>
      <c r="BU59" s="87">
        <f t="shared" ref="BU59:BU60" si="146">BT59-E59*1000/AV59</f>
        <v>714.56984044269097</v>
      </c>
      <c r="BV59" s="110">
        <f t="shared" ref="BV59:BV60" si="147">BT59-F59*1000/AW59</f>
        <v>-325.01615148983569</v>
      </c>
      <c r="BW59" s="84">
        <f t="shared" si="122"/>
        <v>21.674185463659146</v>
      </c>
      <c r="BX59" s="84">
        <f t="shared" si="123"/>
        <v>4.7410171468274633</v>
      </c>
      <c r="BY59" s="84">
        <f t="shared" si="124"/>
        <v>1.2729508957579121</v>
      </c>
      <c r="BZ59" s="78">
        <f t="shared" si="132"/>
        <v>0.30825164854749598</v>
      </c>
      <c r="CA59" s="79">
        <f t="shared" si="133"/>
        <v>-0.17943325610408123</v>
      </c>
      <c r="CB59" s="117">
        <f t="shared" si="134"/>
        <v>7.1334085823481636E-2</v>
      </c>
      <c r="CC59" s="70"/>
      <c r="CD59" s="87"/>
      <c r="CE59" s="91"/>
      <c r="CF59" s="90"/>
      <c r="CG59" s="90"/>
    </row>
    <row r="60" spans="1:85" s="23" customFormat="1" ht="15" customHeight="1" x14ac:dyDescent="0.2">
      <c r="A60" s="68" t="s">
        <v>80</v>
      </c>
      <c r="B60" s="69">
        <v>605.84900000000005</v>
      </c>
      <c r="C60" s="70">
        <v>321.08</v>
      </c>
      <c r="D60" s="71">
        <v>661.90300000000002</v>
      </c>
      <c r="E60" s="69">
        <v>504.79599999999999</v>
      </c>
      <c r="F60" s="70">
        <v>339.495</v>
      </c>
      <c r="G60" s="71">
        <v>637.03599999999994</v>
      </c>
      <c r="H60" s="72">
        <f t="shared" si="101"/>
        <v>1.0390354705228591</v>
      </c>
      <c r="I60" s="73">
        <f t="shared" si="3"/>
        <v>-0.16115034711436471</v>
      </c>
      <c r="J60" s="74">
        <f t="shared" si="102"/>
        <v>9.3277801043190833E-2</v>
      </c>
      <c r="K60" s="69">
        <v>327.089</v>
      </c>
      <c r="L60" s="70">
        <v>172.14400000000001</v>
      </c>
      <c r="M60" s="70">
        <v>345.62099999999998</v>
      </c>
      <c r="N60" s="75">
        <f t="shared" si="103"/>
        <v>0.54254547623682181</v>
      </c>
      <c r="O60" s="76">
        <f t="shared" si="104"/>
        <v>-0.1054172651478168</v>
      </c>
      <c r="P60" s="77">
        <f t="shared" si="105"/>
        <v>3.5486462112902406E-2</v>
      </c>
      <c r="Q60" s="69">
        <v>105.018</v>
      </c>
      <c r="R60" s="70">
        <v>130.62200000000001</v>
      </c>
      <c r="S60" s="71">
        <v>211.19</v>
      </c>
      <c r="T60" s="78">
        <f t="shared" si="106"/>
        <v>0.33151972572978611</v>
      </c>
      <c r="U60" s="79">
        <f t="shared" si="107"/>
        <v>0.12347924997324286</v>
      </c>
      <c r="V60" s="80">
        <f t="shared" si="108"/>
        <v>-5.3234099805199719E-2</v>
      </c>
      <c r="W60" s="69">
        <v>8.0960000000000001</v>
      </c>
      <c r="X60" s="70">
        <v>6.2939999999999996</v>
      </c>
      <c r="Y60" s="71">
        <v>12.374000000000001</v>
      </c>
      <c r="Z60" s="78">
        <f t="shared" si="109"/>
        <v>1.9424333946590149E-2</v>
      </c>
      <c r="AA60" s="79">
        <f t="shared" si="110"/>
        <v>3.3861719960200168E-3</v>
      </c>
      <c r="AB60" s="80">
        <f t="shared" si="111"/>
        <v>8.850329259565623E-4</v>
      </c>
      <c r="AC60" s="69">
        <v>137.43199999999999</v>
      </c>
      <c r="AD60" s="70">
        <v>80.302999999999997</v>
      </c>
      <c r="AE60" s="70">
        <v>78.796999999999997</v>
      </c>
      <c r="AF60" s="70">
        <f t="shared" si="112"/>
        <v>-58.634999999999991</v>
      </c>
      <c r="AG60" s="71">
        <f t="shared" si="113"/>
        <v>-1.5060000000000002</v>
      </c>
      <c r="AH60" s="69">
        <v>0.52800000000000002</v>
      </c>
      <c r="AI60" s="70">
        <v>0</v>
      </c>
      <c r="AJ60" s="70">
        <v>0</v>
      </c>
      <c r="AK60" s="70">
        <f t="shared" si="97"/>
        <v>-0.52800000000000002</v>
      </c>
      <c r="AL60" s="71">
        <f t="shared" si="98"/>
        <v>0</v>
      </c>
      <c r="AM60" s="78">
        <f t="shared" si="125"/>
        <v>0.11904614422354937</v>
      </c>
      <c r="AN60" s="79">
        <f t="shared" si="114"/>
        <v>-0.10779585766140873</v>
      </c>
      <c r="AO60" s="80">
        <f t="shared" si="115"/>
        <v>-0.13105663390028272</v>
      </c>
      <c r="AP60" s="78">
        <f t="shared" si="22"/>
        <v>0</v>
      </c>
      <c r="AQ60" s="79">
        <f t="shared" si="116"/>
        <v>-8.715042857213596E-4</v>
      </c>
      <c r="AR60" s="80">
        <f t="shared" si="48"/>
        <v>0</v>
      </c>
      <c r="AS60" s="79">
        <f t="shared" si="24"/>
        <v>0</v>
      </c>
      <c r="AT60" s="79">
        <f t="shared" si="117"/>
        <v>-1.0459670837328348E-3</v>
      </c>
      <c r="AU60" s="79">
        <f t="shared" si="26"/>
        <v>0</v>
      </c>
      <c r="AV60" s="69">
        <v>966</v>
      </c>
      <c r="AW60" s="70">
        <v>418</v>
      </c>
      <c r="AX60" s="71">
        <v>895</v>
      </c>
      <c r="AY60" s="81">
        <v>10</v>
      </c>
      <c r="AZ60" s="82">
        <v>11.5</v>
      </c>
      <c r="BA60" s="83">
        <v>10.5</v>
      </c>
      <c r="BB60" s="81">
        <v>9</v>
      </c>
      <c r="BC60" s="82">
        <v>14.5</v>
      </c>
      <c r="BD60" s="83">
        <v>15.5</v>
      </c>
      <c r="BE60" s="84">
        <f t="shared" si="126"/>
        <v>14.206349206349207</v>
      </c>
      <c r="BF60" s="84">
        <f t="shared" si="127"/>
        <v>-1.8936507936507905</v>
      </c>
      <c r="BG60" s="84">
        <f t="shared" si="128"/>
        <v>2.0904071773636996</v>
      </c>
      <c r="BH60" s="85">
        <f t="shared" si="129"/>
        <v>9.6236559139784941</v>
      </c>
      <c r="BI60" s="84">
        <f t="shared" si="130"/>
        <v>-8.2652329749103952</v>
      </c>
      <c r="BJ60" s="86">
        <f t="shared" si="131"/>
        <v>1.4460511679644128E-2</v>
      </c>
      <c r="BK60" s="70">
        <v>145</v>
      </c>
      <c r="BL60" s="70">
        <v>145</v>
      </c>
      <c r="BM60" s="70">
        <v>145</v>
      </c>
      <c r="BN60" s="69">
        <v>18395</v>
      </c>
      <c r="BO60" s="70">
        <v>8518</v>
      </c>
      <c r="BP60" s="71">
        <v>17501</v>
      </c>
      <c r="BQ60" s="87">
        <f t="shared" si="118"/>
        <v>36.399977144163188</v>
      </c>
      <c r="BR60" s="87">
        <f t="shared" si="99"/>
        <v>8.957954855497789</v>
      </c>
      <c r="BS60" s="87">
        <f t="shared" si="119"/>
        <v>-3.4562097541697554</v>
      </c>
      <c r="BT60" s="88">
        <f t="shared" si="120"/>
        <v>711.7720670391061</v>
      </c>
      <c r="BU60" s="87">
        <f t="shared" si="146"/>
        <v>189.2089200411765</v>
      </c>
      <c r="BV60" s="89">
        <f t="shared" si="147"/>
        <v>-100.41692817620492</v>
      </c>
      <c r="BW60" s="84">
        <f t="shared" si="122"/>
        <v>19.554189944134077</v>
      </c>
      <c r="BX60" s="84">
        <f t="shared" si="123"/>
        <v>0.51174687995188251</v>
      </c>
      <c r="BY60" s="84">
        <f t="shared" si="124"/>
        <v>-0.82380048648793291</v>
      </c>
      <c r="BZ60" s="78">
        <f t="shared" si="132"/>
        <v>0.66683177748142508</v>
      </c>
      <c r="CA60" s="79">
        <f t="shared" si="133"/>
        <v>-3.4063631167841391E-2</v>
      </c>
      <c r="CB60" s="117">
        <f t="shared" si="134"/>
        <v>1.4111470968015127E-2</v>
      </c>
      <c r="CC60" s="70"/>
      <c r="CD60" s="87"/>
      <c r="CE60" s="91"/>
      <c r="CF60" s="90"/>
      <c r="CG60" s="90"/>
    </row>
    <row r="61" spans="1:85" s="112" customFormat="1" ht="15" customHeight="1" x14ac:dyDescent="0.2">
      <c r="A61" s="68" t="s">
        <v>81</v>
      </c>
      <c r="B61" s="92">
        <v>1263.136</v>
      </c>
      <c r="C61" s="93">
        <v>767.46</v>
      </c>
      <c r="D61" s="94">
        <v>1482.9480000000001</v>
      </c>
      <c r="E61" s="92">
        <v>1101.3240000000001</v>
      </c>
      <c r="F61" s="93">
        <v>596.31200000000001</v>
      </c>
      <c r="G61" s="94">
        <v>1215.7539999999999</v>
      </c>
      <c r="H61" s="95">
        <f t="shared" si="101"/>
        <v>1.2197763692325916</v>
      </c>
      <c r="I61" s="96">
        <f t="shared" si="3"/>
        <v>7.285139529213458E-2</v>
      </c>
      <c r="J61" s="97">
        <f t="shared" si="102"/>
        <v>-6.7234457314585105E-2</v>
      </c>
      <c r="K61" s="92">
        <v>660.17</v>
      </c>
      <c r="L61" s="93">
        <v>357.37900000000002</v>
      </c>
      <c r="M61" s="93">
        <v>722.98299999999995</v>
      </c>
      <c r="N61" s="98">
        <f t="shared" si="103"/>
        <v>0.59467869322247757</v>
      </c>
      <c r="O61" s="99">
        <f t="shared" si="104"/>
        <v>-4.7543528202854679E-3</v>
      </c>
      <c r="P61" s="100">
        <f t="shared" si="105"/>
        <v>-4.6367657989743183E-3</v>
      </c>
      <c r="Q61" s="92">
        <v>349.69600000000003</v>
      </c>
      <c r="R61" s="93">
        <v>191.84899999999999</v>
      </c>
      <c r="S61" s="94">
        <v>389.06</v>
      </c>
      <c r="T61" s="101">
        <f t="shared" si="106"/>
        <v>0.32001539785186811</v>
      </c>
      <c r="U61" s="102">
        <f t="shared" si="107"/>
        <v>2.4921258628802789E-3</v>
      </c>
      <c r="V61" s="103">
        <f t="shared" si="108"/>
        <v>-1.7104771934101648E-3</v>
      </c>
      <c r="W61" s="92">
        <v>41.88</v>
      </c>
      <c r="X61" s="93">
        <v>19.405999999999999</v>
      </c>
      <c r="Y61" s="94">
        <v>35.17</v>
      </c>
      <c r="Z61" s="101">
        <f t="shared" si="109"/>
        <v>2.8928549690151135E-2</v>
      </c>
      <c r="AA61" s="102">
        <f t="shared" si="110"/>
        <v>-9.0984069547598995E-3</v>
      </c>
      <c r="AB61" s="103">
        <f t="shared" si="111"/>
        <v>-3.6148168696363558E-3</v>
      </c>
      <c r="AC61" s="92">
        <v>131.29599999999999</v>
      </c>
      <c r="AD61" s="93">
        <v>124.08499999999999</v>
      </c>
      <c r="AE61" s="93">
        <v>140.78200000000001</v>
      </c>
      <c r="AF61" s="93">
        <f t="shared" si="112"/>
        <v>9.4860000000000184</v>
      </c>
      <c r="AG61" s="94">
        <f t="shared" si="113"/>
        <v>16.697000000000017</v>
      </c>
      <c r="AH61" s="92">
        <v>0</v>
      </c>
      <c r="AI61" s="93">
        <v>0</v>
      </c>
      <c r="AJ61" s="93">
        <v>0</v>
      </c>
      <c r="AK61" s="93">
        <f t="shared" si="97"/>
        <v>0</v>
      </c>
      <c r="AL61" s="94">
        <f t="shared" si="98"/>
        <v>0</v>
      </c>
      <c r="AM61" s="101">
        <f t="shared" si="125"/>
        <v>9.4933874957179892E-2</v>
      </c>
      <c r="AN61" s="102">
        <f t="shared" si="114"/>
        <v>-9.0105934136052029E-3</v>
      </c>
      <c r="AO61" s="103">
        <f t="shared" si="115"/>
        <v>-6.6748818603396542E-2</v>
      </c>
      <c r="AP61" s="101">
        <f t="shared" si="22"/>
        <v>0</v>
      </c>
      <c r="AQ61" s="102">
        <f t="shared" si="116"/>
        <v>0</v>
      </c>
      <c r="AR61" s="103">
        <f t="shared" si="48"/>
        <v>0</v>
      </c>
      <c r="AS61" s="102">
        <f t="shared" si="24"/>
        <v>0</v>
      </c>
      <c r="AT61" s="102">
        <f t="shared" si="117"/>
        <v>0</v>
      </c>
      <c r="AU61" s="102">
        <f t="shared" si="26"/>
        <v>0</v>
      </c>
      <c r="AV61" s="92">
        <v>1694</v>
      </c>
      <c r="AW61" s="93">
        <v>854</v>
      </c>
      <c r="AX61" s="94">
        <v>1573</v>
      </c>
      <c r="AY61" s="104">
        <v>11</v>
      </c>
      <c r="AZ61" s="105">
        <v>11</v>
      </c>
      <c r="BA61" s="106">
        <v>11</v>
      </c>
      <c r="BB61" s="104">
        <v>21</v>
      </c>
      <c r="BC61" s="105">
        <v>21</v>
      </c>
      <c r="BD61" s="106">
        <v>21</v>
      </c>
      <c r="BE61" s="84">
        <f t="shared" si="126"/>
        <v>23.833333333333332</v>
      </c>
      <c r="BF61" s="84">
        <f t="shared" si="127"/>
        <v>-1.8333333333333357</v>
      </c>
      <c r="BG61" s="84">
        <f t="shared" si="128"/>
        <v>-2.0454545454545467</v>
      </c>
      <c r="BH61" s="85">
        <f t="shared" si="129"/>
        <v>12.484126984126982</v>
      </c>
      <c r="BI61" s="84">
        <f t="shared" si="130"/>
        <v>-0.96031746031746223</v>
      </c>
      <c r="BJ61" s="86">
        <f t="shared" si="131"/>
        <v>-1.071428571428573</v>
      </c>
      <c r="BK61" s="93">
        <v>170</v>
      </c>
      <c r="BL61" s="93">
        <v>170</v>
      </c>
      <c r="BM61" s="93">
        <v>170</v>
      </c>
      <c r="BN61" s="92">
        <v>28582</v>
      </c>
      <c r="BO61" s="93">
        <v>13693</v>
      </c>
      <c r="BP61" s="94">
        <v>28093</v>
      </c>
      <c r="BQ61" s="108">
        <f t="shared" si="118"/>
        <v>43.276047413946536</v>
      </c>
      <c r="BR61" s="108">
        <f t="shared" si="99"/>
        <v>4.7439642847043544</v>
      </c>
      <c r="BS61" s="108">
        <f t="shared" si="119"/>
        <v>-0.27262709127511187</v>
      </c>
      <c r="BT61" s="109">
        <f t="shared" si="120"/>
        <v>772.8887476160204</v>
      </c>
      <c r="BU61" s="108">
        <f t="shared" si="100"/>
        <v>122.75651621106169</v>
      </c>
      <c r="BV61" s="110">
        <f t="shared" si="121"/>
        <v>74.631136374802622</v>
      </c>
      <c r="BW61" s="107">
        <f t="shared" si="122"/>
        <v>17.859504132231404</v>
      </c>
      <c r="BX61" s="107">
        <f t="shared" si="123"/>
        <v>0.98701298701298512</v>
      </c>
      <c r="BY61" s="107">
        <f t="shared" si="124"/>
        <v>1.8255462867981471</v>
      </c>
      <c r="BZ61" s="78">
        <f t="shared" si="132"/>
        <v>0.91299967500812473</v>
      </c>
      <c r="CA61" s="79">
        <f t="shared" si="133"/>
        <v>-1.5892102697432575E-2</v>
      </c>
      <c r="CB61" s="117">
        <f t="shared" si="134"/>
        <v>1.8032354746686852E-2</v>
      </c>
      <c r="CC61" s="93"/>
      <c r="CD61" s="87"/>
      <c r="CE61" s="91"/>
      <c r="CF61" s="90"/>
      <c r="CG61" s="90"/>
    </row>
    <row r="62" spans="1:85" s="23" customFormat="1" ht="15" customHeight="1" x14ac:dyDescent="0.2">
      <c r="A62" s="68" t="s">
        <v>82</v>
      </c>
      <c r="B62" s="69">
        <v>451.71825999999999</v>
      </c>
      <c r="C62" s="70">
        <v>160.99734000000001</v>
      </c>
      <c r="D62" s="71">
        <v>356.59699999999998</v>
      </c>
      <c r="E62" s="69">
        <v>500</v>
      </c>
      <c r="F62" s="70">
        <v>254.03532999999999</v>
      </c>
      <c r="G62" s="71">
        <v>431.89600000000002</v>
      </c>
      <c r="H62" s="72">
        <f t="shared" si="101"/>
        <v>0.82565478726360042</v>
      </c>
      <c r="I62" s="73">
        <f t="shared" si="3"/>
        <v>-7.7781732736399545E-2</v>
      </c>
      <c r="J62" s="74">
        <f t="shared" si="102"/>
        <v>0.19189514446116029</v>
      </c>
      <c r="K62" s="69">
        <v>316.07665999999995</v>
      </c>
      <c r="L62" s="70">
        <v>162.15626</v>
      </c>
      <c r="M62" s="70">
        <v>277.65899999999999</v>
      </c>
      <c r="N62" s="75">
        <f t="shared" si="103"/>
        <v>0.64288393502139396</v>
      </c>
      <c r="O62" s="76">
        <f t="shared" si="104"/>
        <v>1.0730615021394052E-2</v>
      </c>
      <c r="P62" s="77">
        <f t="shared" si="105"/>
        <v>4.5622496085814257E-3</v>
      </c>
      <c r="Q62" s="69">
        <v>86.299960000000013</v>
      </c>
      <c r="R62" s="70">
        <v>38.210410000000003</v>
      </c>
      <c r="S62" s="71">
        <v>61.77</v>
      </c>
      <c r="T62" s="78">
        <f t="shared" si="106"/>
        <v>0.14302054198232908</v>
      </c>
      <c r="U62" s="79">
        <f t="shared" si="107"/>
        <v>-2.9579378017670938E-2</v>
      </c>
      <c r="V62" s="80">
        <f t="shared" si="108"/>
        <v>-7.3932213316162954E-3</v>
      </c>
      <c r="W62" s="69">
        <v>6.268E-2</v>
      </c>
      <c r="X62" s="70">
        <v>0</v>
      </c>
      <c r="Y62" s="71">
        <v>0.06</v>
      </c>
      <c r="Z62" s="78">
        <f t="shared" si="109"/>
        <v>1.3892233315427788E-4</v>
      </c>
      <c r="AA62" s="79">
        <f t="shared" si="110"/>
        <v>1.3562333154277877E-5</v>
      </c>
      <c r="AB62" s="80">
        <f t="shared" si="111"/>
        <v>1.3892233315427788E-4</v>
      </c>
      <c r="AC62" s="69">
        <v>1643.7828900000002</v>
      </c>
      <c r="AD62" s="70">
        <v>1570.2765900000002</v>
      </c>
      <c r="AE62" s="70">
        <v>1517.01</v>
      </c>
      <c r="AF62" s="70">
        <f t="shared" si="112"/>
        <v>-126.77289000000019</v>
      </c>
      <c r="AG62" s="71">
        <f t="shared" si="113"/>
        <v>-53.266590000000178</v>
      </c>
      <c r="AH62" s="69">
        <v>65.603359999999995</v>
      </c>
      <c r="AI62" s="70">
        <v>75.290290000000013</v>
      </c>
      <c r="AJ62" s="70">
        <v>76.062460000000002</v>
      </c>
      <c r="AK62" s="70">
        <f t="shared" si="97"/>
        <v>10.459100000000007</v>
      </c>
      <c r="AL62" s="71">
        <f t="shared" si="98"/>
        <v>0.77216999999998848</v>
      </c>
      <c r="AM62" s="78">
        <f t="shared" si="125"/>
        <v>4.2541300123108163</v>
      </c>
      <c r="AN62" s="79">
        <f t="shared" si="114"/>
        <v>0.6151739736507893</v>
      </c>
      <c r="AO62" s="80">
        <f t="shared" si="115"/>
        <v>-5.4993018766880963</v>
      </c>
      <c r="AP62" s="78">
        <f t="shared" si="22"/>
        <v>0.21330089709111408</v>
      </c>
      <c r="AQ62" s="79">
        <f t="shared" si="116"/>
        <v>6.8070195104437708E-2</v>
      </c>
      <c r="AR62" s="80">
        <f t="shared" si="48"/>
        <v>-0.25434838208331212</v>
      </c>
      <c r="AS62" s="79">
        <f t="shared" si="24"/>
        <v>0.17611290681089892</v>
      </c>
      <c r="AT62" s="79">
        <f t="shared" si="117"/>
        <v>4.4906186810898918E-2</v>
      </c>
      <c r="AU62" s="79">
        <f t="shared" si="26"/>
        <v>-0.12026433331550401</v>
      </c>
      <c r="AV62" s="69">
        <v>853</v>
      </c>
      <c r="AW62" s="70">
        <v>253</v>
      </c>
      <c r="AX62" s="71">
        <v>367</v>
      </c>
      <c r="AY62" s="81">
        <v>4</v>
      </c>
      <c r="AZ62" s="82">
        <v>4</v>
      </c>
      <c r="BA62" s="83">
        <v>4</v>
      </c>
      <c r="BB62" s="81">
        <v>14</v>
      </c>
      <c r="BC62" s="82">
        <v>13</v>
      </c>
      <c r="BD62" s="83">
        <v>9.5</v>
      </c>
      <c r="BE62" s="84">
        <f t="shared" si="126"/>
        <v>15.291666666666666</v>
      </c>
      <c r="BF62" s="84">
        <f t="shared" si="127"/>
        <v>-20.25</v>
      </c>
      <c r="BG62" s="84">
        <f t="shared" si="128"/>
        <v>-5.7916666666666661</v>
      </c>
      <c r="BH62" s="85">
        <f t="shared" si="129"/>
        <v>6.4385964912280693</v>
      </c>
      <c r="BI62" s="84">
        <f t="shared" si="130"/>
        <v>-3.7161654135338358</v>
      </c>
      <c r="BJ62" s="86">
        <f t="shared" si="131"/>
        <v>-4.8582995951417018E-2</v>
      </c>
      <c r="BK62" s="70">
        <v>55</v>
      </c>
      <c r="BL62" s="70">
        <v>55</v>
      </c>
      <c r="BM62" s="70">
        <v>55</v>
      </c>
      <c r="BN62" s="69">
        <v>6340</v>
      </c>
      <c r="BO62" s="70">
        <v>1921</v>
      </c>
      <c r="BP62" s="71">
        <v>2734</v>
      </c>
      <c r="BQ62" s="87">
        <f t="shared" si="118"/>
        <v>157.97220190197513</v>
      </c>
      <c r="BR62" s="87">
        <f t="shared" si="99"/>
        <v>79.107848589672287</v>
      </c>
      <c r="BS62" s="87">
        <f t="shared" si="119"/>
        <v>25.731009814520689</v>
      </c>
      <c r="BT62" s="88">
        <f t="shared" si="120"/>
        <v>1176.8283378746594</v>
      </c>
      <c r="BU62" s="87">
        <f t="shared" si="100"/>
        <v>590.66186659681648</v>
      </c>
      <c r="BV62" s="89">
        <f t="shared" si="121"/>
        <v>172.73612443592424</v>
      </c>
      <c r="BW62" s="84">
        <f t="shared" si="122"/>
        <v>7.4495912806539506</v>
      </c>
      <c r="BX62" s="84">
        <f t="shared" si="123"/>
        <v>1.7000424850902363E-2</v>
      </c>
      <c r="BY62" s="84">
        <f t="shared" si="124"/>
        <v>-0.14329409484012068</v>
      </c>
      <c r="BZ62" s="78">
        <f t="shared" si="132"/>
        <v>0.27463586137619289</v>
      </c>
      <c r="CA62" s="79">
        <f t="shared" si="133"/>
        <v>-0.36223003515821195</v>
      </c>
      <c r="CB62" s="117">
        <f t="shared" si="134"/>
        <v>-0.11344494670461519</v>
      </c>
      <c r="CC62" s="70"/>
      <c r="CD62" s="87"/>
      <c r="CE62" s="91"/>
      <c r="CF62" s="90"/>
      <c r="CG62" s="90"/>
    </row>
    <row r="63" spans="1:85" s="23" customFormat="1" ht="15" customHeight="1" x14ac:dyDescent="0.2">
      <c r="A63" s="68" t="s">
        <v>83</v>
      </c>
      <c r="B63" s="69">
        <v>535</v>
      </c>
      <c r="C63" s="70">
        <v>118.98699830000001</v>
      </c>
      <c r="D63" s="71">
        <v>302.70899829999996</v>
      </c>
      <c r="E63" s="69">
        <v>480</v>
      </c>
      <c r="F63" s="70">
        <v>265.17899999999997</v>
      </c>
      <c r="G63" s="71">
        <v>483.16300000000001</v>
      </c>
      <c r="H63" s="72">
        <f t="shared" si="101"/>
        <v>0.62651527186477429</v>
      </c>
      <c r="I63" s="73">
        <f t="shared" si="3"/>
        <v>-0.48806806146855897</v>
      </c>
      <c r="J63" s="74">
        <f t="shared" si="102"/>
        <v>0.17781081826927836</v>
      </c>
      <c r="K63" s="69">
        <v>356.77699999999999</v>
      </c>
      <c r="L63" s="70">
        <v>190.273</v>
      </c>
      <c r="M63" s="70">
        <v>378.63799999999998</v>
      </c>
      <c r="N63" s="75">
        <f t="shared" si="103"/>
        <v>0.78366513992172404</v>
      </c>
      <c r="O63" s="76">
        <f t="shared" si="104"/>
        <v>4.0379723255057454E-2</v>
      </c>
      <c r="P63" s="77">
        <f t="shared" si="105"/>
        <v>6.6138488112945759E-2</v>
      </c>
      <c r="Q63" s="69">
        <v>106.039</v>
      </c>
      <c r="R63" s="70">
        <v>68.570999999999998</v>
      </c>
      <c r="S63" s="71">
        <v>91.34</v>
      </c>
      <c r="T63" s="78">
        <f t="shared" si="106"/>
        <v>0.18904593273905493</v>
      </c>
      <c r="U63" s="79">
        <f t="shared" si="107"/>
        <v>-3.1868650594278403E-2</v>
      </c>
      <c r="V63" s="80">
        <f t="shared" si="108"/>
        <v>-6.9537891771935784E-2</v>
      </c>
      <c r="W63" s="69">
        <v>1.4610000000000001</v>
      </c>
      <c r="X63" s="70">
        <v>0.80900000000000005</v>
      </c>
      <c r="Y63" s="71">
        <v>1.04</v>
      </c>
      <c r="Z63" s="78">
        <f t="shared" si="109"/>
        <v>2.1524827025248207E-3</v>
      </c>
      <c r="AA63" s="79">
        <f t="shared" si="110"/>
        <v>-8.9126729747517931E-4</v>
      </c>
      <c r="AB63" s="80">
        <f t="shared" si="111"/>
        <v>-8.9828677771305702E-4</v>
      </c>
      <c r="AC63" s="69">
        <v>75.379000000000005</v>
      </c>
      <c r="AD63" s="70">
        <v>89.38</v>
      </c>
      <c r="AE63" s="70">
        <v>79.965999999999994</v>
      </c>
      <c r="AF63" s="70">
        <f t="shared" si="112"/>
        <v>4.5869999999999891</v>
      </c>
      <c r="AG63" s="71">
        <f t="shared" si="113"/>
        <v>-9.4140000000000015</v>
      </c>
      <c r="AH63" s="69">
        <v>0</v>
      </c>
      <c r="AI63" s="70">
        <v>0</v>
      </c>
      <c r="AJ63" s="70">
        <v>0</v>
      </c>
      <c r="AK63" s="70">
        <f t="shared" si="97"/>
        <v>0</v>
      </c>
      <c r="AL63" s="71">
        <f t="shared" si="98"/>
        <v>0</v>
      </c>
      <c r="AM63" s="78">
        <f t="shared" si="125"/>
        <v>0.26416789870497881</v>
      </c>
      <c r="AN63" s="79">
        <f t="shared" si="114"/>
        <v>0.12327257160217506</v>
      </c>
      <c r="AO63" s="80">
        <f t="shared" si="115"/>
        <v>-0.48700661008166723</v>
      </c>
      <c r="AP63" s="78">
        <f t="shared" si="22"/>
        <v>0</v>
      </c>
      <c r="AQ63" s="79">
        <f t="shared" si="116"/>
        <v>0</v>
      </c>
      <c r="AR63" s="80">
        <f t="shared" si="48"/>
        <v>0</v>
      </c>
      <c r="AS63" s="79">
        <f t="shared" si="24"/>
        <v>0</v>
      </c>
      <c r="AT63" s="79">
        <f t="shared" si="117"/>
        <v>0</v>
      </c>
      <c r="AU63" s="79">
        <f t="shared" si="26"/>
        <v>0</v>
      </c>
      <c r="AV63" s="69">
        <v>1386</v>
      </c>
      <c r="AW63" s="70">
        <v>299</v>
      </c>
      <c r="AX63" s="71">
        <v>577</v>
      </c>
      <c r="AY63" s="81">
        <v>3</v>
      </c>
      <c r="AZ63" s="82">
        <v>4</v>
      </c>
      <c r="BA63" s="83">
        <v>4</v>
      </c>
      <c r="BB63" s="81">
        <v>17</v>
      </c>
      <c r="BC63" s="82">
        <v>18</v>
      </c>
      <c r="BD63" s="83">
        <v>18</v>
      </c>
      <c r="BE63" s="84">
        <f t="shared" si="126"/>
        <v>24.041666666666668</v>
      </c>
      <c r="BF63" s="84">
        <f t="shared" si="127"/>
        <v>-52.958333333333329</v>
      </c>
      <c r="BG63" s="84">
        <f t="shared" si="128"/>
        <v>-0.875</v>
      </c>
      <c r="BH63" s="85">
        <f t="shared" si="129"/>
        <v>5.3425925925925926</v>
      </c>
      <c r="BI63" s="84">
        <f t="shared" si="130"/>
        <v>-8.2456427015250533</v>
      </c>
      <c r="BJ63" s="86">
        <f t="shared" si="131"/>
        <v>-0.19444444444444464</v>
      </c>
      <c r="BK63" s="70">
        <v>100</v>
      </c>
      <c r="BL63" s="70">
        <v>100</v>
      </c>
      <c r="BM63" s="70">
        <v>100</v>
      </c>
      <c r="BN63" s="69">
        <v>10096</v>
      </c>
      <c r="BO63" s="70">
        <v>2133</v>
      </c>
      <c r="BP63" s="71">
        <v>4007</v>
      </c>
      <c r="BQ63" s="87">
        <f t="shared" si="118"/>
        <v>120.57973546293985</v>
      </c>
      <c r="BR63" s="87">
        <f t="shared" si="99"/>
        <v>73.036153846458078</v>
      </c>
      <c r="BS63" s="87">
        <f t="shared" si="119"/>
        <v>-3.7423461123062793</v>
      </c>
      <c r="BT63" s="88">
        <f t="shared" si="120"/>
        <v>837.37088388214909</v>
      </c>
      <c r="BU63" s="87">
        <f t="shared" si="100"/>
        <v>491.05053756180274</v>
      </c>
      <c r="BV63" s="89">
        <f t="shared" si="121"/>
        <v>-49.515403743268962</v>
      </c>
      <c r="BW63" s="84">
        <f t="shared" si="122"/>
        <v>6.9445407279029459</v>
      </c>
      <c r="BX63" s="84">
        <f t="shared" si="123"/>
        <v>-0.33973055636833838</v>
      </c>
      <c r="BY63" s="84">
        <f t="shared" si="124"/>
        <v>-0.18923853631110088</v>
      </c>
      <c r="BZ63" s="78">
        <f t="shared" si="132"/>
        <v>0.22138121546961326</v>
      </c>
      <c r="CA63" s="79">
        <f t="shared" si="133"/>
        <v>-0.33640883977900554</v>
      </c>
      <c r="CB63" s="117">
        <f t="shared" si="134"/>
        <v>-1.5618784530386731E-2</v>
      </c>
      <c r="CC63" s="70"/>
      <c r="CD63" s="87"/>
      <c r="CE63" s="91"/>
      <c r="CF63" s="90"/>
      <c r="CG63" s="90"/>
    </row>
    <row r="64" spans="1:85" s="112" customFormat="1" ht="15" customHeight="1" x14ac:dyDescent="0.2">
      <c r="A64" s="68" t="s">
        <v>84</v>
      </c>
      <c r="B64" s="92">
        <v>482.71100000000001</v>
      </c>
      <c r="C64" s="93">
        <v>190.27</v>
      </c>
      <c r="D64" s="94">
        <v>398.18</v>
      </c>
      <c r="E64" s="92">
        <v>574.274</v>
      </c>
      <c r="F64" s="93">
        <v>267.78100000000001</v>
      </c>
      <c r="G64" s="94">
        <v>468.02300000000002</v>
      </c>
      <c r="H64" s="95">
        <f t="shared" si="101"/>
        <v>0.85077015445822102</v>
      </c>
      <c r="I64" s="96">
        <f t="shared" si="3"/>
        <v>1.0211466445181894E-2</v>
      </c>
      <c r="J64" s="97">
        <f t="shared" si="102"/>
        <v>0.1402268373446095</v>
      </c>
      <c r="K64" s="92">
        <v>368.03300000000002</v>
      </c>
      <c r="L64" s="93">
        <v>183.249</v>
      </c>
      <c r="M64" s="93">
        <v>341.06799999999998</v>
      </c>
      <c r="N64" s="98">
        <f t="shared" si="103"/>
        <v>0.72874196353597998</v>
      </c>
      <c r="O64" s="99">
        <f t="shared" si="104"/>
        <v>8.7875408546549849E-2</v>
      </c>
      <c r="P64" s="100">
        <f t="shared" si="105"/>
        <v>4.4417832996471951E-2</v>
      </c>
      <c r="Q64" s="92">
        <v>173.096</v>
      </c>
      <c r="R64" s="93">
        <v>79.795000000000002</v>
      </c>
      <c r="S64" s="94">
        <v>118.03</v>
      </c>
      <c r="T64" s="101">
        <f t="shared" si="106"/>
        <v>0.25218846082350654</v>
      </c>
      <c r="U64" s="102">
        <f t="shared" si="107"/>
        <v>-4.9228632758999358E-2</v>
      </c>
      <c r="V64" s="103">
        <f t="shared" si="108"/>
        <v>-4.5797580008367256E-2</v>
      </c>
      <c r="W64" s="92">
        <v>0.53500000000000003</v>
      </c>
      <c r="X64" s="93">
        <v>0.442</v>
      </c>
      <c r="Y64" s="94">
        <v>0.69499999999999995</v>
      </c>
      <c r="Z64" s="101">
        <f t="shared" si="109"/>
        <v>1.4849697557598664E-3</v>
      </c>
      <c r="AA64" s="102">
        <f t="shared" si="110"/>
        <v>5.5335871294755028E-4</v>
      </c>
      <c r="AB64" s="103">
        <f t="shared" si="111"/>
        <v>-1.6563278885681665E-4</v>
      </c>
      <c r="AC64" s="92">
        <v>0</v>
      </c>
      <c r="AD64" s="93">
        <v>12.025540000000001</v>
      </c>
      <c r="AE64" s="93">
        <v>27.94754</v>
      </c>
      <c r="AF64" s="93">
        <f t="shared" si="112"/>
        <v>27.94754</v>
      </c>
      <c r="AG64" s="94">
        <f t="shared" si="113"/>
        <v>15.921999999999999</v>
      </c>
      <c r="AH64" s="92">
        <v>0</v>
      </c>
      <c r="AI64" s="93">
        <v>0</v>
      </c>
      <c r="AJ64" s="93">
        <v>0</v>
      </c>
      <c r="AK64" s="93">
        <f t="shared" si="97"/>
        <v>0</v>
      </c>
      <c r="AL64" s="94">
        <f t="shared" si="98"/>
        <v>0</v>
      </c>
      <c r="AM64" s="101">
        <f t="shared" si="125"/>
        <v>7.0188206338841735E-2</v>
      </c>
      <c r="AN64" s="102">
        <f t="shared" si="114"/>
        <v>7.0188206338841735E-2</v>
      </c>
      <c r="AO64" s="103">
        <f t="shared" si="115"/>
        <v>6.9857046307427173E-3</v>
      </c>
      <c r="AP64" s="101">
        <f t="shared" si="22"/>
        <v>0</v>
      </c>
      <c r="AQ64" s="102">
        <f t="shared" si="116"/>
        <v>0</v>
      </c>
      <c r="AR64" s="103">
        <f t="shared" si="48"/>
        <v>0</v>
      </c>
      <c r="AS64" s="102">
        <f t="shared" si="24"/>
        <v>0</v>
      </c>
      <c r="AT64" s="102">
        <f t="shared" si="117"/>
        <v>0</v>
      </c>
      <c r="AU64" s="102">
        <f t="shared" si="26"/>
        <v>0</v>
      </c>
      <c r="AV64" s="92">
        <v>1046</v>
      </c>
      <c r="AW64" s="93">
        <v>438</v>
      </c>
      <c r="AX64" s="94">
        <v>744</v>
      </c>
      <c r="AY64" s="104">
        <v>5</v>
      </c>
      <c r="AZ64" s="105">
        <v>5</v>
      </c>
      <c r="BA64" s="106">
        <v>4</v>
      </c>
      <c r="BB64" s="104">
        <v>5</v>
      </c>
      <c r="BC64" s="105">
        <v>10</v>
      </c>
      <c r="BD64" s="106">
        <v>10</v>
      </c>
      <c r="BE64" s="84">
        <f t="shared" si="126"/>
        <v>31</v>
      </c>
      <c r="BF64" s="84">
        <f t="shared" si="127"/>
        <v>-3.8666666666666671</v>
      </c>
      <c r="BG64" s="84">
        <f t="shared" si="128"/>
        <v>1.8000000000000007</v>
      </c>
      <c r="BH64" s="85">
        <f t="shared" si="129"/>
        <v>12.4</v>
      </c>
      <c r="BI64" s="84">
        <f t="shared" si="130"/>
        <v>-22.466666666666669</v>
      </c>
      <c r="BJ64" s="86">
        <f t="shared" si="131"/>
        <v>-2.1999999999999993</v>
      </c>
      <c r="BK64" s="93">
        <v>60</v>
      </c>
      <c r="BL64" s="93">
        <v>60</v>
      </c>
      <c r="BM64" s="93">
        <v>60</v>
      </c>
      <c r="BN64" s="92">
        <v>7330</v>
      </c>
      <c r="BO64" s="93">
        <v>2944</v>
      </c>
      <c r="BP64" s="94">
        <v>4886</v>
      </c>
      <c r="BQ64" s="108">
        <f t="shared" si="118"/>
        <v>95.788579615227178</v>
      </c>
      <c r="BR64" s="108">
        <f t="shared" si="99"/>
        <v>17.442877023139872</v>
      </c>
      <c r="BS64" s="108">
        <f t="shared" si="119"/>
        <v>4.8303595065315221</v>
      </c>
      <c r="BT64" s="109">
        <f t="shared" si="120"/>
        <v>629.06317204301081</v>
      </c>
      <c r="BU64" s="108">
        <f t="shared" si="100"/>
        <v>80.044051584119757</v>
      </c>
      <c r="BV64" s="110">
        <f t="shared" si="121"/>
        <v>17.691025924289306</v>
      </c>
      <c r="BW64" s="107">
        <f t="shared" si="122"/>
        <v>6.567204301075269</v>
      </c>
      <c r="BX64" s="107">
        <f t="shared" si="123"/>
        <v>-0.44044388248113631</v>
      </c>
      <c r="BY64" s="107">
        <f t="shared" si="124"/>
        <v>-0.15425688613934252</v>
      </c>
      <c r="BZ64" s="78">
        <f t="shared" si="132"/>
        <v>0.44990791896869248</v>
      </c>
      <c r="CA64" s="79">
        <f t="shared" si="133"/>
        <v>-0.22504604051565374</v>
      </c>
      <c r="CB64" s="117">
        <f t="shared" si="134"/>
        <v>-9.527726621649274E-2</v>
      </c>
      <c r="CC64" s="93"/>
      <c r="CD64" s="87"/>
      <c r="CE64" s="91"/>
      <c r="CF64" s="90"/>
      <c r="CG64" s="90"/>
    </row>
    <row r="65" spans="1:85" s="23" customFormat="1" ht="15" customHeight="1" x14ac:dyDescent="0.2">
      <c r="A65" s="68" t="s">
        <v>85</v>
      </c>
      <c r="B65" s="69">
        <v>336.423</v>
      </c>
      <c r="C65" s="70">
        <v>153.81700000000001</v>
      </c>
      <c r="D65" s="71">
        <v>329.08800000000002</v>
      </c>
      <c r="E65" s="69">
        <v>391.38499999999999</v>
      </c>
      <c r="F65" s="70">
        <v>194.96799999999999</v>
      </c>
      <c r="G65" s="71">
        <v>353.52300000000002</v>
      </c>
      <c r="H65" s="72">
        <f t="shared" si="101"/>
        <v>0.93088144194295708</v>
      </c>
      <c r="I65" s="73">
        <f t="shared" si="3"/>
        <v>7.1310942307048708E-2</v>
      </c>
      <c r="J65" s="74">
        <f t="shared" si="102"/>
        <v>0.14194684754797937</v>
      </c>
      <c r="K65" s="69">
        <v>269.92700000000002</v>
      </c>
      <c r="L65" s="70">
        <v>129.91399999999999</v>
      </c>
      <c r="M65" s="70">
        <v>248.43100000000001</v>
      </c>
      <c r="N65" s="75">
        <f t="shared" si="103"/>
        <v>0.70272938394390183</v>
      </c>
      <c r="O65" s="76">
        <f t="shared" si="104"/>
        <v>1.3058088416479929E-2</v>
      </c>
      <c r="P65" s="77">
        <f t="shared" si="105"/>
        <v>3.6394395638128629E-2</v>
      </c>
      <c r="Q65" s="69">
        <v>86.712000000000003</v>
      </c>
      <c r="R65" s="70">
        <v>48.302999999999997</v>
      </c>
      <c r="S65" s="71">
        <v>72.42</v>
      </c>
      <c r="T65" s="78">
        <f t="shared" si="106"/>
        <v>0.20485230098183144</v>
      </c>
      <c r="U65" s="79">
        <f t="shared" si="107"/>
        <v>-1.6699368090820815E-2</v>
      </c>
      <c r="V65" s="80">
        <f t="shared" si="108"/>
        <v>-4.2896047465093179E-2</v>
      </c>
      <c r="W65" s="69">
        <v>2.169</v>
      </c>
      <c r="X65" s="70">
        <v>1.3220000000000001</v>
      </c>
      <c r="Y65" s="71">
        <v>1.91</v>
      </c>
      <c r="Z65" s="78">
        <f t="shared" si="109"/>
        <v>5.4027602164498489E-3</v>
      </c>
      <c r="AA65" s="79">
        <f t="shared" si="110"/>
        <v>-1.3909754508930044E-4</v>
      </c>
      <c r="AB65" s="80">
        <f t="shared" si="111"/>
        <v>-1.3778396768659778E-3</v>
      </c>
      <c r="AC65" s="69">
        <v>211.05314000000001</v>
      </c>
      <c r="AD65" s="70">
        <v>184.93595000000002</v>
      </c>
      <c r="AE65" s="70">
        <v>182.65868</v>
      </c>
      <c r="AF65" s="70">
        <f t="shared" si="112"/>
        <v>-28.394460000000009</v>
      </c>
      <c r="AG65" s="71">
        <f t="shared" si="113"/>
        <v>-2.2772700000000157</v>
      </c>
      <c r="AH65" s="69">
        <v>5.5670000000000002</v>
      </c>
      <c r="AI65" s="70">
        <v>2.379</v>
      </c>
      <c r="AJ65" s="70">
        <v>0</v>
      </c>
      <c r="AK65" s="70">
        <f t="shared" si="97"/>
        <v>-5.5670000000000002</v>
      </c>
      <c r="AL65" s="71">
        <f t="shared" si="98"/>
        <v>-2.379</v>
      </c>
      <c r="AM65" s="78">
        <f t="shared" si="125"/>
        <v>0.55504509432127569</v>
      </c>
      <c r="AN65" s="79">
        <f t="shared" si="114"/>
        <v>-7.2299468922022214E-2</v>
      </c>
      <c r="AO65" s="80">
        <f t="shared" si="115"/>
        <v>-0.64726641871044399</v>
      </c>
      <c r="AP65" s="78">
        <f t="shared" si="22"/>
        <v>0</v>
      </c>
      <c r="AQ65" s="79">
        <f t="shared" si="116"/>
        <v>-1.6547620109207753E-2</v>
      </c>
      <c r="AR65" s="80">
        <f t="shared" si="48"/>
        <v>-1.5466430888653399E-2</v>
      </c>
      <c r="AS65" s="79">
        <f t="shared" si="24"/>
        <v>0</v>
      </c>
      <c r="AT65" s="79">
        <f t="shared" si="117"/>
        <v>-1.4223846085056915E-2</v>
      </c>
      <c r="AU65" s="79">
        <f t="shared" si="26"/>
        <v>-1.2202002379877725E-2</v>
      </c>
      <c r="AV65" s="69">
        <v>867</v>
      </c>
      <c r="AW65" s="70">
        <v>391</v>
      </c>
      <c r="AX65" s="71">
        <v>702</v>
      </c>
      <c r="AY65" s="81">
        <v>7.5</v>
      </c>
      <c r="AZ65" s="82">
        <v>6.5</v>
      </c>
      <c r="BA65" s="83">
        <v>6.5</v>
      </c>
      <c r="BB65" s="81">
        <v>11</v>
      </c>
      <c r="BC65" s="82">
        <v>10</v>
      </c>
      <c r="BD65" s="83">
        <v>10</v>
      </c>
      <c r="BE65" s="84">
        <f t="shared" si="126"/>
        <v>18</v>
      </c>
      <c r="BF65" s="84">
        <f t="shared" si="127"/>
        <v>-1.2666666666666657</v>
      </c>
      <c r="BG65" s="84">
        <f t="shared" si="128"/>
        <v>-2.0512820512820511</v>
      </c>
      <c r="BH65" s="85">
        <f t="shared" si="129"/>
        <v>11.700000000000001</v>
      </c>
      <c r="BI65" s="84">
        <f t="shared" si="130"/>
        <v>-1.4363636363636338</v>
      </c>
      <c r="BJ65" s="86">
        <f t="shared" si="131"/>
        <v>-1.3333333333333321</v>
      </c>
      <c r="BK65" s="70">
        <v>65</v>
      </c>
      <c r="BL65" s="70">
        <v>65</v>
      </c>
      <c r="BM65" s="70">
        <v>65</v>
      </c>
      <c r="BN65" s="69">
        <v>6255</v>
      </c>
      <c r="BO65" s="70">
        <v>2724</v>
      </c>
      <c r="BP65" s="71">
        <v>4944</v>
      </c>
      <c r="BQ65" s="87">
        <f t="shared" si="118"/>
        <v>71.505461165048544</v>
      </c>
      <c r="BR65" s="87">
        <f t="shared" si="99"/>
        <v>8.9339183992611737</v>
      </c>
      <c r="BS65" s="87">
        <f t="shared" si="119"/>
        <v>-6.8694488402258003E-2</v>
      </c>
      <c r="BT65" s="88">
        <f t="shared" si="120"/>
        <v>503.59401709401709</v>
      </c>
      <c r="BU65" s="87">
        <f t="shared" si="100"/>
        <v>52.169564960222374</v>
      </c>
      <c r="BV65" s="89">
        <f t="shared" si="121"/>
        <v>4.9546309047588011</v>
      </c>
      <c r="BW65" s="84">
        <f t="shared" si="122"/>
        <v>7.0427350427350426</v>
      </c>
      <c r="BX65" s="84">
        <f t="shared" si="123"/>
        <v>-0.17179782923727593</v>
      </c>
      <c r="BY65" s="84">
        <f t="shared" si="124"/>
        <v>7.5983124576474381E-2</v>
      </c>
      <c r="BZ65" s="78">
        <f t="shared" si="132"/>
        <v>0.42022949426264344</v>
      </c>
      <c r="CA65" s="79">
        <f t="shared" si="133"/>
        <v>-0.11143221419464511</v>
      </c>
      <c r="CB65" s="117">
        <f t="shared" si="134"/>
        <v>-4.5411531378382219E-2</v>
      </c>
      <c r="CC65" s="70"/>
      <c r="CD65" s="87"/>
      <c r="CE65" s="91"/>
      <c r="CF65" s="90"/>
      <c r="CG65" s="90"/>
    </row>
    <row r="66" spans="1:85" s="23" customFormat="1" ht="15" customHeight="1" x14ac:dyDescent="0.2">
      <c r="A66" s="68" t="s">
        <v>86</v>
      </c>
      <c r="B66" s="69">
        <v>660.92456000000004</v>
      </c>
      <c r="C66" s="70">
        <v>311.44544999999999</v>
      </c>
      <c r="D66" s="71">
        <v>666.81893000000002</v>
      </c>
      <c r="E66" s="69">
        <v>576.86243999999999</v>
      </c>
      <c r="F66" s="70">
        <v>316.02976000000001</v>
      </c>
      <c r="G66" s="71">
        <v>639.78693999999996</v>
      </c>
      <c r="H66" s="72">
        <f t="shared" si="101"/>
        <v>1.0422515501801273</v>
      </c>
      <c r="I66" s="73">
        <f t="shared" si="3"/>
        <v>-0.10347144055575774</v>
      </c>
      <c r="J66" s="74">
        <f t="shared" si="102"/>
        <v>5.6757494177300249E-2</v>
      </c>
      <c r="K66" s="69">
        <v>385.00004000000001</v>
      </c>
      <c r="L66" s="70">
        <v>206.4015</v>
      </c>
      <c r="M66" s="70">
        <v>424.15499999999997</v>
      </c>
      <c r="N66" s="75">
        <f t="shared" si="103"/>
        <v>0.66296289199026159</v>
      </c>
      <c r="O66" s="76">
        <f t="shared" si="104"/>
        <v>-4.4406574590664105E-3</v>
      </c>
      <c r="P66" s="77">
        <f t="shared" si="105"/>
        <v>9.8550960662321385E-3</v>
      </c>
      <c r="Q66" s="69">
        <v>105.10351000000001</v>
      </c>
      <c r="R66" s="70">
        <v>67.316540000000003</v>
      </c>
      <c r="S66" s="71">
        <v>122.48</v>
      </c>
      <c r="T66" s="78">
        <f t="shared" si="106"/>
        <v>0.19143873115009197</v>
      </c>
      <c r="U66" s="79">
        <f t="shared" si="107"/>
        <v>9.2401640185588163E-3</v>
      </c>
      <c r="V66" s="80">
        <f t="shared" si="108"/>
        <v>-2.1568233763592126E-2</v>
      </c>
      <c r="W66" s="69">
        <v>66.871529999999993</v>
      </c>
      <c r="X66" s="70">
        <v>28.128</v>
      </c>
      <c r="Y66" s="71">
        <v>63.64</v>
      </c>
      <c r="Z66" s="78">
        <f t="shared" si="109"/>
        <v>9.9470614389221515E-2</v>
      </c>
      <c r="AA66" s="79">
        <f t="shared" si="110"/>
        <v>-1.6452221564528552E-2</v>
      </c>
      <c r="AB66" s="80">
        <f t="shared" si="111"/>
        <v>1.0466338336232076E-2</v>
      </c>
      <c r="AC66" s="69">
        <v>177.49197000000001</v>
      </c>
      <c r="AD66" s="70">
        <v>271.61646999999999</v>
      </c>
      <c r="AE66" s="70">
        <v>431.83360999999996</v>
      </c>
      <c r="AF66" s="70">
        <f t="shared" si="112"/>
        <v>254.34163999999996</v>
      </c>
      <c r="AG66" s="71">
        <f t="shared" si="113"/>
        <v>160.21713999999997</v>
      </c>
      <c r="AH66" s="69">
        <v>61.32199</v>
      </c>
      <c r="AI66" s="70">
        <v>44.564730000000004</v>
      </c>
      <c r="AJ66" s="70">
        <v>43.564730000000004</v>
      </c>
      <c r="AK66" s="70">
        <f t="shared" si="97"/>
        <v>-17.757259999999995</v>
      </c>
      <c r="AL66" s="71">
        <f t="shared" si="98"/>
        <v>-1</v>
      </c>
      <c r="AM66" s="78">
        <f t="shared" si="125"/>
        <v>0.64760250582568191</v>
      </c>
      <c r="AN66" s="79">
        <f t="shared" si="114"/>
        <v>0.37905147785359383</v>
      </c>
      <c r="AO66" s="80">
        <f t="shared" si="115"/>
        <v>-0.22451320496733174</v>
      </c>
      <c r="AP66" s="78">
        <f t="shared" si="22"/>
        <v>6.5332173458243006E-2</v>
      </c>
      <c r="AQ66" s="79">
        <f t="shared" si="116"/>
        <v>-2.7449958892838022E-2</v>
      </c>
      <c r="AR66" s="80">
        <f t="shared" si="48"/>
        <v>-7.7757828338219273E-2</v>
      </c>
      <c r="AS66" s="79">
        <f t="shared" si="24"/>
        <v>6.8092559063490737E-2</v>
      </c>
      <c r="AT66" s="79">
        <f t="shared" si="117"/>
        <v>-3.8210063100642538E-2</v>
      </c>
      <c r="AU66" s="79">
        <f t="shared" si="26"/>
        <v>-7.292178718035669E-2</v>
      </c>
      <c r="AV66" s="69">
        <v>642</v>
      </c>
      <c r="AW66" s="70">
        <v>297</v>
      </c>
      <c r="AX66" s="71">
        <v>526</v>
      </c>
      <c r="AY66" s="81">
        <v>11</v>
      </c>
      <c r="AZ66" s="82">
        <v>12</v>
      </c>
      <c r="BA66" s="83">
        <v>12</v>
      </c>
      <c r="BB66" s="81">
        <v>18</v>
      </c>
      <c r="BC66" s="82">
        <v>17</v>
      </c>
      <c r="BD66" s="83">
        <v>17</v>
      </c>
      <c r="BE66" s="84">
        <f t="shared" si="126"/>
        <v>7.3055555555555562</v>
      </c>
      <c r="BF66" s="84">
        <f t="shared" si="127"/>
        <v>-2.4217171717171722</v>
      </c>
      <c r="BG66" s="84">
        <f t="shared" si="128"/>
        <v>-0.94444444444444375</v>
      </c>
      <c r="BH66" s="85">
        <f t="shared" si="129"/>
        <v>5.1568627450980395</v>
      </c>
      <c r="BI66" s="84">
        <f t="shared" si="130"/>
        <v>-0.78758169934640421</v>
      </c>
      <c r="BJ66" s="86">
        <f t="shared" si="131"/>
        <v>-0.66666666666666607</v>
      </c>
      <c r="BK66" s="70">
        <v>40</v>
      </c>
      <c r="BL66" s="70">
        <v>40</v>
      </c>
      <c r="BM66" s="70">
        <v>40</v>
      </c>
      <c r="BN66" s="69">
        <v>6471</v>
      </c>
      <c r="BO66" s="70">
        <v>2634</v>
      </c>
      <c r="BP66" s="71">
        <v>4598</v>
      </c>
      <c r="BQ66" s="87">
        <f t="shared" si="118"/>
        <v>139.14461505002174</v>
      </c>
      <c r="BR66" s="87">
        <f t="shared" si="99"/>
        <v>49.99881996425448</v>
      </c>
      <c r="BS66" s="87">
        <f t="shared" si="119"/>
        <v>19.16368870226168</v>
      </c>
      <c r="BT66" s="88">
        <f t="shared" si="120"/>
        <v>1216.3249809885931</v>
      </c>
      <c r="BU66" s="87">
        <f t="shared" si="100"/>
        <v>317.78535482036887</v>
      </c>
      <c r="BV66" s="89">
        <f t="shared" si="121"/>
        <v>152.25171499532712</v>
      </c>
      <c r="BW66" s="84">
        <f t="shared" si="122"/>
        <v>8.7414448669201512</v>
      </c>
      <c r="BX66" s="84">
        <f t="shared" si="123"/>
        <v>-1.3379943854162981</v>
      </c>
      <c r="BY66" s="84">
        <f t="shared" si="124"/>
        <v>-0.12724200176671729</v>
      </c>
      <c r="BZ66" s="78">
        <f t="shared" si="132"/>
        <v>0.63508287292817678</v>
      </c>
      <c r="CA66" s="79">
        <f t="shared" si="133"/>
        <v>-0.25870165745856355</v>
      </c>
      <c r="CB66" s="117">
        <f t="shared" si="134"/>
        <v>-9.6583793738489798E-2</v>
      </c>
      <c r="CC66" s="70"/>
      <c r="CD66" s="87"/>
      <c r="CE66" s="91"/>
      <c r="CF66" s="90"/>
      <c r="CG66" s="90"/>
    </row>
    <row r="67" spans="1:85" s="112" customFormat="1" ht="15" customHeight="1" x14ac:dyDescent="0.2">
      <c r="A67" s="68" t="s">
        <v>87</v>
      </c>
      <c r="B67" s="92">
        <v>4661</v>
      </c>
      <c r="C67" s="93">
        <v>2271.1168000000002</v>
      </c>
      <c r="D67" s="94">
        <v>4721.6894699999993</v>
      </c>
      <c r="E67" s="92">
        <v>4808</v>
      </c>
      <c r="F67" s="93">
        <v>2400.1591000000003</v>
      </c>
      <c r="G67" s="94">
        <v>4858.1879100000006</v>
      </c>
      <c r="H67" s="95">
        <f t="shared" si="101"/>
        <v>0.97190342520118755</v>
      </c>
      <c r="I67" s="96">
        <f t="shared" si="3"/>
        <v>2.4774684624188081E-3</v>
      </c>
      <c r="J67" s="97">
        <f t="shared" si="102"/>
        <v>2.5667486091984326E-2</v>
      </c>
      <c r="K67" s="92">
        <v>1095.1079999999999</v>
      </c>
      <c r="L67" s="93">
        <v>579.26678000000004</v>
      </c>
      <c r="M67" s="93">
        <v>1137.6659999999999</v>
      </c>
      <c r="N67" s="98">
        <f t="shared" si="103"/>
        <v>0.23417496833711396</v>
      </c>
      <c r="O67" s="99">
        <f t="shared" si="104"/>
        <v>6.4070814818727173E-3</v>
      </c>
      <c r="P67" s="100">
        <f t="shared" si="105"/>
        <v>-7.1701908233766654E-3</v>
      </c>
      <c r="Q67" s="92">
        <v>280.04899999999998</v>
      </c>
      <c r="R67" s="93">
        <v>132.67841999999999</v>
      </c>
      <c r="S67" s="94">
        <v>250.64</v>
      </c>
      <c r="T67" s="101">
        <f t="shared" si="106"/>
        <v>5.1591252673468521E-2</v>
      </c>
      <c r="U67" s="102">
        <f t="shared" si="107"/>
        <v>-6.6552115528209915E-3</v>
      </c>
      <c r="V67" s="103">
        <f t="shared" si="108"/>
        <v>-3.6877577887962365E-3</v>
      </c>
      <c r="W67" s="92">
        <v>3373.605</v>
      </c>
      <c r="X67" s="93">
        <v>1662.5429999999999</v>
      </c>
      <c r="Y67" s="94">
        <v>3421.29</v>
      </c>
      <c r="Z67" s="101">
        <f t="shared" si="109"/>
        <v>0.70423171424836872</v>
      </c>
      <c r="AA67" s="102">
        <f t="shared" si="110"/>
        <v>2.5667808041091034E-3</v>
      </c>
      <c r="AB67" s="103">
        <f t="shared" si="111"/>
        <v>1.1551383181982455E-2</v>
      </c>
      <c r="AC67" s="92">
        <v>3342.895</v>
      </c>
      <c r="AD67" s="93">
        <v>3528.6059800000007</v>
      </c>
      <c r="AE67" s="93">
        <v>3614.116</v>
      </c>
      <c r="AF67" s="93">
        <f t="shared" si="112"/>
        <v>271.221</v>
      </c>
      <c r="AG67" s="94">
        <f t="shared" si="113"/>
        <v>85.510019999999258</v>
      </c>
      <c r="AH67" s="92">
        <v>1898.4059999999999</v>
      </c>
      <c r="AI67" s="93">
        <v>2047.53961</v>
      </c>
      <c r="AJ67" s="93">
        <v>2059.0787500000001</v>
      </c>
      <c r="AK67" s="93">
        <f t="shared" si="97"/>
        <v>160.67275000000018</v>
      </c>
      <c r="AL67" s="94">
        <f t="shared" si="98"/>
        <v>11.539140000000089</v>
      </c>
      <c r="AM67" s="101">
        <f t="shared" si="125"/>
        <v>0.76542856597471254</v>
      </c>
      <c r="AN67" s="102">
        <f t="shared" si="114"/>
        <v>4.822303068185696E-2</v>
      </c>
      <c r="AO67" s="103">
        <f t="shared" si="115"/>
        <v>-0.78825902067869091</v>
      </c>
      <c r="AP67" s="101">
        <f t="shared" si="22"/>
        <v>0.43608940466811352</v>
      </c>
      <c r="AQ67" s="102">
        <f t="shared" si="116"/>
        <v>2.8793545410443488E-2</v>
      </c>
      <c r="AR67" s="103">
        <f t="shared" si="48"/>
        <v>-0.46546687372320472</v>
      </c>
      <c r="AS67" s="102">
        <f t="shared" si="24"/>
        <v>0.42383678609088626</v>
      </c>
      <c r="AT67" s="102">
        <f t="shared" si="117"/>
        <v>2.899360805428064E-2</v>
      </c>
      <c r="AU67" s="102">
        <f t="shared" si="26"/>
        <v>-0.429248165652521</v>
      </c>
      <c r="AV67" s="92">
        <v>2196</v>
      </c>
      <c r="AW67" s="93">
        <v>1277</v>
      </c>
      <c r="AX67" s="94">
        <v>2253</v>
      </c>
      <c r="AY67" s="104">
        <v>31</v>
      </c>
      <c r="AZ67" s="105">
        <v>29</v>
      </c>
      <c r="BA67" s="106">
        <v>29</v>
      </c>
      <c r="BB67" s="104">
        <v>49</v>
      </c>
      <c r="BC67" s="105">
        <v>47</v>
      </c>
      <c r="BD67" s="106">
        <v>44</v>
      </c>
      <c r="BE67" s="84">
        <f t="shared" si="126"/>
        <v>12.948275862068966</v>
      </c>
      <c r="BF67" s="84">
        <f t="shared" si="127"/>
        <v>1.1418242491657402</v>
      </c>
      <c r="BG67" s="84">
        <f t="shared" si="128"/>
        <v>-1.7298850574712645</v>
      </c>
      <c r="BH67" s="85">
        <f t="shared" si="129"/>
        <v>8.5340909090909083</v>
      </c>
      <c r="BI67" s="84">
        <f t="shared" si="130"/>
        <v>1.0647031539888676</v>
      </c>
      <c r="BJ67" s="86">
        <f t="shared" si="131"/>
        <v>-0.52264667956157496</v>
      </c>
      <c r="BK67" s="93">
        <v>61</v>
      </c>
      <c r="BL67" s="93">
        <v>62</v>
      </c>
      <c r="BM67" s="93">
        <v>63</v>
      </c>
      <c r="BN67" s="92">
        <v>7932</v>
      </c>
      <c r="BO67" s="93">
        <v>3858</v>
      </c>
      <c r="BP67" s="94">
        <v>7212</v>
      </c>
      <c r="BQ67" s="108">
        <f t="shared" si="118"/>
        <v>673.62561148086525</v>
      </c>
      <c r="BR67" s="108">
        <f>BQ67-E67*1000/BN67</f>
        <v>67.473316977587388</v>
      </c>
      <c r="BS67" s="108">
        <f t="shared" si="119"/>
        <v>51.500391159455148</v>
      </c>
      <c r="BT67" s="109">
        <f>G67*1000/AX67</f>
        <v>2156.3195339547269</v>
      </c>
      <c r="BU67" s="108">
        <f t="shared" si="100"/>
        <v>-33.11580302159382</v>
      </c>
      <c r="BV67" s="110">
        <f t="shared" si="121"/>
        <v>276.79008994532978</v>
      </c>
      <c r="BW67" s="107">
        <f t="shared" si="122"/>
        <v>3.2010652463382159</v>
      </c>
      <c r="BX67" s="107">
        <f t="shared" si="123"/>
        <v>-0.41095661158528118</v>
      </c>
      <c r="BY67" s="107">
        <f t="shared" si="124"/>
        <v>0.17992194171801223</v>
      </c>
      <c r="BZ67" s="78">
        <f t="shared" si="132"/>
        <v>0.63246514075243365</v>
      </c>
      <c r="CA67" s="79">
        <f t="shared" si="133"/>
        <v>-8.5948046458869776E-2</v>
      </c>
      <c r="CB67" s="117">
        <f t="shared" si="134"/>
        <v>-5.8932708709931947E-2</v>
      </c>
      <c r="CC67" s="93"/>
      <c r="CD67" s="87"/>
      <c r="CE67" s="91"/>
      <c r="CF67" s="90"/>
      <c r="CG67" s="90"/>
    </row>
    <row r="68" spans="1:85" s="112" customFormat="1" ht="15" customHeight="1" thickBot="1" x14ac:dyDescent="0.25">
      <c r="A68" s="121" t="s">
        <v>241</v>
      </c>
      <c r="B68" s="122">
        <v>708.822</v>
      </c>
      <c r="C68" s="123">
        <v>324.17700000000002</v>
      </c>
      <c r="D68" s="124">
        <v>729.55200000000002</v>
      </c>
      <c r="E68" s="122">
        <v>666.96699999999998</v>
      </c>
      <c r="F68" s="123">
        <v>398.13355999999999</v>
      </c>
      <c r="G68" s="124">
        <v>888.62</v>
      </c>
      <c r="H68" s="125">
        <f t="shared" ref="H68" si="148">IF(G68=0,"0",(D68/G68))</f>
        <v>0.82099435079111438</v>
      </c>
      <c r="I68" s="126">
        <f t="shared" ref="I68" si="149">H68-IF(E68=0,"0",(B68/E68))</f>
        <v>-0.24175987842862212</v>
      </c>
      <c r="J68" s="127">
        <f t="shared" ref="J68" si="150">H68-IF(F68=0,"0",(C68/F68))</f>
        <v>6.7525169703230858E-3</v>
      </c>
      <c r="K68" s="122">
        <v>447.57600000000002</v>
      </c>
      <c r="L68" s="123">
        <v>257.72856000000002</v>
      </c>
      <c r="M68" s="123">
        <v>608.11</v>
      </c>
      <c r="N68" s="128">
        <f t="shared" ref="N68" si="151">IF(G68=0,"0",(M68/G68))</f>
        <v>0.68433076005491666</v>
      </c>
      <c r="O68" s="129">
        <f t="shared" ref="O68" si="152">N68-IF(E68=0,"0",(K68/E68))</f>
        <v>1.3269073344779558E-2</v>
      </c>
      <c r="P68" s="130">
        <f t="shared" ref="P68" si="153">N68-IF(F68=0,"0",(L68/F68))</f>
        <v>3.69887977244866E-2</v>
      </c>
      <c r="Q68" s="122">
        <v>160.899</v>
      </c>
      <c r="R68" s="123">
        <v>114.625</v>
      </c>
      <c r="S68" s="124">
        <v>225.03</v>
      </c>
      <c r="T68" s="131">
        <f t="shared" ref="T68" si="154">S68/G68</f>
        <v>0.25323535369449257</v>
      </c>
      <c r="U68" s="132">
        <f t="shared" ref="U68" si="155">T68-Q68/E68</f>
        <v>1.1995532234060496E-2</v>
      </c>
      <c r="V68" s="133">
        <f t="shared" ref="V68" si="156">T68-R68/F68</f>
        <v>-3.4670544014808791E-2</v>
      </c>
      <c r="W68" s="122">
        <v>42.177</v>
      </c>
      <c r="X68" s="123">
        <v>8.7739999999999991</v>
      </c>
      <c r="Y68" s="124">
        <v>30.79</v>
      </c>
      <c r="Z68" s="131">
        <f t="shared" ref="Z68" si="157">Y68/G68</f>
        <v>3.4649231392496226E-2</v>
      </c>
      <c r="AA68" s="132">
        <f t="shared" ref="AA68" si="158">Z68-W68/E68</f>
        <v>-2.858778033372112E-2</v>
      </c>
      <c r="AB68" s="133">
        <f t="shared" ref="AB68" si="159">Z68-X68/F68</f>
        <v>1.2611400670564623E-2</v>
      </c>
      <c r="AC68" s="122">
        <v>205.95599999999999</v>
      </c>
      <c r="AD68" s="123">
        <v>217.16892999999999</v>
      </c>
      <c r="AE68" s="123">
        <v>237.922</v>
      </c>
      <c r="AF68" s="123">
        <f t="shared" ref="AF68" si="160">AE68-AC68</f>
        <v>31.966000000000008</v>
      </c>
      <c r="AG68" s="124">
        <f t="shared" ref="AG68" si="161">AE68-AD68</f>
        <v>20.753070000000008</v>
      </c>
      <c r="AH68" s="122">
        <v>0</v>
      </c>
      <c r="AI68" s="123">
        <v>0</v>
      </c>
      <c r="AJ68" s="123">
        <v>0</v>
      </c>
      <c r="AK68" s="123">
        <f t="shared" ref="AK68" si="162">AJ68-AH68</f>
        <v>0</v>
      </c>
      <c r="AL68" s="124">
        <f t="shared" ref="AL68" si="163">AJ68-AI68</f>
        <v>0</v>
      </c>
      <c r="AM68" s="131">
        <f t="shared" ref="AM68" si="164">IF(D68=0,"0",(AE68/D68))</f>
        <v>0.32612068776454589</v>
      </c>
      <c r="AN68" s="132">
        <f t="shared" ref="AN68" si="165">AM68-IF(B68=0,"0",(AC68/B68))</f>
        <v>3.5559728877829655E-2</v>
      </c>
      <c r="AO68" s="133">
        <f t="shared" ref="AO68" si="166">AM68-IF(C68=0,"0",(AD68/C68))</f>
        <v>-0.34378781900798877</v>
      </c>
      <c r="AP68" s="131">
        <f t="shared" ref="AP68" si="167">IF(D68=0,"0",(AJ68/D68))</f>
        <v>0</v>
      </c>
      <c r="AQ68" s="132">
        <f t="shared" ref="AQ68" si="168">AP68-IF(B68=0,"0",(AH68/B68))</f>
        <v>0</v>
      </c>
      <c r="AR68" s="133">
        <f t="shared" ref="AR68" si="169">AP68-IF(C68=0,"0",(AI68/C68))</f>
        <v>0</v>
      </c>
      <c r="AS68" s="132">
        <f t="shared" ref="AS68" si="170">AJ68/G68</f>
        <v>0</v>
      </c>
      <c r="AT68" s="132">
        <f t="shared" ref="AT68" si="171">AS68-AH68/E68</f>
        <v>0</v>
      </c>
      <c r="AU68" s="132">
        <f t="shared" ref="AU68" si="172">AS68-AI68/F68</f>
        <v>0</v>
      </c>
      <c r="AV68" s="122">
        <v>377</v>
      </c>
      <c r="AW68" s="123">
        <v>139</v>
      </c>
      <c r="AX68" s="124">
        <v>255</v>
      </c>
      <c r="AY68" s="134">
        <v>13</v>
      </c>
      <c r="AZ68" s="135">
        <v>11</v>
      </c>
      <c r="BA68" s="136">
        <v>11</v>
      </c>
      <c r="BB68" s="134">
        <v>18</v>
      </c>
      <c r="BC68" s="135">
        <v>19</v>
      </c>
      <c r="BD68" s="136">
        <v>18</v>
      </c>
      <c r="BE68" s="223">
        <f t="shared" si="126"/>
        <v>3.8636363636363638</v>
      </c>
      <c r="BF68" s="223">
        <f t="shared" si="127"/>
        <v>-0.96969696969696928</v>
      </c>
      <c r="BG68" s="223">
        <f t="shared" si="128"/>
        <v>-0.34848484848484818</v>
      </c>
      <c r="BH68" s="224">
        <f t="shared" si="129"/>
        <v>2.3611111111111112</v>
      </c>
      <c r="BI68" s="223">
        <f t="shared" si="130"/>
        <v>-1.1296296296296293</v>
      </c>
      <c r="BJ68" s="225">
        <f t="shared" si="131"/>
        <v>-7.7485380116959046E-2</v>
      </c>
      <c r="BK68" s="123">
        <v>60</v>
      </c>
      <c r="BL68" s="123">
        <v>60</v>
      </c>
      <c r="BM68" s="123">
        <v>60</v>
      </c>
      <c r="BN68" s="122">
        <v>9451</v>
      </c>
      <c r="BO68" s="123">
        <v>3581</v>
      </c>
      <c r="BP68" s="124">
        <v>7654</v>
      </c>
      <c r="BQ68" s="137">
        <f t="shared" ref="BQ68" si="173">G68*1000/BP68</f>
        <v>116.09877188398224</v>
      </c>
      <c r="BR68" s="137">
        <f>BQ68-E68*1000/BN68</f>
        <v>45.52772120151478</v>
      </c>
      <c r="BS68" s="137">
        <f t="shared" ref="BS68" si="174">BQ68-F68*1000/BO68</f>
        <v>4.9193359722257526</v>
      </c>
      <c r="BT68" s="138">
        <f>G68*1000/AX68</f>
        <v>3484.7843137254904</v>
      </c>
      <c r="BU68" s="137">
        <f t="shared" ref="BU68" si="175">BT68-E68*1000/AV68</f>
        <v>1715.6410776512198</v>
      </c>
      <c r="BV68" s="139">
        <f t="shared" ref="BV68" si="176">BT68-F68*1000/AW68</f>
        <v>620.51409789815216</v>
      </c>
      <c r="BW68" s="140">
        <f t="shared" ref="BW68" si="177">BP68/AX68</f>
        <v>30.015686274509804</v>
      </c>
      <c r="BX68" s="140">
        <f t="shared" ref="BX68" si="178">BW68-BN68/AV68</f>
        <v>4.9467207572684231</v>
      </c>
      <c r="BY68" s="140">
        <f t="shared" ref="BY68" si="179">BW68-BO68/AW68</f>
        <v>4.2530963464522493</v>
      </c>
      <c r="BZ68" s="188">
        <f t="shared" si="132"/>
        <v>0.7047882136279926</v>
      </c>
      <c r="CA68" s="226">
        <f t="shared" si="133"/>
        <v>-0.16546961325966858</v>
      </c>
      <c r="CB68" s="202">
        <f t="shared" si="134"/>
        <v>4.1640065479844446E-2</v>
      </c>
      <c r="CC68" s="93"/>
      <c r="CD68" s="87"/>
      <c r="CE68" s="91"/>
      <c r="CF68" s="90"/>
      <c r="CG68" s="90"/>
    </row>
  </sheetData>
  <sheetProtection algorithmName="SHA-512" hashValue="vP/gR3HECnUDPkB0n2j+teQDagXNcRz6aAHxMwnp6x1p0ndnP83vbdedfLVWR0Fpy9eH9moHyAYxlZSnrP2SvQ==" saltValue="u5T95QYWYYrtUUtxzSmifg==" spinCount="100000" sheet="1" objects="1" scenarios="1"/>
  <mergeCells count="26">
    <mergeCell ref="BW1:BY1"/>
    <mergeCell ref="BZ1:CB1"/>
    <mergeCell ref="BT1:BV1"/>
    <mergeCell ref="AM1:AO1"/>
    <mergeCell ref="AP1:AR1"/>
    <mergeCell ref="AS1:AU1"/>
    <mergeCell ref="AV1:AX1"/>
    <mergeCell ref="AY1:BA1"/>
    <mergeCell ref="BB1:BD1"/>
    <mergeCell ref="BE1:BG1"/>
    <mergeCell ref="BH1:BJ1"/>
    <mergeCell ref="BK1:BM1"/>
    <mergeCell ref="BN1:BP1"/>
    <mergeCell ref="BQ1:BS1"/>
    <mergeCell ref="AH1:AL1"/>
    <mergeCell ref="A1:A2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G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fitToWidth="6" orientation="landscape" r:id="rId1"/>
  <colBreaks count="2" manualBreakCount="2">
    <brk id="38" max="67" man="1"/>
    <brk id="74" max="67" man="1"/>
  </colBreaks>
  <ignoredErrors>
    <ignoredError sqref="I6:J6 H4:J4 H5:J5 B5 B4:D4 B6:D6 C5:D5 N6:P6 N4:P4 N5:P5 T6:V6 T4:V4 T5:V5 Z6:AB6 Z4:AB4 Z5:AB5 AM6:AU6 AM4:AU4 AM5:AU5 BE6:BJ6 BE4:BK4 BE5:BK5 BN4 BN5 BQ4:BR4 BQ5:BR5 BT4:BU4 BT5:BU5 BW4:BX4 BW5:BX5 BZ4:CA4 BZ5:CA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27"/>
  <sheetViews>
    <sheetView zoomScale="98" zoomScaleNormal="98" zoomScaleSheetLayoutView="100" workbookViewId="0">
      <pane xSplit="2" ySplit="6" topLeftCell="C7" activePane="bottomRight" state="frozen"/>
      <selection activeCell="C2" sqref="C2"/>
      <selection pane="topRight" activeCell="C2" sqref="C2"/>
      <selection pane="bottomLeft" activeCell="C2" sqref="C2"/>
      <selection pane="bottomRight" activeCell="G7" sqref="G7"/>
    </sheetView>
  </sheetViews>
  <sheetFormatPr defaultColWidth="9.140625" defaultRowHeight="11.25" x14ac:dyDescent="0.2"/>
  <cols>
    <col min="1" max="1" width="13.28515625" style="150" customWidth="1"/>
    <col min="2" max="2" width="37.5703125" style="150" customWidth="1"/>
    <col min="3" max="6" width="7.5703125" style="150" customWidth="1"/>
    <col min="7" max="8" width="8.5703125" style="150" customWidth="1"/>
    <col min="9" max="10" width="7.5703125" style="150" customWidth="1"/>
    <col min="11" max="11" width="8.5703125" style="150" customWidth="1"/>
    <col min="12" max="14" width="7.5703125" style="150" customWidth="1"/>
    <col min="15" max="15" width="8.28515625" style="150" customWidth="1"/>
    <col min="16" max="18" width="7.5703125" style="150" customWidth="1"/>
    <col min="19" max="19" width="8.140625" style="152" customWidth="1"/>
    <col min="20" max="20" width="7.5703125" style="152" customWidth="1"/>
    <col min="21" max="21" width="7.5703125" style="152" hidden="1" customWidth="1"/>
    <col min="22" max="22" width="8.5703125" style="150" customWidth="1"/>
    <col min="23" max="23" width="7.5703125" style="150" customWidth="1"/>
    <col min="24" max="24" width="7.5703125" style="150" hidden="1" customWidth="1"/>
    <col min="25" max="25" width="8.42578125" style="150" customWidth="1"/>
    <col min="26" max="26" width="7.5703125" style="150" customWidth="1"/>
    <col min="27" max="27" width="8.42578125" style="150" customWidth="1"/>
    <col min="28" max="28" width="7.5703125" style="150" customWidth="1"/>
    <col min="29" max="29" width="8.7109375" style="150" customWidth="1"/>
    <col min="30" max="30" width="8.42578125" style="150" customWidth="1"/>
    <col min="31" max="31" width="8.140625" style="152" customWidth="1"/>
    <col min="32" max="32" width="9" style="152" customWidth="1"/>
    <col min="33" max="38" width="7.5703125" style="150" customWidth="1"/>
    <col min="39" max="39" width="8.28515625" style="150" customWidth="1"/>
    <col min="40" max="40" width="7.5703125" style="150" customWidth="1"/>
    <col min="41" max="41" width="9.5703125" style="150" customWidth="1"/>
    <col min="42" max="46" width="7.5703125" style="150" customWidth="1"/>
    <col min="47" max="47" width="8.42578125" style="150" customWidth="1"/>
    <col min="48" max="48" width="7.5703125" style="150" customWidth="1"/>
    <col min="49" max="49" width="8.7109375" style="150" customWidth="1"/>
    <col min="50" max="50" width="7.5703125" style="150" customWidth="1"/>
    <col min="51" max="51" width="8.42578125" style="150" customWidth="1"/>
    <col min="52" max="52" width="7.5703125" style="150" customWidth="1"/>
    <col min="53" max="53" width="9" style="150" customWidth="1"/>
    <col min="54" max="54" width="7.5703125" style="150" customWidth="1"/>
    <col min="55" max="16384" width="9.140625" style="150"/>
  </cols>
  <sheetData>
    <row r="1" spans="1:54" ht="56.25" customHeight="1" x14ac:dyDescent="0.2">
      <c r="A1" s="304" t="s">
        <v>88</v>
      </c>
      <c r="B1" s="306" t="s">
        <v>968</v>
      </c>
      <c r="C1" s="303" t="s">
        <v>0</v>
      </c>
      <c r="D1" s="303"/>
      <c r="E1" s="302" t="s">
        <v>1</v>
      </c>
      <c r="F1" s="308" t="s">
        <v>1</v>
      </c>
      <c r="G1" s="302" t="s">
        <v>2</v>
      </c>
      <c r="H1" s="308"/>
      <c r="I1" s="302" t="s">
        <v>3</v>
      </c>
      <c r="J1" s="303" t="s">
        <v>3</v>
      </c>
      <c r="K1" s="302" t="s">
        <v>4</v>
      </c>
      <c r="L1" s="308"/>
      <c r="M1" s="302" t="s">
        <v>89</v>
      </c>
      <c r="N1" s="308"/>
      <c r="O1" s="302" t="s">
        <v>5</v>
      </c>
      <c r="P1" s="308"/>
      <c r="Q1" s="302" t="s">
        <v>6</v>
      </c>
      <c r="R1" s="308"/>
      <c r="S1" s="302" t="s">
        <v>7</v>
      </c>
      <c r="T1" s="308"/>
      <c r="U1" s="302" t="s">
        <v>8</v>
      </c>
      <c r="V1" s="303"/>
      <c r="W1" s="308"/>
      <c r="X1" s="302" t="s">
        <v>9</v>
      </c>
      <c r="Y1" s="303"/>
      <c r="Z1" s="308"/>
      <c r="AA1" s="302" t="s">
        <v>10</v>
      </c>
      <c r="AB1" s="308"/>
      <c r="AC1" s="302" t="s">
        <v>11</v>
      </c>
      <c r="AD1" s="308"/>
      <c r="AE1" s="302" t="s">
        <v>12</v>
      </c>
      <c r="AF1" s="308"/>
      <c r="AG1" s="302" t="s">
        <v>13</v>
      </c>
      <c r="AH1" s="308"/>
      <c r="AI1" s="302" t="s">
        <v>14</v>
      </c>
      <c r="AJ1" s="308"/>
      <c r="AK1" s="302" t="s">
        <v>15</v>
      </c>
      <c r="AL1" s="308"/>
      <c r="AM1" s="302" t="s">
        <v>16</v>
      </c>
      <c r="AN1" s="308"/>
      <c r="AO1" s="302" t="s">
        <v>17</v>
      </c>
      <c r="AP1" s="308"/>
      <c r="AQ1" s="302" t="s">
        <v>18</v>
      </c>
      <c r="AR1" s="308"/>
      <c r="AS1" s="302" t="s">
        <v>19</v>
      </c>
      <c r="AT1" s="308"/>
      <c r="AU1" s="302" t="s">
        <v>20</v>
      </c>
      <c r="AV1" s="308"/>
      <c r="AW1" s="302" t="s">
        <v>21</v>
      </c>
      <c r="AX1" s="308"/>
      <c r="AY1" s="302" t="s">
        <v>22</v>
      </c>
      <c r="AZ1" s="308"/>
      <c r="BA1" s="302" t="s">
        <v>23</v>
      </c>
      <c r="BB1" s="309"/>
    </row>
    <row r="2" spans="1:54" s="151" customFormat="1" ht="42" customHeight="1" x14ac:dyDescent="0.2">
      <c r="A2" s="305"/>
      <c r="B2" s="307"/>
      <c r="C2" s="253" t="s">
        <v>240</v>
      </c>
      <c r="D2" s="254" t="s">
        <v>243</v>
      </c>
      <c r="E2" s="255" t="s">
        <v>240</v>
      </c>
      <c r="F2" s="256" t="s">
        <v>243</v>
      </c>
      <c r="G2" s="255" t="s">
        <v>24</v>
      </c>
      <c r="H2" s="256" t="s">
        <v>246</v>
      </c>
      <c r="I2" s="255" t="s">
        <v>240</v>
      </c>
      <c r="J2" s="254" t="s">
        <v>243</v>
      </c>
      <c r="K2" s="255" t="s">
        <v>24</v>
      </c>
      <c r="L2" s="256" t="s">
        <v>246</v>
      </c>
      <c r="M2" s="255" t="s">
        <v>240</v>
      </c>
      <c r="N2" s="256" t="s">
        <v>243</v>
      </c>
      <c r="O2" s="255" t="s">
        <v>24</v>
      </c>
      <c r="P2" s="256" t="s">
        <v>246</v>
      </c>
      <c r="Q2" s="255" t="s">
        <v>240</v>
      </c>
      <c r="R2" s="256" t="s">
        <v>243</v>
      </c>
      <c r="S2" s="255" t="s">
        <v>24</v>
      </c>
      <c r="T2" s="256" t="s">
        <v>246</v>
      </c>
      <c r="U2" s="255" t="s">
        <v>240</v>
      </c>
      <c r="V2" s="257" t="s">
        <v>24</v>
      </c>
      <c r="W2" s="256" t="s">
        <v>246</v>
      </c>
      <c r="X2" s="255" t="s">
        <v>240</v>
      </c>
      <c r="Y2" s="257" t="s">
        <v>24</v>
      </c>
      <c r="Z2" s="256" t="s">
        <v>246</v>
      </c>
      <c r="AA2" s="255" t="s">
        <v>24</v>
      </c>
      <c r="AB2" s="256" t="s">
        <v>246</v>
      </c>
      <c r="AC2" s="255" t="s">
        <v>24</v>
      </c>
      <c r="AD2" s="256" t="s">
        <v>246</v>
      </c>
      <c r="AE2" s="255" t="s">
        <v>24</v>
      </c>
      <c r="AF2" s="256" t="s">
        <v>246</v>
      </c>
      <c r="AG2" s="255" t="s">
        <v>240</v>
      </c>
      <c r="AH2" s="256" t="s">
        <v>243</v>
      </c>
      <c r="AI2" s="255" t="s">
        <v>240</v>
      </c>
      <c r="AJ2" s="256" t="s">
        <v>243</v>
      </c>
      <c r="AK2" s="255" t="s">
        <v>240</v>
      </c>
      <c r="AL2" s="256" t="s">
        <v>243</v>
      </c>
      <c r="AM2" s="255" t="s">
        <v>24</v>
      </c>
      <c r="AN2" s="256" t="s">
        <v>246</v>
      </c>
      <c r="AO2" s="255" t="s">
        <v>24</v>
      </c>
      <c r="AP2" s="256" t="s">
        <v>246</v>
      </c>
      <c r="AQ2" s="255" t="s">
        <v>240</v>
      </c>
      <c r="AR2" s="256" t="s">
        <v>243</v>
      </c>
      <c r="AS2" s="255" t="s">
        <v>240</v>
      </c>
      <c r="AT2" s="256" t="s">
        <v>243</v>
      </c>
      <c r="AU2" s="255" t="s">
        <v>24</v>
      </c>
      <c r="AV2" s="256" t="s">
        <v>246</v>
      </c>
      <c r="AW2" s="255" t="s">
        <v>24</v>
      </c>
      <c r="AX2" s="256" t="s">
        <v>246</v>
      </c>
      <c r="AY2" s="255" t="s">
        <v>24</v>
      </c>
      <c r="AZ2" s="256" t="s">
        <v>246</v>
      </c>
      <c r="BA2" s="255" t="s">
        <v>24</v>
      </c>
      <c r="BB2" s="258" t="s">
        <v>246</v>
      </c>
    </row>
    <row r="3" spans="1:54" s="152" customFormat="1" ht="14.25" hidden="1" customHeight="1" thickBot="1" x14ac:dyDescent="0.25">
      <c r="A3" s="237"/>
      <c r="B3" s="238" t="s">
        <v>90</v>
      </c>
      <c r="C3" s="239">
        <f t="shared" ref="C3" si="0">SUBTOTAL(9,C7:C127)</f>
        <v>166979.10973000005</v>
      </c>
      <c r="D3" s="240">
        <f>SUBTOTAL(9,D7:D127)</f>
        <v>330710.90529000014</v>
      </c>
      <c r="E3" s="241">
        <f t="shared" ref="E3:AZ3" si="1">SUBTOTAL(9,E7:E127)</f>
        <v>162579.37689999997</v>
      </c>
      <c r="F3" s="242">
        <f t="shared" si="1"/>
        <v>327789.10703999997</v>
      </c>
      <c r="G3" s="243">
        <f>IF(F3=0,"0",(D3/F3))</f>
        <v>1.0089136526725508</v>
      </c>
      <c r="H3" s="244">
        <f>G3-IF(E3=0,"0",(C3/E3))</f>
        <v>-1.814840718948374E-2</v>
      </c>
      <c r="I3" s="241">
        <f t="shared" si="1"/>
        <v>74930.262589999984</v>
      </c>
      <c r="J3" s="240">
        <f t="shared" si="1"/>
        <v>153676.19272000008</v>
      </c>
      <c r="K3" s="245">
        <f t="shared" ref="K3" si="2">IF(F3=0,"0",(J3/F3))</f>
        <v>0.46882641741126263</v>
      </c>
      <c r="L3" s="246">
        <f>K3-IF(E3=0,"0",(I3/E3))</f>
        <v>7.942238748870456E-3</v>
      </c>
      <c r="M3" s="241">
        <f t="shared" si="1"/>
        <v>27406.064180000005</v>
      </c>
      <c r="N3" s="242">
        <f t="shared" si="1"/>
        <v>52132.61890999999</v>
      </c>
      <c r="O3" s="247">
        <f t="shared" ref="O3:O6" si="3">IF(F3=0,"0",(N3/F3))</f>
        <v>0.15904317071658597</v>
      </c>
      <c r="P3" s="248">
        <f t="shared" ref="P3:P6" si="4">O3-IF(E3=0,"0",(M3/E3))</f>
        <v>-9.5271898209442207E-3</v>
      </c>
      <c r="Q3" s="241">
        <f t="shared" si="1"/>
        <v>60273.736129999998</v>
      </c>
      <c r="R3" s="242">
        <f t="shared" si="1"/>
        <v>121980.29041</v>
      </c>
      <c r="S3" s="247">
        <f t="shared" ref="S3:S7" si="5">IF(F3=0,"0",(R3/F3))</f>
        <v>0.37213039661844161</v>
      </c>
      <c r="T3" s="248">
        <f t="shared" ref="T3:T7" si="6">S3-IF(E3=0,"0",(Q3/E3))</f>
        <v>1.396191092033261E-3</v>
      </c>
      <c r="U3" s="249">
        <f t="shared" si="1"/>
        <v>154094.67796999996</v>
      </c>
      <c r="V3" s="249">
        <f t="shared" si="1"/>
        <v>150012.75868000003</v>
      </c>
      <c r="W3" s="250">
        <f t="shared" si="1"/>
        <v>-4081.9192899999998</v>
      </c>
      <c r="X3" s="251">
        <f t="shared" si="1"/>
        <v>33427.799620000005</v>
      </c>
      <c r="Y3" s="249">
        <f t="shared" si="1"/>
        <v>32333.066299999995</v>
      </c>
      <c r="Z3" s="250">
        <f t="shared" si="1"/>
        <v>-1094.7333199999998</v>
      </c>
      <c r="AA3" s="247">
        <f t="shared" ref="AA3:AA7" si="7">IF(D3=0,"0",(V3/D3))</f>
        <v>0.45360693064673496</v>
      </c>
      <c r="AB3" s="248">
        <f t="shared" ref="AB3:AB7" si="8">AA3-IF(C3=0,"0",(U3/C3))</f>
        <v>-0.46923113106748893</v>
      </c>
      <c r="AC3" s="247">
        <f t="shared" ref="AC3:AC7" si="9">IF(D3=0,"0",(Y3/D3))</f>
        <v>9.7768370449251296E-2</v>
      </c>
      <c r="AD3" s="248">
        <f t="shared" ref="AD3:AD7" si="10">AC3-IF(C3=0,"0",(X3/C3))</f>
        <v>-0.10242313658448304</v>
      </c>
      <c r="AE3" s="247">
        <f t="shared" ref="AE3:AE7" si="11">IF(F3=0,"0",(Y3/F3))</f>
        <v>9.863984374579722E-2</v>
      </c>
      <c r="AF3" s="248">
        <f t="shared" ref="AF3:AF7" si="12">AE3-IF(E3=0,"0",(X3/E3))</f>
        <v>-0.10696925783515497</v>
      </c>
      <c r="AG3" s="241">
        <f t="shared" si="1"/>
        <v>133129</v>
      </c>
      <c r="AH3" s="242">
        <f t="shared" si="1"/>
        <v>238137</v>
      </c>
      <c r="AI3" s="241">
        <f t="shared" si="1"/>
        <v>3564.88</v>
      </c>
      <c r="AJ3" s="242">
        <f t="shared" si="1"/>
        <v>3477.7933333333335</v>
      </c>
      <c r="AK3" s="241">
        <f t="shared" si="1"/>
        <v>6342.9499999999989</v>
      </c>
      <c r="AL3" s="242">
        <f t="shared" si="1"/>
        <v>6103.8599666666669</v>
      </c>
      <c r="AM3" s="241">
        <f t="shared" si="1"/>
        <v>1457.0888913564088</v>
      </c>
      <c r="AN3" s="242">
        <f t="shared" si="1"/>
        <v>-167.22929447063566</v>
      </c>
      <c r="AO3" s="241">
        <f t="shared" si="1"/>
        <v>800.29293911009859</v>
      </c>
      <c r="AP3" s="242">
        <f t="shared" si="1"/>
        <v>-34.408304265233163</v>
      </c>
      <c r="AQ3" s="241">
        <f t="shared" si="1"/>
        <v>12786</v>
      </c>
      <c r="AR3" s="242">
        <f t="shared" si="1"/>
        <v>12665</v>
      </c>
      <c r="AS3" s="241">
        <f t="shared" si="1"/>
        <v>695097</v>
      </c>
      <c r="AT3" s="242">
        <f t="shared" si="1"/>
        <v>1260214</v>
      </c>
      <c r="AU3" s="241">
        <f t="shared" si="1"/>
        <v>29186.357691678153</v>
      </c>
      <c r="AV3" s="242">
        <f t="shared" si="1"/>
        <v>3022.8071223628663</v>
      </c>
      <c r="AW3" s="241">
        <f t="shared" si="1"/>
        <v>150085.10258084972</v>
      </c>
      <c r="AX3" s="242">
        <f t="shared" si="1"/>
        <v>17377.251252735186</v>
      </c>
      <c r="AY3" s="241">
        <f t="shared" si="1"/>
        <v>907.05197234432592</v>
      </c>
      <c r="AZ3" s="242">
        <f t="shared" si="1"/>
        <v>50.41761399123105</v>
      </c>
      <c r="BA3" s="247">
        <f t="shared" ref="BA3:BA6" si="13">(AT3/AR3)/181</f>
        <v>0.54974404163385848</v>
      </c>
      <c r="BB3" s="252">
        <f t="shared" ref="BB3:BB6" si="14">BA3-(AS3/AQ3)/90</f>
        <v>-5.4299443427927918E-2</v>
      </c>
    </row>
    <row r="4" spans="1:54" s="152" customFormat="1" ht="16.5" hidden="1" customHeight="1" x14ac:dyDescent="0.2">
      <c r="A4" s="24"/>
      <c r="B4" s="230" t="s">
        <v>26</v>
      </c>
      <c r="C4" s="228"/>
      <c r="D4" s="171">
        <f t="shared" ref="D4:F4" si="15">SUBTOTAL(9,D7:D87)</f>
        <v>177677.70094000001</v>
      </c>
      <c r="E4" s="164"/>
      <c r="F4" s="165">
        <f t="shared" si="15"/>
        <v>173185.63858999996</v>
      </c>
      <c r="G4" s="164">
        <f>IF(F4=0,"0",(D4/F4))</f>
        <v>1.0259378455775687</v>
      </c>
      <c r="H4" s="165"/>
      <c r="I4" s="164"/>
      <c r="J4" s="171">
        <f>SUBTOTAL(9,J7:J87)</f>
        <v>108591.49718000002</v>
      </c>
      <c r="K4" s="182">
        <f t="shared" ref="K4:K66" si="16">IF(F4=0,"0",(J4/F4))</f>
        <v>0.62702368431992073</v>
      </c>
      <c r="L4" s="183"/>
      <c r="M4" s="164"/>
      <c r="N4" s="165">
        <f t="shared" ref="N4" si="17">SUBTOTAL(9,N7:N87)</f>
        <v>33180.269769999999</v>
      </c>
      <c r="O4" s="78">
        <f t="shared" si="3"/>
        <v>0.19158788246034095</v>
      </c>
      <c r="P4" s="80">
        <f t="shared" si="4"/>
        <v>0.19158788246034095</v>
      </c>
      <c r="Q4" s="164"/>
      <c r="R4" s="165">
        <f t="shared" ref="R4" si="18">SUBTOTAL(9,R7:R87)</f>
        <v>31413.868640000001</v>
      </c>
      <c r="S4" s="78">
        <f t="shared" si="5"/>
        <v>0.18138841589728613</v>
      </c>
      <c r="T4" s="80">
        <f t="shared" si="6"/>
        <v>0.18138841589728613</v>
      </c>
      <c r="U4" s="182"/>
      <c r="V4" s="115">
        <f t="shared" ref="V4:Y4" si="19">SUBTOTAL(9,V7:V87)</f>
        <v>91779.184369999988</v>
      </c>
      <c r="W4" s="162"/>
      <c r="X4" s="193"/>
      <c r="Y4" s="115">
        <f t="shared" si="19"/>
        <v>24452.151379999992</v>
      </c>
      <c r="Z4" s="162"/>
      <c r="AA4" s="78">
        <f t="shared" si="7"/>
        <v>0.51654869398041625</v>
      </c>
      <c r="AB4" s="80">
        <f t="shared" si="8"/>
        <v>0.51654869398041625</v>
      </c>
      <c r="AC4" s="78">
        <f t="shared" si="9"/>
        <v>0.1376208227067123</v>
      </c>
      <c r="AD4" s="80">
        <f t="shared" si="10"/>
        <v>0.1376208227067123</v>
      </c>
      <c r="AE4" s="78">
        <f t="shared" si="11"/>
        <v>0.14119041035433699</v>
      </c>
      <c r="AF4" s="80">
        <f t="shared" si="12"/>
        <v>0.14119041035433699</v>
      </c>
      <c r="AG4" s="164"/>
      <c r="AH4" s="165">
        <f t="shared" ref="AH4:AL4" si="20">SUBTOTAL(9,AH7:AH87)</f>
        <v>167497</v>
      </c>
      <c r="AI4" s="164"/>
      <c r="AJ4" s="165">
        <f t="shared" si="20"/>
        <v>2731.1533333333336</v>
      </c>
      <c r="AK4" s="164"/>
      <c r="AL4" s="165">
        <f t="shared" si="20"/>
        <v>4389.9699666666666</v>
      </c>
      <c r="AM4" s="164">
        <f>(AH4/AJ4/3)</f>
        <v>20.442767768439705</v>
      </c>
      <c r="AN4" s="165"/>
      <c r="AO4" s="164">
        <f t="shared" ref="AO4:AO6" si="21">(AJ4/AL4/3)</f>
        <v>0.20737828535435412</v>
      </c>
      <c r="AP4" s="165"/>
      <c r="AQ4" s="164"/>
      <c r="AR4" s="165">
        <f t="shared" ref="AR4:AT4" si="22">SUBTOTAL(1,AR7:AR87)</f>
        <v>108.81481481481481</v>
      </c>
      <c r="AS4" s="164"/>
      <c r="AT4" s="165">
        <f t="shared" si="22"/>
        <v>9490.1234567901229</v>
      </c>
      <c r="AU4" s="164">
        <f>SUBTOTAL(1,AU7:AU87)</f>
        <v>218.80663289833126</v>
      </c>
      <c r="AV4" s="165"/>
      <c r="AW4" s="164">
        <f>SUBTOTAL(1,AW7:AW87)</f>
        <v>1090.9031008224738</v>
      </c>
      <c r="AX4" s="165"/>
      <c r="AY4" s="164">
        <f>SUBTOTAL(1,AY7:AY87)</f>
        <v>5.649245412856768</v>
      </c>
      <c r="AZ4" s="165"/>
      <c r="BA4" s="78">
        <f t="shared" si="13"/>
        <v>0.48184267369716938</v>
      </c>
      <c r="BB4" s="117" t="e">
        <f t="shared" si="14"/>
        <v>#DIV/0!</v>
      </c>
    </row>
    <row r="5" spans="1:54" s="152" customFormat="1" ht="17.25" hidden="1" customHeight="1" x14ac:dyDescent="0.2">
      <c r="A5" s="24"/>
      <c r="B5" s="230" t="s">
        <v>27</v>
      </c>
      <c r="C5" s="228"/>
      <c r="D5" s="171">
        <f>SUBTOTAL(9,D88:D112)</f>
        <v>129098.38367000001</v>
      </c>
      <c r="E5" s="164"/>
      <c r="F5" s="165">
        <f>SUBTOTAL(9,F88:F112)</f>
        <v>129901.78881</v>
      </c>
      <c r="G5" s="164">
        <f>IF(F5=0,"0",(D5/F5))</f>
        <v>0.99381528809295239</v>
      </c>
      <c r="H5" s="165"/>
      <c r="I5" s="164"/>
      <c r="J5" s="171">
        <f>SUBTOTAL(9,J88:J112)</f>
        <v>31157.289860000001</v>
      </c>
      <c r="K5" s="182">
        <f t="shared" si="16"/>
        <v>0.23985266211824077</v>
      </c>
      <c r="L5" s="183"/>
      <c r="M5" s="164"/>
      <c r="N5" s="165">
        <f>SUBTOTAL(9,N88:N112)</f>
        <v>14183.391229999997</v>
      </c>
      <c r="O5" s="191">
        <f t="shared" si="3"/>
        <v>0.10918549590371879</v>
      </c>
      <c r="P5" s="192">
        <f t="shared" si="4"/>
        <v>0.10918549590371879</v>
      </c>
      <c r="Q5" s="164"/>
      <c r="R5" s="165">
        <f>SUBTOTAL(9,R88:R112)</f>
        <v>84561.105720000007</v>
      </c>
      <c r="S5" s="78">
        <f t="shared" si="5"/>
        <v>0.65096182658179369</v>
      </c>
      <c r="T5" s="80">
        <f t="shared" si="6"/>
        <v>0.65096182658179369</v>
      </c>
      <c r="U5" s="182"/>
      <c r="V5" s="115">
        <f>SUBTOTAL(9,V88:V112)</f>
        <v>48945.214440000003</v>
      </c>
      <c r="W5" s="162"/>
      <c r="X5" s="193"/>
      <c r="Y5" s="115">
        <f>SUBTOTAL(9,Y88:Y112)</f>
        <v>7835.6078900000002</v>
      </c>
      <c r="Z5" s="162"/>
      <c r="AA5" s="78">
        <f t="shared" si="7"/>
        <v>0.37913111728116805</v>
      </c>
      <c r="AB5" s="80">
        <f t="shared" si="8"/>
        <v>0.37913111728116805</v>
      </c>
      <c r="AC5" s="78">
        <f t="shared" si="9"/>
        <v>6.0694856645372899E-2</v>
      </c>
      <c r="AD5" s="80">
        <f t="shared" si="10"/>
        <v>6.0694856645372899E-2</v>
      </c>
      <c r="AE5" s="78">
        <f t="shared" si="11"/>
        <v>6.0319476442781718E-2</v>
      </c>
      <c r="AF5" s="80">
        <f t="shared" si="12"/>
        <v>6.0319476442781718E-2</v>
      </c>
      <c r="AG5" s="164"/>
      <c r="AH5" s="165">
        <f>SUBTOTAL(9,AH88:AH112)</f>
        <v>57885</v>
      </c>
      <c r="AI5" s="164"/>
      <c r="AJ5" s="165">
        <f>SUBTOTAL(9,AJ88:AJ112)</f>
        <v>552.42999999999995</v>
      </c>
      <c r="AK5" s="164"/>
      <c r="AL5" s="165">
        <f>SUBTOTAL(9,AL88:AL112)</f>
        <v>1200.99</v>
      </c>
      <c r="AM5" s="164">
        <f>(AH5/AJ5/3)</f>
        <v>34.927502126966317</v>
      </c>
      <c r="AN5" s="165"/>
      <c r="AO5" s="164">
        <f t="shared" si="21"/>
        <v>0.15332628359381287</v>
      </c>
      <c r="AP5" s="165"/>
      <c r="AQ5" s="164"/>
      <c r="AR5" s="165">
        <f t="shared" ref="AR5:AY5" si="23">SUBTOTAL(1,AR88:AR112)</f>
        <v>94.68</v>
      </c>
      <c r="AS5" s="164"/>
      <c r="AT5" s="165">
        <f t="shared" si="23"/>
        <v>10321.56</v>
      </c>
      <c r="AU5" s="164">
        <f t="shared" si="23"/>
        <v>395.13807073594324</v>
      </c>
      <c r="AV5" s="165"/>
      <c r="AW5" s="164">
        <f t="shared" si="23"/>
        <v>1560.0572528595803</v>
      </c>
      <c r="AX5" s="165"/>
      <c r="AY5" s="164">
        <f t="shared" si="23"/>
        <v>6.8629017346331525</v>
      </c>
      <c r="AZ5" s="165"/>
      <c r="BA5" s="191">
        <f t="shared" si="13"/>
        <v>0.60229397306892407</v>
      </c>
      <c r="BB5" s="120" t="e">
        <f t="shared" si="14"/>
        <v>#DIV/0!</v>
      </c>
    </row>
    <row r="6" spans="1:54" s="152" customFormat="1" ht="7.5" hidden="1" customHeight="1" x14ac:dyDescent="0.2">
      <c r="A6" s="46"/>
      <c r="B6" s="231" t="s">
        <v>28</v>
      </c>
      <c r="C6" s="229"/>
      <c r="D6" s="172">
        <f>SUBTOTAL(9,D113:D123)</f>
        <v>21192.987810000002</v>
      </c>
      <c r="E6" s="166"/>
      <c r="F6" s="167">
        <f>SUBTOTAL(9,F113:F123)</f>
        <v>21944.273260000002</v>
      </c>
      <c r="G6" s="166">
        <f>IF(F6=0,"0",(D6/F6))</f>
        <v>0.96576394027277079</v>
      </c>
      <c r="H6" s="167"/>
      <c r="I6" s="166"/>
      <c r="J6" s="172">
        <f>SUBTOTAL(9,J113:J123)</f>
        <v>11842.280370000002</v>
      </c>
      <c r="K6" s="184">
        <f t="shared" si="16"/>
        <v>0.53965242911853906</v>
      </c>
      <c r="L6" s="185"/>
      <c r="M6" s="166"/>
      <c r="N6" s="167">
        <f>SUBTOTAL(9,N113:N123)</f>
        <v>4165.2225699999981</v>
      </c>
      <c r="O6" s="191">
        <f t="shared" si="3"/>
        <v>0.18980909144949273</v>
      </c>
      <c r="P6" s="192">
        <f t="shared" si="4"/>
        <v>0.18980909144949273</v>
      </c>
      <c r="Q6" s="166"/>
      <c r="R6" s="167">
        <f>SUBTOTAL(9,R113:R123)</f>
        <v>5936.7703199999996</v>
      </c>
      <c r="S6" s="78">
        <f t="shared" si="5"/>
        <v>0.27053847943196818</v>
      </c>
      <c r="T6" s="80">
        <f t="shared" si="6"/>
        <v>0.27053847943196818</v>
      </c>
      <c r="U6" s="184"/>
      <c r="V6" s="116">
        <f>SUBTOTAL(9,V113:V123)</f>
        <v>8933.4019900000003</v>
      </c>
      <c r="W6" s="163"/>
      <c r="X6" s="194"/>
      <c r="Y6" s="116">
        <f>SUBTOTAL(9,Y113:Y123)</f>
        <v>45.307030000000005</v>
      </c>
      <c r="Z6" s="163"/>
      <c r="AA6" s="78">
        <f t="shared" si="7"/>
        <v>0.42152631191458223</v>
      </c>
      <c r="AB6" s="80">
        <f t="shared" si="8"/>
        <v>0.42152631191458223</v>
      </c>
      <c r="AC6" s="78">
        <f t="shared" si="9"/>
        <v>2.1378311735083286E-3</v>
      </c>
      <c r="AD6" s="80">
        <f t="shared" si="10"/>
        <v>2.1378311735083286E-3</v>
      </c>
      <c r="AE6" s="78">
        <f t="shared" si="11"/>
        <v>2.0646402577653646E-3</v>
      </c>
      <c r="AF6" s="80">
        <f t="shared" si="12"/>
        <v>2.0646402577653646E-3</v>
      </c>
      <c r="AG6" s="166"/>
      <c r="AH6" s="167">
        <f>SUBTOTAL(9,AH113:AH123)</f>
        <v>11094</v>
      </c>
      <c r="AI6" s="166"/>
      <c r="AJ6" s="167">
        <f>SUBTOTAL(9,AJ113:AJ123)</f>
        <v>152.66</v>
      </c>
      <c r="AK6" s="166"/>
      <c r="AL6" s="167">
        <f>SUBTOTAL(9,AL113:AL123)</f>
        <v>431.12</v>
      </c>
      <c r="AM6" s="166">
        <f>(AH6/AJ6/3)</f>
        <v>24.223765229922705</v>
      </c>
      <c r="AN6" s="167"/>
      <c r="AO6" s="166">
        <f t="shared" si="21"/>
        <v>0.11803364879074657</v>
      </c>
      <c r="AP6" s="167"/>
      <c r="AQ6" s="166"/>
      <c r="AR6" s="167">
        <f t="shared" ref="AR6:AY6" si="24">SUBTOTAL(1,AR113:AR123)</f>
        <v>109.27272727272727</v>
      </c>
      <c r="AS6" s="166"/>
      <c r="AT6" s="167">
        <f t="shared" si="24"/>
        <v>17343.363636363636</v>
      </c>
      <c r="AU6" s="166">
        <f t="shared" si="24"/>
        <v>121.39932517716056</v>
      </c>
      <c r="AV6" s="167"/>
      <c r="AW6" s="166">
        <f t="shared" si="24"/>
        <v>1488.0591701720898</v>
      </c>
      <c r="AX6" s="167"/>
      <c r="AY6" s="166">
        <f t="shared" si="24"/>
        <v>16.007746288841279</v>
      </c>
      <c r="AZ6" s="167"/>
      <c r="BA6" s="191">
        <f t="shared" si="13"/>
        <v>0.87688566937240886</v>
      </c>
      <c r="BB6" s="120" t="e">
        <f t="shared" si="14"/>
        <v>#DIV/0!</v>
      </c>
    </row>
    <row r="7" spans="1:54" s="152" customFormat="1" ht="15" customHeight="1" x14ac:dyDescent="0.2">
      <c r="A7" s="153" t="s">
        <v>91</v>
      </c>
      <c r="B7" s="232" t="s">
        <v>92</v>
      </c>
      <c r="C7" s="119">
        <v>1494.0550000000001</v>
      </c>
      <c r="D7" s="119">
        <v>2821</v>
      </c>
      <c r="E7" s="168">
        <v>1385.7560000000001</v>
      </c>
      <c r="F7" s="160">
        <v>3058.9</v>
      </c>
      <c r="G7" s="174">
        <f>IF(F7=0,"0",(D7/F7))</f>
        <v>0.92222694432639185</v>
      </c>
      <c r="H7" s="175">
        <f>G7-IF(E7=0,"0",(C7/E7))</f>
        <v>-0.15592462059557122</v>
      </c>
      <c r="I7" s="168">
        <v>937.43</v>
      </c>
      <c r="J7" s="119">
        <v>2084.1</v>
      </c>
      <c r="K7" s="186">
        <f t="shared" si="16"/>
        <v>0.68132335153159629</v>
      </c>
      <c r="L7" s="187">
        <f>K7-IF(E7=0,"0",(I7/E7))</f>
        <v>4.8478392480486576E-3</v>
      </c>
      <c r="M7" s="168">
        <v>272.38</v>
      </c>
      <c r="N7" s="160">
        <v>291</v>
      </c>
      <c r="O7" s="191">
        <f>IF(F7=0,"0",(N7/F7))</f>
        <v>9.5132237078688411E-2</v>
      </c>
      <c r="P7" s="192">
        <f>O7-IF(E7=0,"0",(M7/E7))</f>
        <v>-0.10142473254655583</v>
      </c>
      <c r="Q7" s="168">
        <v>175.946</v>
      </c>
      <c r="R7" s="160">
        <v>683.8</v>
      </c>
      <c r="S7" s="78">
        <f t="shared" si="5"/>
        <v>0.22354441138971523</v>
      </c>
      <c r="T7" s="80">
        <f t="shared" si="6"/>
        <v>9.6576893298507271E-2</v>
      </c>
      <c r="U7" s="168">
        <v>2602.232</v>
      </c>
      <c r="V7" s="119">
        <v>2100</v>
      </c>
      <c r="W7" s="160">
        <f>V7-U7</f>
        <v>-502.23199999999997</v>
      </c>
      <c r="X7" s="168">
        <v>0</v>
      </c>
      <c r="Y7" s="119">
        <v>0</v>
      </c>
      <c r="Z7" s="160">
        <f>Y7-X7</f>
        <v>0</v>
      </c>
      <c r="AA7" s="78">
        <f t="shared" si="7"/>
        <v>0.74441687344913154</v>
      </c>
      <c r="AB7" s="80">
        <f t="shared" si="8"/>
        <v>-0.99730749412769792</v>
      </c>
      <c r="AC7" s="78">
        <f t="shared" si="9"/>
        <v>0</v>
      </c>
      <c r="AD7" s="80">
        <f t="shared" si="10"/>
        <v>0</v>
      </c>
      <c r="AE7" s="78">
        <f t="shared" si="11"/>
        <v>0</v>
      </c>
      <c r="AF7" s="80">
        <f t="shared" si="12"/>
        <v>0</v>
      </c>
      <c r="AG7" s="168">
        <v>1716</v>
      </c>
      <c r="AH7" s="160">
        <v>2881</v>
      </c>
      <c r="AI7" s="168">
        <v>48</v>
      </c>
      <c r="AJ7" s="160">
        <v>60</v>
      </c>
      <c r="AK7" s="168">
        <v>98</v>
      </c>
      <c r="AL7" s="160">
        <v>78</v>
      </c>
      <c r="AM7" s="168">
        <f>AH7/AJ7/6</f>
        <v>8.0027777777777782</v>
      </c>
      <c r="AN7" s="160">
        <f>AM7-(AG7/AI7/3)</f>
        <v>-3.9138888888888879</v>
      </c>
      <c r="AO7" s="168">
        <f>(AH7/AL7/6)</f>
        <v>6.1559829059829063</v>
      </c>
      <c r="AP7" s="160">
        <f>AO7-(AG7/AK7/3)</f>
        <v>0.31924821210535459</v>
      </c>
      <c r="AQ7" s="168">
        <v>165</v>
      </c>
      <c r="AR7" s="160">
        <v>153</v>
      </c>
      <c r="AS7" s="168">
        <v>6942</v>
      </c>
      <c r="AT7" s="160">
        <v>12157</v>
      </c>
      <c r="AU7" s="168">
        <f>F7*1000/AT7</f>
        <v>251.61635271859834</v>
      </c>
      <c r="AV7" s="160">
        <f>AU7-(E7*1000/AS7)</f>
        <v>51.997222784861663</v>
      </c>
      <c r="AW7" s="168">
        <f>F7*1000/AH7</f>
        <v>1061.7493925720237</v>
      </c>
      <c r="AX7" s="160">
        <f>AW7-(E7*1000/AG7)</f>
        <v>254.19927602190717</v>
      </c>
      <c r="AY7" s="195">
        <f>AT7/AH7</f>
        <v>4.219715376605345</v>
      </c>
      <c r="AZ7" s="196">
        <f>AY7-(AS7/AG7)</f>
        <v>0.17426083115079916</v>
      </c>
      <c r="BA7" s="191">
        <f>(AT7/AR7)/181</f>
        <v>0.43899180298270324</v>
      </c>
      <c r="BB7" s="120">
        <f>BA7-(AS7/AQ7)/90</f>
        <v>-2.8482944492044193E-2</v>
      </c>
    </row>
    <row r="8" spans="1:54" ht="15" customHeight="1" x14ac:dyDescent="0.2">
      <c r="A8" s="153" t="s">
        <v>91</v>
      </c>
      <c r="B8" s="232" t="s">
        <v>93</v>
      </c>
      <c r="C8" s="70">
        <v>1710.624</v>
      </c>
      <c r="D8" s="70">
        <v>3448.4850000000001</v>
      </c>
      <c r="E8" s="69">
        <v>1634.961</v>
      </c>
      <c r="F8" s="71">
        <v>3402.6680000000001</v>
      </c>
      <c r="G8" s="176">
        <f t="shared" ref="G8:G71" si="25">IF(F8=0,"0",(D8/F8))</f>
        <v>1.0134650221532044</v>
      </c>
      <c r="H8" s="177">
        <f t="shared" ref="H8:H71" si="26">G8-IF(E8=0,"0",(C8/E8))</f>
        <v>-3.2813145949887934E-2</v>
      </c>
      <c r="I8" s="69">
        <v>954.27300000000002</v>
      </c>
      <c r="J8" s="70">
        <v>2315.4639999999999</v>
      </c>
      <c r="K8" s="75">
        <f t="shared" si="16"/>
        <v>0.68048484307020252</v>
      </c>
      <c r="L8" s="77">
        <f>K8-IF(E8=0,"0",(I8/E8))</f>
        <v>9.6817709725737444E-2</v>
      </c>
      <c r="M8" s="69">
        <v>493.173</v>
      </c>
      <c r="N8" s="71">
        <v>644.12900000000013</v>
      </c>
      <c r="O8" s="78">
        <f t="shared" ref="O8:O71" si="27">IF(F8=0,"0",(N8/F8))</f>
        <v>0.18930116014844825</v>
      </c>
      <c r="P8" s="80">
        <f t="shared" ref="P8:P71" si="28">O8-IF(E8=0,"0",(M8/E8))</f>
        <v>-0.11234089736852007</v>
      </c>
      <c r="Q8" s="69">
        <v>187.51499999999999</v>
      </c>
      <c r="R8" s="71">
        <v>443.07499999999999</v>
      </c>
      <c r="S8" s="78">
        <f t="shared" ref="S8:S71" si="29">IF(F8=0,"0",(R8/F8))</f>
        <v>0.13021399678134921</v>
      </c>
      <c r="T8" s="80">
        <f t="shared" ref="T8:T71" si="30">S8-IF(E8=0,"0",(Q8/E8))</f>
        <v>1.5523187642782613E-2</v>
      </c>
      <c r="U8" s="69">
        <v>544.86900000000003</v>
      </c>
      <c r="V8" s="70">
        <v>469.71199999999999</v>
      </c>
      <c r="W8" s="71">
        <f>V8-U8</f>
        <v>-75.157000000000039</v>
      </c>
      <c r="X8" s="69">
        <v>0</v>
      </c>
      <c r="Y8" s="70">
        <v>0</v>
      </c>
      <c r="Z8" s="71">
        <f t="shared" ref="Z8:Z71" si="31">Y8-X8</f>
        <v>0</v>
      </c>
      <c r="AA8" s="78">
        <f t="shared" ref="AA8:AA66" si="32">IF(D8=0,"0",(V8/D8))</f>
        <v>0.13620821897151936</v>
      </c>
      <c r="AB8" s="80">
        <f t="shared" ref="AB8:AB71" si="33">AA8-IF(C8=0,"0",(U8/C8))</f>
        <v>-0.18231239105148977</v>
      </c>
      <c r="AC8" s="78">
        <f t="shared" ref="AC8:AC66" si="34">IF(D8=0,"0",(Y8/D8))</f>
        <v>0</v>
      </c>
      <c r="AD8" s="80">
        <f t="shared" ref="AD8:AD71" si="35">AC8-IF(C8=0,"0",(X8/C8))</f>
        <v>0</v>
      </c>
      <c r="AE8" s="78">
        <f t="shared" ref="AE8:AE71" si="36">IF(F8=0,"0",(Y8/F8))</f>
        <v>0</v>
      </c>
      <c r="AF8" s="80">
        <f t="shared" ref="AF8:AF71" si="37">AE8-IF(E8=0,"0",(X8/E8))</f>
        <v>0</v>
      </c>
      <c r="AG8" s="69">
        <v>1836</v>
      </c>
      <c r="AH8" s="71">
        <v>3154</v>
      </c>
      <c r="AI8" s="69">
        <v>38</v>
      </c>
      <c r="AJ8" s="71">
        <v>38</v>
      </c>
      <c r="AK8" s="69">
        <v>66</v>
      </c>
      <c r="AL8" s="71">
        <v>66</v>
      </c>
      <c r="AM8" s="69">
        <f>AH8/AJ8/6</f>
        <v>13.833333333333334</v>
      </c>
      <c r="AN8" s="71">
        <f>AM8-(AG8/AI8/3)</f>
        <v>-2.2719298245614024</v>
      </c>
      <c r="AO8" s="69">
        <f>(AH8/AL8/6)</f>
        <v>7.9646464646464645</v>
      </c>
      <c r="AP8" s="71">
        <f>AO8-(AG8/AK8/3)</f>
        <v>-1.3080808080808071</v>
      </c>
      <c r="AQ8" s="69">
        <v>142</v>
      </c>
      <c r="AR8" s="71">
        <v>142</v>
      </c>
      <c r="AS8" s="69">
        <v>7247</v>
      </c>
      <c r="AT8" s="71">
        <v>13196</v>
      </c>
      <c r="AU8" s="69">
        <f t="shared" ref="AU8:AU71" si="38">F8*1000/AT8</f>
        <v>257.85601697484088</v>
      </c>
      <c r="AV8" s="71">
        <f t="shared" ref="AV8:AV71" si="39">AU8-(E8*1000/AS8)</f>
        <v>32.25080102341272</v>
      </c>
      <c r="AW8" s="69">
        <f t="shared" ref="AW8:AW71" si="40">F8*1000/AH8</f>
        <v>1078.8421052631579</v>
      </c>
      <c r="AX8" s="71">
        <f t="shared" ref="AX8:AX71" si="41">AW8-(E8*1000/AG8)</f>
        <v>188.34047127622978</v>
      </c>
      <c r="AY8" s="197">
        <f t="shared" ref="AY8:AY71" si="42">AT8/AH8</f>
        <v>4.183893468611287</v>
      </c>
      <c r="AZ8" s="190">
        <f t="shared" ref="AZ8:AZ71" si="43">AY8-(AS8/AG8)</f>
        <v>0.23672571262000153</v>
      </c>
      <c r="BA8" s="78">
        <f>(AT8/AR8)/181</f>
        <v>0.51342307991595981</v>
      </c>
      <c r="BB8" s="117">
        <f>BA8-(AS8/AQ8)/90</f>
        <v>-5.3634823057436054E-2</v>
      </c>
    </row>
    <row r="9" spans="1:54" ht="15" customHeight="1" x14ac:dyDescent="0.2">
      <c r="A9" s="153" t="s">
        <v>91</v>
      </c>
      <c r="B9" s="233" t="s">
        <v>94</v>
      </c>
      <c r="C9" s="70">
        <v>3957.01</v>
      </c>
      <c r="D9" s="70">
        <v>7680.1229999999996</v>
      </c>
      <c r="E9" s="69">
        <v>3975.2840000000001</v>
      </c>
      <c r="F9" s="71">
        <v>7904.6220000000003</v>
      </c>
      <c r="G9" s="176">
        <f t="shared" si="25"/>
        <v>0.97159902143328292</v>
      </c>
      <c r="H9" s="177">
        <f t="shared" si="26"/>
        <v>-2.3804074295223576E-2</v>
      </c>
      <c r="I9" s="69">
        <v>2422.4650000000001</v>
      </c>
      <c r="J9" s="70">
        <v>5119.7290000000003</v>
      </c>
      <c r="K9" s="75">
        <f t="shared" si="16"/>
        <v>0.64768802353863353</v>
      </c>
      <c r="L9" s="77">
        <f t="shared" ref="L9:L72" si="44">K9-IF(E9=0,"0",(I9/E9))</f>
        <v>3.8306404514684478E-2</v>
      </c>
      <c r="M9" s="69">
        <v>855.32299999999998</v>
      </c>
      <c r="N9" s="71">
        <v>1593.0889999999999</v>
      </c>
      <c r="O9" s="78">
        <f t="shared" si="27"/>
        <v>0.20153892241779556</v>
      </c>
      <c r="P9" s="80">
        <f t="shared" si="28"/>
        <v>-1.3621302612667668E-2</v>
      </c>
      <c r="Q9" s="69">
        <v>697.49599999999998</v>
      </c>
      <c r="R9" s="71">
        <v>1191.8040000000001</v>
      </c>
      <c r="S9" s="78">
        <f t="shared" si="29"/>
        <v>0.15077305404357097</v>
      </c>
      <c r="T9" s="80">
        <f t="shared" si="30"/>
        <v>-2.4685101902016809E-2</v>
      </c>
      <c r="U9" s="69">
        <v>2338.5369999999998</v>
      </c>
      <c r="V9" s="70">
        <v>2357.491</v>
      </c>
      <c r="W9" s="71">
        <f t="shared" ref="W9:W72" si="45">V9-U9</f>
        <v>18.954000000000178</v>
      </c>
      <c r="X9" s="69">
        <v>0</v>
      </c>
      <c r="Y9" s="70">
        <v>0</v>
      </c>
      <c r="Z9" s="71">
        <f t="shared" si="31"/>
        <v>0</v>
      </c>
      <c r="AA9" s="78">
        <f t="shared" si="32"/>
        <v>0.30696005780115765</v>
      </c>
      <c r="AB9" s="80">
        <f t="shared" si="33"/>
        <v>-0.28402581284359674</v>
      </c>
      <c r="AC9" s="78">
        <f t="shared" si="34"/>
        <v>0</v>
      </c>
      <c r="AD9" s="80">
        <f t="shared" si="35"/>
        <v>0</v>
      </c>
      <c r="AE9" s="78">
        <f t="shared" si="36"/>
        <v>0</v>
      </c>
      <c r="AF9" s="80">
        <f t="shared" si="37"/>
        <v>0</v>
      </c>
      <c r="AG9" s="69">
        <v>3787</v>
      </c>
      <c r="AH9" s="71">
        <v>6489</v>
      </c>
      <c r="AI9" s="69">
        <v>91</v>
      </c>
      <c r="AJ9" s="71">
        <v>93</v>
      </c>
      <c r="AK9" s="69">
        <v>196</v>
      </c>
      <c r="AL9" s="71">
        <v>198</v>
      </c>
      <c r="AM9" s="69">
        <f t="shared" ref="AM9:AM72" si="46">AH9/AJ9/6</f>
        <v>11.629032258064518</v>
      </c>
      <c r="AN9" s="71">
        <f t="shared" ref="AN9:AN72" si="47">AM9-(AG9/AI9/3)</f>
        <v>-2.2427626137303527</v>
      </c>
      <c r="AO9" s="69">
        <f t="shared" ref="AO9:AO72" si="48">(AH9/AL9/6)</f>
        <v>5.4621212121212119</v>
      </c>
      <c r="AP9" s="71">
        <f t="shared" ref="AP9:AP72" si="49">AO9-(AG9/AK9/3)</f>
        <v>-0.97835497835497875</v>
      </c>
      <c r="AQ9" s="69">
        <v>297</v>
      </c>
      <c r="AR9" s="71">
        <v>297</v>
      </c>
      <c r="AS9" s="69">
        <v>16147</v>
      </c>
      <c r="AT9" s="71">
        <v>27480</v>
      </c>
      <c r="AU9" s="69">
        <f>F9*1000/AT9</f>
        <v>287.64999999999998</v>
      </c>
      <c r="AV9" s="71">
        <f t="shared" si="39"/>
        <v>41.456651390351112</v>
      </c>
      <c r="AW9" s="69">
        <f>F9*1000/AH9</f>
        <v>1218.1571890892278</v>
      </c>
      <c r="AX9" s="71">
        <f t="shared" si="41"/>
        <v>168.4386783947466</v>
      </c>
      <c r="AY9" s="197">
        <f t="shared" si="42"/>
        <v>4.2348589921405457</v>
      </c>
      <c r="AZ9" s="190">
        <f t="shared" si="43"/>
        <v>-2.8938208810075139E-2</v>
      </c>
      <c r="BA9" s="78">
        <f t="shared" ref="BA9:BA72" si="50">(AT9/AR9)/181</f>
        <v>0.51118924047100844</v>
      </c>
      <c r="BB9" s="117">
        <f t="shared" ref="BB9:BB72" si="51">BA9-(AS9/AQ9)/90</f>
        <v>-9.2888574717917893E-2</v>
      </c>
    </row>
    <row r="10" spans="1:54" s="152" customFormat="1" ht="15" customHeight="1" x14ac:dyDescent="0.2">
      <c r="A10" s="153" t="s">
        <v>95</v>
      </c>
      <c r="B10" s="232" t="s">
        <v>96</v>
      </c>
      <c r="C10" s="70">
        <v>758.16700000000003</v>
      </c>
      <c r="D10" s="70">
        <v>1453.6759999999999</v>
      </c>
      <c r="E10" s="69">
        <v>740.40099999999995</v>
      </c>
      <c r="F10" s="71">
        <v>1436.88</v>
      </c>
      <c r="G10" s="176">
        <f t="shared" si="25"/>
        <v>1.011689215522521</v>
      </c>
      <c r="H10" s="177">
        <f t="shared" si="26"/>
        <v>-1.2305889832550099E-2</v>
      </c>
      <c r="I10" s="69">
        <v>440.13299999999998</v>
      </c>
      <c r="J10" s="70">
        <v>974.36599999999999</v>
      </c>
      <c r="K10" s="75">
        <f t="shared" si="16"/>
        <v>0.67811229886977331</v>
      </c>
      <c r="L10" s="77">
        <f t="shared" si="44"/>
        <v>8.3660103370307493E-2</v>
      </c>
      <c r="M10" s="69">
        <v>256.95399999999995</v>
      </c>
      <c r="N10" s="71">
        <v>379.75000000000011</v>
      </c>
      <c r="O10" s="78">
        <f t="shared" si="27"/>
        <v>0.26428790156450094</v>
      </c>
      <c r="P10" s="80">
        <f t="shared" si="28"/>
        <v>-8.2759171575594703E-2</v>
      </c>
      <c r="Q10" s="69">
        <v>43.314</v>
      </c>
      <c r="R10" s="71">
        <v>82.763999999999996</v>
      </c>
      <c r="S10" s="78">
        <f t="shared" si="29"/>
        <v>5.759979956572573E-2</v>
      </c>
      <c r="T10" s="80">
        <f t="shared" si="30"/>
        <v>-9.0093179471274071E-4</v>
      </c>
      <c r="U10" s="69">
        <v>527.77599999999995</v>
      </c>
      <c r="V10" s="70">
        <v>532.07600000000002</v>
      </c>
      <c r="W10" s="71">
        <f t="shared" si="45"/>
        <v>4.3000000000000682</v>
      </c>
      <c r="X10" s="69">
        <v>0</v>
      </c>
      <c r="Y10" s="70">
        <v>0</v>
      </c>
      <c r="Z10" s="71">
        <f t="shared" si="31"/>
        <v>0</v>
      </c>
      <c r="AA10" s="78">
        <f t="shared" si="32"/>
        <v>0.36602103907610778</v>
      </c>
      <c r="AB10" s="80">
        <f t="shared" si="33"/>
        <v>-0.33010000021998392</v>
      </c>
      <c r="AC10" s="78">
        <f t="shared" si="34"/>
        <v>0</v>
      </c>
      <c r="AD10" s="80">
        <f t="shared" si="35"/>
        <v>0</v>
      </c>
      <c r="AE10" s="78">
        <f t="shared" si="36"/>
        <v>0</v>
      </c>
      <c r="AF10" s="80">
        <f t="shared" si="37"/>
        <v>0</v>
      </c>
      <c r="AG10" s="69">
        <v>653</v>
      </c>
      <c r="AH10" s="71">
        <v>1154</v>
      </c>
      <c r="AI10" s="69">
        <v>13</v>
      </c>
      <c r="AJ10" s="71">
        <v>14</v>
      </c>
      <c r="AK10" s="69">
        <v>31</v>
      </c>
      <c r="AL10" s="71">
        <v>30</v>
      </c>
      <c r="AM10" s="69">
        <f t="shared" si="46"/>
        <v>13.738095238095239</v>
      </c>
      <c r="AN10" s="71">
        <f t="shared" si="47"/>
        <v>-3.0054945054945055</v>
      </c>
      <c r="AO10" s="69">
        <f t="shared" si="48"/>
        <v>6.4111111111111114</v>
      </c>
      <c r="AP10" s="71">
        <f t="shared" si="49"/>
        <v>-0.61039426523297546</v>
      </c>
      <c r="AQ10" s="69">
        <v>60</v>
      </c>
      <c r="AR10" s="71">
        <v>60</v>
      </c>
      <c r="AS10" s="69">
        <v>3010</v>
      </c>
      <c r="AT10" s="71">
        <v>5232</v>
      </c>
      <c r="AU10" s="69">
        <f t="shared" si="38"/>
        <v>274.63302752293578</v>
      </c>
      <c r="AV10" s="71">
        <f t="shared" si="39"/>
        <v>28.652628851839438</v>
      </c>
      <c r="AW10" s="69">
        <f t="shared" si="40"/>
        <v>1245.1299826689774</v>
      </c>
      <c r="AX10" s="71">
        <f t="shared" si="41"/>
        <v>111.28465341936021</v>
      </c>
      <c r="AY10" s="197">
        <f t="shared" si="42"/>
        <v>4.5337954939341421</v>
      </c>
      <c r="AZ10" s="190">
        <f t="shared" si="43"/>
        <v>-7.5699146188369149E-2</v>
      </c>
      <c r="BA10" s="78">
        <f t="shared" si="50"/>
        <v>0.48176795580110499</v>
      </c>
      <c r="BB10" s="117">
        <f t="shared" si="51"/>
        <v>-7.5639451606302366E-2</v>
      </c>
    </row>
    <row r="11" spans="1:54" s="152" customFormat="1" ht="15" customHeight="1" x14ac:dyDescent="0.2">
      <c r="A11" s="153" t="s">
        <v>95</v>
      </c>
      <c r="B11" s="233" t="s">
        <v>97</v>
      </c>
      <c r="C11" s="70">
        <v>586.80465000000004</v>
      </c>
      <c r="D11" s="70">
        <v>1258.1420000000001</v>
      </c>
      <c r="E11" s="69">
        <v>609.09576000000004</v>
      </c>
      <c r="F11" s="71">
        <v>1157</v>
      </c>
      <c r="G11" s="176">
        <f t="shared" si="25"/>
        <v>1.087417458945549</v>
      </c>
      <c r="H11" s="177">
        <f t="shared" si="26"/>
        <v>0.1240145122561811</v>
      </c>
      <c r="I11" s="69">
        <v>436.20699999999999</v>
      </c>
      <c r="J11" s="70">
        <v>854.35500000000002</v>
      </c>
      <c r="K11" s="75">
        <f t="shared" si="16"/>
        <v>0.73842264477095942</v>
      </c>
      <c r="L11" s="77">
        <f t="shared" si="44"/>
        <v>2.2267602089329208E-2</v>
      </c>
      <c r="M11" s="69">
        <v>121.93202000000005</v>
      </c>
      <c r="N11" s="71">
        <v>208.43399999999997</v>
      </c>
      <c r="O11" s="78">
        <f t="shared" si="27"/>
        <v>0.18015038893690577</v>
      </c>
      <c r="P11" s="80">
        <f t="shared" si="28"/>
        <v>-2.00349152589403E-2</v>
      </c>
      <c r="Q11" s="69">
        <v>50.956739999999996</v>
      </c>
      <c r="R11" s="71">
        <v>94.210999999999999</v>
      </c>
      <c r="S11" s="78">
        <f t="shared" si="29"/>
        <v>8.1426966292134834E-2</v>
      </c>
      <c r="T11" s="80">
        <f t="shared" si="30"/>
        <v>-2.2326868303889497E-3</v>
      </c>
      <c r="U11" s="69">
        <v>274.06322999999998</v>
      </c>
      <c r="V11" s="70">
        <v>194.70459</v>
      </c>
      <c r="W11" s="71">
        <f t="shared" si="45"/>
        <v>-79.35863999999998</v>
      </c>
      <c r="X11" s="69">
        <v>0</v>
      </c>
      <c r="Y11" s="70">
        <v>0</v>
      </c>
      <c r="Z11" s="71">
        <f t="shared" si="31"/>
        <v>0</v>
      </c>
      <c r="AA11" s="78">
        <f t="shared" si="32"/>
        <v>0.1547556555619318</v>
      </c>
      <c r="AB11" s="80">
        <f t="shared" si="33"/>
        <v>-0.31228772931922066</v>
      </c>
      <c r="AC11" s="78">
        <f t="shared" si="34"/>
        <v>0</v>
      </c>
      <c r="AD11" s="80">
        <f t="shared" si="35"/>
        <v>0</v>
      </c>
      <c r="AE11" s="78">
        <f t="shared" si="36"/>
        <v>0</v>
      </c>
      <c r="AF11" s="80">
        <f t="shared" si="37"/>
        <v>0</v>
      </c>
      <c r="AG11" s="69">
        <v>716</v>
      </c>
      <c r="AH11" s="71">
        <v>1170</v>
      </c>
      <c r="AI11" s="69">
        <v>17</v>
      </c>
      <c r="AJ11" s="71">
        <v>17</v>
      </c>
      <c r="AK11" s="69">
        <v>30</v>
      </c>
      <c r="AL11" s="71">
        <v>30</v>
      </c>
      <c r="AM11" s="69">
        <f t="shared" si="46"/>
        <v>11.470588235294118</v>
      </c>
      <c r="AN11" s="71">
        <f t="shared" si="47"/>
        <v>-2.5686274509803919</v>
      </c>
      <c r="AO11" s="69">
        <f t="shared" si="48"/>
        <v>6.5</v>
      </c>
      <c r="AP11" s="71">
        <f t="shared" si="49"/>
        <v>-1.4555555555555557</v>
      </c>
      <c r="AQ11" s="69">
        <v>62</v>
      </c>
      <c r="AR11" s="71">
        <v>62</v>
      </c>
      <c r="AS11" s="69">
        <v>3628</v>
      </c>
      <c r="AT11" s="71">
        <v>5662</v>
      </c>
      <c r="AU11" s="69">
        <f t="shared" si="38"/>
        <v>204.34475450370894</v>
      </c>
      <c r="AV11" s="71">
        <f t="shared" si="39"/>
        <v>36.457279310765159</v>
      </c>
      <c r="AW11" s="69">
        <f t="shared" si="40"/>
        <v>988.88888888888891</v>
      </c>
      <c r="AX11" s="71">
        <f t="shared" si="41"/>
        <v>138.196486654252</v>
      </c>
      <c r="AY11" s="197">
        <f t="shared" si="42"/>
        <v>4.839316239316239</v>
      </c>
      <c r="AZ11" s="190">
        <f t="shared" si="43"/>
        <v>-0.2277228668290121</v>
      </c>
      <c r="BA11" s="78">
        <f t="shared" si="50"/>
        <v>0.50454464444840497</v>
      </c>
      <c r="BB11" s="117">
        <f t="shared" si="51"/>
        <v>-0.14563456702112909</v>
      </c>
    </row>
    <row r="12" spans="1:54" s="152" customFormat="1" ht="15" customHeight="1" x14ac:dyDescent="0.2">
      <c r="A12" s="153" t="s">
        <v>95</v>
      </c>
      <c r="B12" s="233" t="s">
        <v>98</v>
      </c>
      <c r="C12" s="70">
        <v>402.29679999999996</v>
      </c>
      <c r="D12" s="70">
        <v>715.48599999999999</v>
      </c>
      <c r="E12" s="69">
        <v>405.30654000000004</v>
      </c>
      <c r="F12" s="71">
        <v>693.97900000000004</v>
      </c>
      <c r="G12" s="176">
        <f>IF(F12=0,"0",(D12/F12))</f>
        <v>1.0309908513081807</v>
      </c>
      <c r="H12" s="177">
        <f t="shared" si="26"/>
        <v>3.8416687565350549E-2</v>
      </c>
      <c r="I12" s="69">
        <v>275.25862999999998</v>
      </c>
      <c r="J12" s="70">
        <v>460.51</v>
      </c>
      <c r="K12" s="75">
        <f t="shared" si="16"/>
        <v>0.66357915729438488</v>
      </c>
      <c r="L12" s="77">
        <f t="shared" si="44"/>
        <v>-1.5557749798207232E-2</v>
      </c>
      <c r="M12" s="69">
        <v>102.93391000000005</v>
      </c>
      <c r="N12" s="71">
        <v>188.52100000000004</v>
      </c>
      <c r="O12" s="78">
        <f t="shared" si="27"/>
        <v>0.27165231224575964</v>
      </c>
      <c r="P12" s="80">
        <f t="shared" si="28"/>
        <v>1.7686733501335594E-2</v>
      </c>
      <c r="Q12" s="69">
        <v>27.114000000000001</v>
      </c>
      <c r="R12" s="71">
        <v>44.948</v>
      </c>
      <c r="S12" s="78">
        <f t="shared" si="29"/>
        <v>6.4768530459855408E-2</v>
      </c>
      <c r="T12" s="80">
        <f t="shared" si="30"/>
        <v>-2.1289837031284869E-3</v>
      </c>
      <c r="U12" s="69">
        <v>1679.5018700000001</v>
      </c>
      <c r="V12" s="70">
        <v>1735.2417700000001</v>
      </c>
      <c r="W12" s="71">
        <f t="shared" si="45"/>
        <v>55.739900000000034</v>
      </c>
      <c r="X12" s="69">
        <v>182.53779999999998</v>
      </c>
      <c r="Y12" s="70">
        <v>203.80014</v>
      </c>
      <c r="Z12" s="71">
        <f t="shared" si="31"/>
        <v>21.262340000000023</v>
      </c>
      <c r="AA12" s="78">
        <f t="shared" si="32"/>
        <v>2.4252630659439878</v>
      </c>
      <c r="AB12" s="80">
        <f t="shared" si="33"/>
        <v>-1.749520004664578</v>
      </c>
      <c r="AC12" s="78">
        <f t="shared" si="34"/>
        <v>0.28484154826230002</v>
      </c>
      <c r="AD12" s="80">
        <f t="shared" si="35"/>
        <v>-0.16889758165372215</v>
      </c>
      <c r="AE12" s="78">
        <f t="shared" si="36"/>
        <v>0.29366903033088898</v>
      </c>
      <c r="AF12" s="80">
        <f t="shared" si="37"/>
        <v>-0.15670070710290607</v>
      </c>
      <c r="AG12" s="69">
        <v>527</v>
      </c>
      <c r="AH12" s="71">
        <v>955</v>
      </c>
      <c r="AI12" s="69">
        <v>17</v>
      </c>
      <c r="AJ12" s="71">
        <v>16</v>
      </c>
      <c r="AK12" s="69">
        <v>23</v>
      </c>
      <c r="AL12" s="71">
        <v>24</v>
      </c>
      <c r="AM12" s="69">
        <f t="shared" si="46"/>
        <v>9.9479166666666661</v>
      </c>
      <c r="AN12" s="71">
        <f t="shared" si="47"/>
        <v>-0.38541666666666785</v>
      </c>
      <c r="AO12" s="69">
        <f t="shared" si="48"/>
        <v>6.6319444444444438</v>
      </c>
      <c r="AP12" s="71">
        <f t="shared" si="49"/>
        <v>-1.0057367149758463</v>
      </c>
      <c r="AQ12" s="69">
        <v>62</v>
      </c>
      <c r="AR12" s="71">
        <v>62</v>
      </c>
      <c r="AS12" s="69">
        <v>2098</v>
      </c>
      <c r="AT12" s="71">
        <v>3807</v>
      </c>
      <c r="AU12" s="69">
        <f t="shared" si="38"/>
        <v>182.2902547938009</v>
      </c>
      <c r="AV12" s="71">
        <f t="shared" si="39"/>
        <v>-10.896847208105697</v>
      </c>
      <c r="AW12" s="69">
        <f t="shared" si="40"/>
        <v>726.67958115183251</v>
      </c>
      <c r="AX12" s="71">
        <f t="shared" si="41"/>
        <v>-42.403037443992957</v>
      </c>
      <c r="AY12" s="197">
        <f t="shared" si="42"/>
        <v>3.9863874345549739</v>
      </c>
      <c r="AZ12" s="190">
        <f t="shared" si="43"/>
        <v>5.3627666232851645E-3</v>
      </c>
      <c r="BA12" s="78">
        <f t="shared" si="50"/>
        <v>0.33924434147210836</v>
      </c>
      <c r="BB12" s="117">
        <f t="shared" si="51"/>
        <v>-3.6741321610328892E-2</v>
      </c>
    </row>
    <row r="13" spans="1:54" s="152" customFormat="1" ht="15" customHeight="1" x14ac:dyDescent="0.2">
      <c r="A13" s="153" t="s">
        <v>95</v>
      </c>
      <c r="B13" s="233" t="s">
        <v>99</v>
      </c>
      <c r="C13" s="70">
        <v>191.40700000000001</v>
      </c>
      <c r="D13" s="70">
        <v>374.16800000000001</v>
      </c>
      <c r="E13" s="69">
        <v>199.453</v>
      </c>
      <c r="F13" s="71">
        <v>408.31400000000002</v>
      </c>
      <c r="G13" s="176">
        <f t="shared" si="25"/>
        <v>0.91637318338337648</v>
      </c>
      <c r="H13" s="177">
        <f t="shared" si="26"/>
        <v>-4.3286485811872555E-2</v>
      </c>
      <c r="I13" s="69">
        <v>160.26300000000001</v>
      </c>
      <c r="J13" s="70">
        <v>322.04399999999998</v>
      </c>
      <c r="K13" s="75">
        <f t="shared" si="16"/>
        <v>0.78871652698658379</v>
      </c>
      <c r="L13" s="77">
        <f t="shared" si="44"/>
        <v>-1.4796079993506739E-2</v>
      </c>
      <c r="M13" s="69">
        <v>32.576999999999998</v>
      </c>
      <c r="N13" s="71">
        <v>76.535000000000039</v>
      </c>
      <c r="O13" s="78">
        <f t="shared" si="27"/>
        <v>0.18744152784376739</v>
      </c>
      <c r="P13" s="80">
        <f t="shared" si="28"/>
        <v>2.410981561081027E-2</v>
      </c>
      <c r="Q13" s="69">
        <v>6.6130000000000004</v>
      </c>
      <c r="R13" s="71">
        <v>9.7349999999999994</v>
      </c>
      <c r="S13" s="78">
        <f t="shared" si="29"/>
        <v>2.3841945169648847E-2</v>
      </c>
      <c r="T13" s="80">
        <f t="shared" si="30"/>
        <v>-9.3137356173034688E-3</v>
      </c>
      <c r="U13" s="69">
        <v>109.509</v>
      </c>
      <c r="V13" s="70">
        <v>98.430999999999997</v>
      </c>
      <c r="W13" s="71">
        <f t="shared" si="45"/>
        <v>-11.078000000000003</v>
      </c>
      <c r="X13" s="69">
        <v>0</v>
      </c>
      <c r="Y13" s="70">
        <v>0</v>
      </c>
      <c r="Z13" s="71">
        <f t="shared" si="31"/>
        <v>0</v>
      </c>
      <c r="AA13" s="78">
        <f t="shared" si="32"/>
        <v>0.26306632314895984</v>
      </c>
      <c r="AB13" s="80">
        <f t="shared" si="33"/>
        <v>-0.30906008811081642</v>
      </c>
      <c r="AC13" s="78">
        <f t="shared" si="34"/>
        <v>0</v>
      </c>
      <c r="AD13" s="80">
        <f t="shared" si="35"/>
        <v>0</v>
      </c>
      <c r="AE13" s="78">
        <f t="shared" si="36"/>
        <v>0</v>
      </c>
      <c r="AF13" s="80">
        <f t="shared" si="37"/>
        <v>0</v>
      </c>
      <c r="AG13" s="69">
        <v>268</v>
      </c>
      <c r="AH13" s="71">
        <v>381</v>
      </c>
      <c r="AI13" s="69">
        <v>8</v>
      </c>
      <c r="AJ13" s="71">
        <v>8</v>
      </c>
      <c r="AK13" s="69">
        <v>12</v>
      </c>
      <c r="AL13" s="71">
        <v>12</v>
      </c>
      <c r="AM13" s="69">
        <f t="shared" si="46"/>
        <v>7.9375</v>
      </c>
      <c r="AN13" s="71">
        <f t="shared" si="47"/>
        <v>-3.2291666666666661</v>
      </c>
      <c r="AO13" s="69">
        <f t="shared" si="48"/>
        <v>5.291666666666667</v>
      </c>
      <c r="AP13" s="71">
        <f t="shared" si="49"/>
        <v>-2.1527777777777768</v>
      </c>
      <c r="AQ13" s="69">
        <v>25</v>
      </c>
      <c r="AR13" s="71">
        <v>25</v>
      </c>
      <c r="AS13" s="69">
        <v>1671</v>
      </c>
      <c r="AT13" s="71">
        <v>2398</v>
      </c>
      <c r="AU13" s="69">
        <f t="shared" si="38"/>
        <v>170.27272727272728</v>
      </c>
      <c r="AV13" s="71">
        <f t="shared" si="39"/>
        <v>50.911267069256311</v>
      </c>
      <c r="AW13" s="69">
        <f t="shared" si="40"/>
        <v>1071.6902887139108</v>
      </c>
      <c r="AX13" s="71">
        <f t="shared" si="41"/>
        <v>327.46267677361232</v>
      </c>
      <c r="AY13" s="197">
        <f t="shared" si="42"/>
        <v>6.2939632545931756</v>
      </c>
      <c r="AZ13" s="190">
        <f t="shared" si="43"/>
        <v>5.888862772750425E-2</v>
      </c>
      <c r="BA13" s="78">
        <f t="shared" si="50"/>
        <v>0.52994475138121544</v>
      </c>
      <c r="BB13" s="117">
        <f t="shared" si="51"/>
        <v>-0.21272191528545126</v>
      </c>
    </row>
    <row r="14" spans="1:54" s="152" customFormat="1" ht="15" customHeight="1" x14ac:dyDescent="0.2">
      <c r="A14" s="153" t="s">
        <v>100</v>
      </c>
      <c r="B14" s="233" t="s">
        <v>101</v>
      </c>
      <c r="C14" s="70">
        <v>270.56299999999999</v>
      </c>
      <c r="D14" s="70">
        <v>710.46900000000005</v>
      </c>
      <c r="E14" s="69">
        <v>368.48</v>
      </c>
      <c r="F14" s="71">
        <v>706.62300000000005</v>
      </c>
      <c r="G14" s="176">
        <f t="shared" si="25"/>
        <v>1.0054427891534807</v>
      </c>
      <c r="H14" s="177">
        <f t="shared" si="26"/>
        <v>0.27117498628765357</v>
      </c>
      <c r="I14" s="69">
        <v>220.977</v>
      </c>
      <c r="J14" s="70">
        <v>446.815</v>
      </c>
      <c r="K14" s="75">
        <f t="shared" si="16"/>
        <v>0.63232445023725514</v>
      </c>
      <c r="L14" s="77">
        <f t="shared" si="44"/>
        <v>3.2625687753538246E-2</v>
      </c>
      <c r="M14" s="69">
        <v>112.47100000000002</v>
      </c>
      <c r="N14" s="71">
        <v>206.05300000000005</v>
      </c>
      <c r="O14" s="78">
        <f t="shared" si="27"/>
        <v>0.29160245279307362</v>
      </c>
      <c r="P14" s="80">
        <f t="shared" si="28"/>
        <v>-1.3627139043661085E-2</v>
      </c>
      <c r="Q14" s="69">
        <v>35.031999999999996</v>
      </c>
      <c r="R14" s="71">
        <v>53.755000000000003</v>
      </c>
      <c r="S14" s="78">
        <f t="shared" si="29"/>
        <v>7.6073096969671239E-2</v>
      </c>
      <c r="T14" s="80">
        <f t="shared" si="30"/>
        <v>-1.8998548709877161E-2</v>
      </c>
      <c r="U14" s="69">
        <v>518.673</v>
      </c>
      <c r="V14" s="70">
        <v>523.01300000000003</v>
      </c>
      <c r="W14" s="71">
        <f t="shared" si="45"/>
        <v>4.3400000000000318</v>
      </c>
      <c r="X14" s="69">
        <v>30.294</v>
      </c>
      <c r="Y14" s="70">
        <v>48.139000000000003</v>
      </c>
      <c r="Z14" s="71">
        <f t="shared" si="31"/>
        <v>17.845000000000002</v>
      </c>
      <c r="AA14" s="78">
        <f t="shared" si="32"/>
        <v>0.73615175327846816</v>
      </c>
      <c r="AB14" s="80">
        <f t="shared" si="33"/>
        <v>-1.1808620290938445</v>
      </c>
      <c r="AC14" s="78">
        <f t="shared" si="34"/>
        <v>6.7756650888356848E-2</v>
      </c>
      <c r="AD14" s="80">
        <f t="shared" si="35"/>
        <v>-4.4209878164026523E-2</v>
      </c>
      <c r="AE14" s="78">
        <f t="shared" si="36"/>
        <v>6.8125436052888177E-2</v>
      </c>
      <c r="AF14" s="80">
        <f t="shared" si="37"/>
        <v>-1.4087981228918162E-2</v>
      </c>
      <c r="AG14" s="69">
        <v>466</v>
      </c>
      <c r="AH14" s="71">
        <v>747</v>
      </c>
      <c r="AI14" s="69">
        <v>16</v>
      </c>
      <c r="AJ14" s="71">
        <v>16</v>
      </c>
      <c r="AK14" s="69">
        <v>29</v>
      </c>
      <c r="AL14" s="71">
        <v>29.75</v>
      </c>
      <c r="AM14" s="69">
        <f t="shared" si="46"/>
        <v>7.78125</v>
      </c>
      <c r="AN14" s="71">
        <f t="shared" si="47"/>
        <v>-1.9270833333333339</v>
      </c>
      <c r="AO14" s="69">
        <f t="shared" si="48"/>
        <v>4.1848739495798322</v>
      </c>
      <c r="AP14" s="71">
        <f t="shared" si="49"/>
        <v>-1.1714478895006284</v>
      </c>
      <c r="AQ14" s="69">
        <v>65</v>
      </c>
      <c r="AR14" s="71">
        <v>61</v>
      </c>
      <c r="AS14" s="69">
        <v>2513</v>
      </c>
      <c r="AT14" s="71">
        <v>3975</v>
      </c>
      <c r="AU14" s="69">
        <f t="shared" si="38"/>
        <v>177.7667924528302</v>
      </c>
      <c r="AV14" s="71">
        <f t="shared" si="39"/>
        <v>31.137265990434656</v>
      </c>
      <c r="AW14" s="69">
        <f t="shared" si="40"/>
        <v>945.94779116465861</v>
      </c>
      <c r="AX14" s="71">
        <f t="shared" si="41"/>
        <v>155.21817743075303</v>
      </c>
      <c r="AY14" s="197">
        <f t="shared" si="42"/>
        <v>5.3212851405622494</v>
      </c>
      <c r="AZ14" s="190">
        <f t="shared" si="43"/>
        <v>-7.1418722098695042E-2</v>
      </c>
      <c r="BA14" s="78">
        <f t="shared" si="50"/>
        <v>0.36002173716148894</v>
      </c>
      <c r="BB14" s="117">
        <f t="shared" si="51"/>
        <v>-6.9550912411160626E-2</v>
      </c>
    </row>
    <row r="15" spans="1:54" s="152" customFormat="1" ht="15" customHeight="1" x14ac:dyDescent="0.2">
      <c r="A15" s="153" t="s">
        <v>100</v>
      </c>
      <c r="B15" s="233" t="s">
        <v>102</v>
      </c>
      <c r="C15" s="70">
        <v>47.401320000000005</v>
      </c>
      <c r="D15" s="70">
        <v>100.503</v>
      </c>
      <c r="E15" s="69">
        <v>97.854309999999998</v>
      </c>
      <c r="F15" s="71">
        <v>174.20070999999999</v>
      </c>
      <c r="G15" s="176">
        <f>IF(F15=0,"0",(D15/F15))</f>
        <v>0.57693794703821821</v>
      </c>
      <c r="H15" s="177">
        <f>G15-IF(E15=0,"0",(C15/E15))</f>
        <v>9.2530872888903715E-2</v>
      </c>
      <c r="I15" s="69">
        <v>55.959780000000002</v>
      </c>
      <c r="J15" s="70">
        <v>85.374709999999993</v>
      </c>
      <c r="K15" s="75">
        <f t="shared" si="16"/>
        <v>0.4900939267124686</v>
      </c>
      <c r="L15" s="77">
        <f t="shared" si="44"/>
        <v>-8.1774394672659956E-2</v>
      </c>
      <c r="M15" s="69">
        <v>41.653999999999996</v>
      </c>
      <c r="N15" s="71">
        <v>88.425999999999988</v>
      </c>
      <c r="O15" s="78">
        <f t="shared" si="27"/>
        <v>0.50760987139489844</v>
      </c>
      <c r="P15" s="80">
        <f t="shared" si="28"/>
        <v>8.1936234740570213E-2</v>
      </c>
      <c r="Q15" s="69">
        <v>0.24052999999999999</v>
      </c>
      <c r="R15" s="71">
        <v>0.4</v>
      </c>
      <c r="S15" s="78">
        <f t="shared" si="29"/>
        <v>2.2962018926329293E-3</v>
      </c>
      <c r="T15" s="80">
        <f t="shared" si="30"/>
        <v>-1.6184006791024981E-4</v>
      </c>
      <c r="U15" s="69">
        <v>311.25330000000002</v>
      </c>
      <c r="V15" s="70">
        <v>374.40954000000005</v>
      </c>
      <c r="W15" s="71">
        <f t="shared" si="45"/>
        <v>63.156240000000025</v>
      </c>
      <c r="X15" s="69">
        <v>260.73651999999998</v>
      </c>
      <c r="Y15" s="70">
        <v>357.16242</v>
      </c>
      <c r="Z15" s="71">
        <f t="shared" si="31"/>
        <v>96.425900000000013</v>
      </c>
      <c r="AA15" s="78">
        <f t="shared" si="32"/>
        <v>3.7253568550192537</v>
      </c>
      <c r="AB15" s="80">
        <f>AA15-IF(C15=0,"0",(U15/C15))</f>
        <v>-2.8409856012667736</v>
      </c>
      <c r="AC15" s="78">
        <f t="shared" si="34"/>
        <v>3.5537488433181097</v>
      </c>
      <c r="AD15" s="80">
        <f t="shared" si="35"/>
        <v>-1.9468684390698061</v>
      </c>
      <c r="AE15" s="78">
        <f t="shared" si="36"/>
        <v>2.0502925619533929</v>
      </c>
      <c r="AF15" s="80">
        <f>AE15-IF(E15=0,"0",(X15/E15))</f>
        <v>-0.61424536182329081</v>
      </c>
      <c r="AG15" s="69">
        <v>52</v>
      </c>
      <c r="AH15" s="71">
        <v>123</v>
      </c>
      <c r="AI15" s="69">
        <v>7</v>
      </c>
      <c r="AJ15" s="71">
        <v>5</v>
      </c>
      <c r="AK15" s="69">
        <v>1</v>
      </c>
      <c r="AL15" s="71">
        <v>1</v>
      </c>
      <c r="AM15" s="69">
        <f t="shared" si="46"/>
        <v>4.1000000000000005</v>
      </c>
      <c r="AN15" s="71">
        <f t="shared" si="47"/>
        <v>1.6238095238095243</v>
      </c>
      <c r="AO15" s="69">
        <f t="shared" si="48"/>
        <v>20.5</v>
      </c>
      <c r="AP15" s="71">
        <f t="shared" si="49"/>
        <v>3.1666666666666679</v>
      </c>
      <c r="AQ15" s="69">
        <v>20</v>
      </c>
      <c r="AR15" s="71">
        <v>20</v>
      </c>
      <c r="AS15" s="69">
        <v>464</v>
      </c>
      <c r="AT15" s="71">
        <v>1514</v>
      </c>
      <c r="AU15" s="69">
        <f t="shared" si="38"/>
        <v>115.0599141347424</v>
      </c>
      <c r="AV15" s="71">
        <f t="shared" si="39"/>
        <v>-95.832995348016226</v>
      </c>
      <c r="AW15" s="69">
        <f t="shared" si="40"/>
        <v>1416.2659349593496</v>
      </c>
      <c r="AX15" s="71">
        <f>AW15-(E15*1000/AG15)</f>
        <v>-465.5477188868042</v>
      </c>
      <c r="AY15" s="197">
        <f t="shared" si="42"/>
        <v>12.308943089430894</v>
      </c>
      <c r="AZ15" s="190">
        <f t="shared" si="43"/>
        <v>3.3858661663539706</v>
      </c>
      <c r="BA15" s="78">
        <f t="shared" si="50"/>
        <v>0.41823204419889504</v>
      </c>
      <c r="BB15" s="117">
        <f t="shared" si="51"/>
        <v>0.16045426642111726</v>
      </c>
    </row>
    <row r="16" spans="1:54" s="152" customFormat="1" ht="15" customHeight="1" x14ac:dyDescent="0.2">
      <c r="A16" s="153" t="s">
        <v>103</v>
      </c>
      <c r="B16" s="233" t="s">
        <v>104</v>
      </c>
      <c r="C16" s="70">
        <v>896.46900000000005</v>
      </c>
      <c r="D16" s="70">
        <v>1770.77</v>
      </c>
      <c r="E16" s="69">
        <v>847.11800000000005</v>
      </c>
      <c r="F16" s="71">
        <v>1706.895</v>
      </c>
      <c r="G16" s="176">
        <f t="shared" si="25"/>
        <v>1.0374217511914909</v>
      </c>
      <c r="H16" s="177">
        <f t="shared" si="26"/>
        <v>-2.0835776095144531E-2</v>
      </c>
      <c r="I16" s="69">
        <v>639.58299999999997</v>
      </c>
      <c r="J16" s="70">
        <v>1320.7470000000001</v>
      </c>
      <c r="K16" s="75">
        <f t="shared" si="16"/>
        <v>0.77377167312576345</v>
      </c>
      <c r="L16" s="77">
        <f t="shared" si="44"/>
        <v>1.8761155110563754E-2</v>
      </c>
      <c r="M16" s="69">
        <v>150.28700000000009</v>
      </c>
      <c r="N16" s="71">
        <v>291.0089999999999</v>
      </c>
      <c r="O16" s="78">
        <f t="shared" si="27"/>
        <v>0.17049027620328133</v>
      </c>
      <c r="P16" s="80">
        <f t="shared" si="28"/>
        <v>-6.9194825316293562E-3</v>
      </c>
      <c r="Q16" s="69">
        <v>57.247999999999998</v>
      </c>
      <c r="R16" s="71">
        <v>95.138999999999996</v>
      </c>
      <c r="S16" s="78">
        <f t="shared" si="29"/>
        <v>5.5738050670955157E-2</v>
      </c>
      <c r="T16" s="80">
        <f t="shared" si="30"/>
        <v>-1.184167257893446E-2</v>
      </c>
      <c r="U16" s="69">
        <v>357.392</v>
      </c>
      <c r="V16" s="70">
        <v>382.15300000000002</v>
      </c>
      <c r="W16" s="71">
        <f t="shared" si="45"/>
        <v>24.761000000000024</v>
      </c>
      <c r="X16" s="69">
        <v>0</v>
      </c>
      <c r="Y16" s="70">
        <v>0</v>
      </c>
      <c r="Z16" s="71">
        <f t="shared" si="31"/>
        <v>0</v>
      </c>
      <c r="AA16" s="78">
        <f t="shared" si="32"/>
        <v>0.21581176550314271</v>
      </c>
      <c r="AB16" s="80">
        <f t="shared" si="33"/>
        <v>-0.18285455759336142</v>
      </c>
      <c r="AC16" s="78">
        <f t="shared" si="34"/>
        <v>0</v>
      </c>
      <c r="AD16" s="80">
        <f t="shared" si="35"/>
        <v>0</v>
      </c>
      <c r="AE16" s="78">
        <f t="shared" si="36"/>
        <v>0</v>
      </c>
      <c r="AF16" s="80">
        <f t="shared" si="37"/>
        <v>0</v>
      </c>
      <c r="AG16" s="69">
        <v>1264</v>
      </c>
      <c r="AH16" s="71">
        <v>2036</v>
      </c>
      <c r="AI16" s="69">
        <v>37</v>
      </c>
      <c r="AJ16" s="71">
        <v>37</v>
      </c>
      <c r="AK16" s="69">
        <v>54</v>
      </c>
      <c r="AL16" s="71">
        <v>54</v>
      </c>
      <c r="AM16" s="69">
        <f t="shared" si="46"/>
        <v>9.1711711711711708</v>
      </c>
      <c r="AN16" s="71">
        <f t="shared" si="47"/>
        <v>-2.2162162162162158</v>
      </c>
      <c r="AO16" s="69">
        <f t="shared" si="48"/>
        <v>6.2839506172839501</v>
      </c>
      <c r="AP16" s="71">
        <f t="shared" si="49"/>
        <v>-1.518518518518519</v>
      </c>
      <c r="AQ16" s="69">
        <v>95</v>
      </c>
      <c r="AR16" s="71">
        <v>95</v>
      </c>
      <c r="AS16" s="69">
        <v>5138</v>
      </c>
      <c r="AT16" s="71">
        <v>8107</v>
      </c>
      <c r="AU16" s="69">
        <f t="shared" si="38"/>
        <v>210.54582459602813</v>
      </c>
      <c r="AV16" s="71">
        <f t="shared" si="39"/>
        <v>45.672722221563362</v>
      </c>
      <c r="AW16" s="69">
        <f t="shared" si="40"/>
        <v>838.35707269155205</v>
      </c>
      <c r="AX16" s="71">
        <f t="shared" si="41"/>
        <v>168.16878155231154</v>
      </c>
      <c r="AY16" s="197">
        <f t="shared" si="42"/>
        <v>3.9818271119842827</v>
      </c>
      <c r="AZ16" s="190">
        <f t="shared" si="43"/>
        <v>-8.304630573723637E-2</v>
      </c>
      <c r="BA16" s="78">
        <f t="shared" si="50"/>
        <v>0.47147426577493456</v>
      </c>
      <c r="BB16" s="117">
        <f t="shared" si="51"/>
        <v>-0.12946140673968531</v>
      </c>
    </row>
    <row r="17" spans="1:54" s="152" customFormat="1" ht="15" customHeight="1" x14ac:dyDescent="0.2">
      <c r="A17" s="153" t="s">
        <v>103</v>
      </c>
      <c r="B17" s="233" t="s">
        <v>105</v>
      </c>
      <c r="C17" s="70">
        <v>872.202</v>
      </c>
      <c r="D17" s="70">
        <v>1547.54</v>
      </c>
      <c r="E17" s="69">
        <v>852.59799999999996</v>
      </c>
      <c r="F17" s="71">
        <v>1531.713</v>
      </c>
      <c r="G17" s="176">
        <f t="shared" si="25"/>
        <v>1.0103328756757957</v>
      </c>
      <c r="H17" s="177">
        <f t="shared" si="26"/>
        <v>-1.2660375539900404E-2</v>
      </c>
      <c r="I17" s="69">
        <v>443.51900000000001</v>
      </c>
      <c r="J17" s="70">
        <v>875.14700000000005</v>
      </c>
      <c r="K17" s="75">
        <f t="shared" si="16"/>
        <v>0.57135181329661633</v>
      </c>
      <c r="L17" s="77">
        <f t="shared" si="44"/>
        <v>5.1154721583992036E-2</v>
      </c>
      <c r="M17" s="69">
        <v>306.40899999999993</v>
      </c>
      <c r="N17" s="71">
        <v>464.82899999999995</v>
      </c>
      <c r="O17" s="78">
        <f t="shared" si="27"/>
        <v>0.30347003648855886</v>
      </c>
      <c r="P17" s="80">
        <f t="shared" si="28"/>
        <v>-5.59126972265096E-2</v>
      </c>
      <c r="Q17" s="69">
        <v>102.67</v>
      </c>
      <c r="R17" s="71">
        <v>191.73699999999999</v>
      </c>
      <c r="S17" s="78">
        <f t="shared" si="29"/>
        <v>0.12517815021482484</v>
      </c>
      <c r="T17" s="80">
        <f t="shared" si="30"/>
        <v>4.7579756425176062E-3</v>
      </c>
      <c r="U17" s="69">
        <v>1180.7560000000001</v>
      </c>
      <c r="V17" s="70">
        <v>1039.0329999999999</v>
      </c>
      <c r="W17" s="71">
        <f t="shared" si="45"/>
        <v>-141.72300000000018</v>
      </c>
      <c r="X17" s="69">
        <v>530.63900000000001</v>
      </c>
      <c r="Y17" s="70">
        <v>426.97300000000001</v>
      </c>
      <c r="Z17" s="71">
        <f t="shared" si="31"/>
        <v>-103.666</v>
      </c>
      <c r="AA17" s="78">
        <f t="shared" si="32"/>
        <v>0.67140946276025171</v>
      </c>
      <c r="AB17" s="80">
        <f t="shared" si="33"/>
        <v>-0.68235491750945665</v>
      </c>
      <c r="AC17" s="78">
        <f t="shared" si="34"/>
        <v>0.27590433849852025</v>
      </c>
      <c r="AD17" s="80">
        <f t="shared" si="35"/>
        <v>-0.33248569041679987</v>
      </c>
      <c r="AE17" s="78">
        <f t="shared" si="36"/>
        <v>0.27875522372663808</v>
      </c>
      <c r="AF17" s="80">
        <f t="shared" si="37"/>
        <v>-0.34362366996065652</v>
      </c>
      <c r="AG17" s="69">
        <v>810</v>
      </c>
      <c r="AH17" s="71">
        <v>1316</v>
      </c>
      <c r="AI17" s="69">
        <v>28</v>
      </c>
      <c r="AJ17" s="71">
        <v>28</v>
      </c>
      <c r="AK17" s="69">
        <v>47.5</v>
      </c>
      <c r="AL17" s="71">
        <v>50</v>
      </c>
      <c r="AM17" s="69">
        <f t="shared" si="46"/>
        <v>7.833333333333333</v>
      </c>
      <c r="AN17" s="71">
        <f t="shared" si="47"/>
        <v>-1.8095238095238093</v>
      </c>
      <c r="AO17" s="69">
        <f t="shared" si="48"/>
        <v>4.3866666666666667</v>
      </c>
      <c r="AP17" s="71">
        <f t="shared" si="49"/>
        <v>-1.2975438596491236</v>
      </c>
      <c r="AQ17" s="69">
        <v>88</v>
      </c>
      <c r="AR17" s="71">
        <v>87</v>
      </c>
      <c r="AS17" s="69">
        <v>4192</v>
      </c>
      <c r="AT17" s="71">
        <v>6846</v>
      </c>
      <c r="AU17" s="69">
        <f t="shared" si="38"/>
        <v>223.73838737949168</v>
      </c>
      <c r="AV17" s="71">
        <f t="shared" si="39"/>
        <v>20.351459898575655</v>
      </c>
      <c r="AW17" s="69">
        <f t="shared" si="40"/>
        <v>1163.9156534954407</v>
      </c>
      <c r="AX17" s="71">
        <f t="shared" si="41"/>
        <v>111.32553003865064</v>
      </c>
      <c r="AY17" s="197">
        <f t="shared" si="42"/>
        <v>5.2021276595744679</v>
      </c>
      <c r="AZ17" s="190">
        <f t="shared" si="43"/>
        <v>2.6819017599159167E-2</v>
      </c>
      <c r="BA17" s="78">
        <f t="shared" si="50"/>
        <v>0.43474947609068393</v>
      </c>
      <c r="BB17" s="117">
        <f t="shared" si="51"/>
        <v>-9.4543453202245331E-2</v>
      </c>
    </row>
    <row r="18" spans="1:54" s="152" customFormat="1" ht="15" customHeight="1" x14ac:dyDescent="0.2">
      <c r="A18" s="153" t="s">
        <v>103</v>
      </c>
      <c r="B18" s="233" t="s">
        <v>106</v>
      </c>
      <c r="C18" s="70">
        <v>1763.732</v>
      </c>
      <c r="D18" s="70">
        <v>3529.8240000000001</v>
      </c>
      <c r="E18" s="69">
        <v>1557.0930000000001</v>
      </c>
      <c r="F18" s="71">
        <v>3345.3319999999999</v>
      </c>
      <c r="G18" s="176">
        <f t="shared" si="25"/>
        <v>1.0551490853523657</v>
      </c>
      <c r="H18" s="177">
        <f t="shared" si="26"/>
        <v>-7.755910869898508E-2</v>
      </c>
      <c r="I18" s="69">
        <v>1064.4680000000001</v>
      </c>
      <c r="J18" s="70">
        <v>2413.14</v>
      </c>
      <c r="K18" s="75">
        <f t="shared" si="16"/>
        <v>0.72134544493640684</v>
      </c>
      <c r="L18" s="77">
        <f t="shared" si="44"/>
        <v>3.7720253634410117E-2</v>
      </c>
      <c r="M18" s="69">
        <v>394.20299999999997</v>
      </c>
      <c r="N18" s="71">
        <v>739.48099999999999</v>
      </c>
      <c r="O18" s="78">
        <f t="shared" si="27"/>
        <v>0.22104861341116516</v>
      </c>
      <c r="P18" s="80">
        <f t="shared" si="28"/>
        <v>-3.2117382454207033E-2</v>
      </c>
      <c r="Q18" s="69">
        <v>98.421999999999997</v>
      </c>
      <c r="R18" s="71">
        <v>192.71100000000001</v>
      </c>
      <c r="S18" s="78">
        <f t="shared" si="29"/>
        <v>5.7605941652427925E-2</v>
      </c>
      <c r="T18" s="80">
        <f t="shared" si="30"/>
        <v>-5.6028711802031395E-3</v>
      </c>
      <c r="U18" s="69">
        <v>1251.473</v>
      </c>
      <c r="V18" s="70">
        <v>1326.242</v>
      </c>
      <c r="W18" s="71">
        <f t="shared" si="45"/>
        <v>74.769000000000005</v>
      </c>
      <c r="X18" s="69">
        <v>161.57400000000001</v>
      </c>
      <c r="Y18" s="70">
        <v>264.31299999999999</v>
      </c>
      <c r="Z18" s="71">
        <f t="shared" si="31"/>
        <v>102.73899999999998</v>
      </c>
      <c r="AA18" s="78">
        <f t="shared" si="32"/>
        <v>0.37572468202380627</v>
      </c>
      <c r="AB18" s="80">
        <f t="shared" si="33"/>
        <v>-0.33383493360940786</v>
      </c>
      <c r="AC18" s="78">
        <f t="shared" si="34"/>
        <v>7.4879937356650078E-2</v>
      </c>
      <c r="AD18" s="80">
        <f t="shared" si="35"/>
        <v>-1.6729218682929634E-2</v>
      </c>
      <c r="AE18" s="78">
        <f t="shared" si="36"/>
        <v>7.9009497413111765E-2</v>
      </c>
      <c r="AF18" s="80">
        <f t="shared" si="37"/>
        <v>-2.4756944283048962E-2</v>
      </c>
      <c r="AG18" s="69">
        <v>2590</v>
      </c>
      <c r="AH18" s="71">
        <v>4558</v>
      </c>
      <c r="AI18" s="69">
        <v>65.23</v>
      </c>
      <c r="AJ18" s="71">
        <v>66</v>
      </c>
      <c r="AK18" s="69">
        <v>114.42</v>
      </c>
      <c r="AL18" s="71">
        <v>113</v>
      </c>
      <c r="AM18" s="69">
        <f t="shared" si="46"/>
        <v>11.51010101010101</v>
      </c>
      <c r="AN18" s="71">
        <f t="shared" si="47"/>
        <v>-1.7251179586761367</v>
      </c>
      <c r="AO18" s="69">
        <f t="shared" si="48"/>
        <v>6.7227138643067841</v>
      </c>
      <c r="AP18" s="71">
        <f t="shared" si="49"/>
        <v>-0.82258707375765638</v>
      </c>
      <c r="AQ18" s="69">
        <v>236</v>
      </c>
      <c r="AR18" s="71">
        <v>238</v>
      </c>
      <c r="AS18" s="69">
        <v>11551</v>
      </c>
      <c r="AT18" s="71">
        <v>20878</v>
      </c>
      <c r="AU18" s="69">
        <f t="shared" si="38"/>
        <v>160.23239773924706</v>
      </c>
      <c r="AV18" s="71">
        <f t="shared" si="39"/>
        <v>25.430822118088713</v>
      </c>
      <c r="AW18" s="69">
        <f t="shared" si="40"/>
        <v>733.94734532689779</v>
      </c>
      <c r="AX18" s="71">
        <f t="shared" si="41"/>
        <v>132.75313683268928</v>
      </c>
      <c r="AY18" s="197">
        <f t="shared" si="42"/>
        <v>4.5805177709521718</v>
      </c>
      <c r="AZ18" s="190">
        <f t="shared" si="43"/>
        <v>0.12067221110661208</v>
      </c>
      <c r="BA18" s="78">
        <f t="shared" si="50"/>
        <v>0.48465574074933843</v>
      </c>
      <c r="BB18" s="117">
        <f t="shared" si="51"/>
        <v>-5.9176650964409216E-2</v>
      </c>
    </row>
    <row r="19" spans="1:54" s="152" customFormat="1" ht="15" customHeight="1" x14ac:dyDescent="0.2">
      <c r="A19" s="153" t="s">
        <v>107</v>
      </c>
      <c r="B19" s="233" t="s">
        <v>108</v>
      </c>
      <c r="C19" s="70">
        <v>251.10900000000001</v>
      </c>
      <c r="D19" s="70">
        <v>478.053</v>
      </c>
      <c r="E19" s="69">
        <v>234.048</v>
      </c>
      <c r="F19" s="71">
        <v>472.17599999999999</v>
      </c>
      <c r="G19" s="176">
        <f t="shared" si="25"/>
        <v>1.0124466300701433</v>
      </c>
      <c r="H19" s="177">
        <f t="shared" si="26"/>
        <v>-6.0448673457338176E-2</v>
      </c>
      <c r="I19" s="69">
        <v>181.768</v>
      </c>
      <c r="J19" s="70">
        <v>375.97699999999998</v>
      </c>
      <c r="K19" s="75">
        <f t="shared" si="16"/>
        <v>0.79626452848090534</v>
      </c>
      <c r="L19" s="77">
        <f t="shared" si="44"/>
        <v>1.9637511800566276E-2</v>
      </c>
      <c r="M19" s="69">
        <v>42.273000000000003</v>
      </c>
      <c r="N19" s="71">
        <v>75.486000000000018</v>
      </c>
      <c r="O19" s="78">
        <f t="shared" si="27"/>
        <v>0.15986835417302028</v>
      </c>
      <c r="P19" s="80">
        <f t="shared" si="28"/>
        <v>-2.0748442381532645E-2</v>
      </c>
      <c r="Q19" s="69">
        <v>10.007</v>
      </c>
      <c r="R19" s="71">
        <v>20.713000000000001</v>
      </c>
      <c r="S19" s="78">
        <f t="shared" si="29"/>
        <v>4.3867117346074347E-2</v>
      </c>
      <c r="T19" s="80">
        <f t="shared" si="30"/>
        <v>1.1109305809663336E-3</v>
      </c>
      <c r="U19" s="69">
        <v>1168.241</v>
      </c>
      <c r="V19" s="70">
        <v>1202.962</v>
      </c>
      <c r="W19" s="71">
        <f t="shared" si="45"/>
        <v>34.721000000000004</v>
      </c>
      <c r="X19" s="69">
        <v>1117.922</v>
      </c>
      <c r="Y19" s="70">
        <v>1157.0340000000001</v>
      </c>
      <c r="Z19" s="71">
        <f t="shared" si="31"/>
        <v>39.11200000000008</v>
      </c>
      <c r="AA19" s="78">
        <f t="shared" si="32"/>
        <v>2.516377891154328</v>
      </c>
      <c r="AB19" s="80">
        <f t="shared" si="33"/>
        <v>-2.1359483894648448</v>
      </c>
      <c r="AC19" s="78">
        <f t="shared" si="34"/>
        <v>2.4203048615948441</v>
      </c>
      <c r="AD19" s="80">
        <f t="shared" si="35"/>
        <v>-2.0316343361240747</v>
      </c>
      <c r="AE19" s="78">
        <f t="shared" si="36"/>
        <v>2.4504295008640851</v>
      </c>
      <c r="AF19" s="80">
        <f t="shared" si="37"/>
        <v>-2.3260351559584471</v>
      </c>
      <c r="AG19" s="69">
        <v>289</v>
      </c>
      <c r="AH19" s="71">
        <v>465</v>
      </c>
      <c r="AI19" s="69">
        <v>17</v>
      </c>
      <c r="AJ19" s="71">
        <v>16</v>
      </c>
      <c r="AK19" s="69">
        <v>20</v>
      </c>
      <c r="AL19" s="71">
        <v>20</v>
      </c>
      <c r="AM19" s="69">
        <f t="shared" si="46"/>
        <v>4.84375</v>
      </c>
      <c r="AN19" s="71">
        <f t="shared" si="47"/>
        <v>-0.82291666666666696</v>
      </c>
      <c r="AO19" s="69">
        <f t="shared" si="48"/>
        <v>3.875</v>
      </c>
      <c r="AP19" s="71">
        <f t="shared" si="49"/>
        <v>-0.94166666666666643</v>
      </c>
      <c r="AQ19" s="69">
        <v>50</v>
      </c>
      <c r="AR19" s="71">
        <v>50</v>
      </c>
      <c r="AS19" s="69">
        <v>1382</v>
      </c>
      <c r="AT19" s="71">
        <v>2163</v>
      </c>
      <c r="AU19" s="69">
        <f t="shared" si="38"/>
        <v>218.29680998613037</v>
      </c>
      <c r="AV19" s="71">
        <f t="shared" si="39"/>
        <v>48.94225137542125</v>
      </c>
      <c r="AW19" s="69">
        <f t="shared" si="40"/>
        <v>1015.4322580645161</v>
      </c>
      <c r="AX19" s="71">
        <f t="shared" si="41"/>
        <v>205.57758678423932</v>
      </c>
      <c r="AY19" s="197">
        <f t="shared" si="42"/>
        <v>4.6516129032258062</v>
      </c>
      <c r="AZ19" s="190">
        <f t="shared" si="43"/>
        <v>-0.13039401718941868</v>
      </c>
      <c r="BA19" s="78">
        <f t="shared" si="50"/>
        <v>0.23900552486187845</v>
      </c>
      <c r="BB19" s="117">
        <f t="shared" si="51"/>
        <v>-6.8105586249232658E-2</v>
      </c>
    </row>
    <row r="20" spans="1:54" s="152" customFormat="1" ht="15" customHeight="1" x14ac:dyDescent="0.2">
      <c r="A20" s="153" t="s">
        <v>109</v>
      </c>
      <c r="B20" s="233" t="s">
        <v>110</v>
      </c>
      <c r="C20" s="70">
        <v>914.21100000000001</v>
      </c>
      <c r="D20" s="70">
        <v>1779.002</v>
      </c>
      <c r="E20" s="69">
        <v>932.90200000000004</v>
      </c>
      <c r="F20" s="71">
        <v>1866.7550000000001</v>
      </c>
      <c r="G20" s="176">
        <f t="shared" si="25"/>
        <v>0.95299168878615559</v>
      </c>
      <c r="H20" s="177">
        <f t="shared" si="26"/>
        <v>-2.6972980600339369E-2</v>
      </c>
      <c r="I20" s="69">
        <v>664.14300000000003</v>
      </c>
      <c r="J20" s="70">
        <v>1402.905</v>
      </c>
      <c r="K20" s="75">
        <f t="shared" si="16"/>
        <v>0.75152068696749164</v>
      </c>
      <c r="L20" s="77">
        <f t="shared" si="44"/>
        <v>3.9609896766591657E-2</v>
      </c>
      <c r="M20" s="69">
        <v>213.86400000000003</v>
      </c>
      <c r="N20" s="71">
        <v>355.25700000000012</v>
      </c>
      <c r="O20" s="78">
        <f t="shared" si="27"/>
        <v>0.19030724438932806</v>
      </c>
      <c r="P20" s="80">
        <f t="shared" si="28"/>
        <v>-3.8938699986394182E-2</v>
      </c>
      <c r="Q20" s="69">
        <v>54.894999999999996</v>
      </c>
      <c r="R20" s="71">
        <v>108.593</v>
      </c>
      <c r="S20" s="78">
        <f t="shared" si="29"/>
        <v>5.8172068643180273E-2</v>
      </c>
      <c r="T20" s="80">
        <f t="shared" si="30"/>
        <v>-6.7119678019752355E-4</v>
      </c>
      <c r="U20" s="69">
        <v>287.36700000000002</v>
      </c>
      <c r="V20" s="70">
        <v>298.57799999999997</v>
      </c>
      <c r="W20" s="71">
        <f t="shared" si="45"/>
        <v>11.210999999999956</v>
      </c>
      <c r="X20" s="69">
        <v>24.884</v>
      </c>
      <c r="Y20" s="70">
        <v>56.173999999999999</v>
      </c>
      <c r="Z20" s="71">
        <f t="shared" si="31"/>
        <v>31.29</v>
      </c>
      <c r="AA20" s="78">
        <f t="shared" si="32"/>
        <v>0.16783454993305233</v>
      </c>
      <c r="AB20" s="80">
        <f t="shared" si="33"/>
        <v>-0.14649879324483553</v>
      </c>
      <c r="AC20" s="78">
        <f t="shared" si="34"/>
        <v>3.1576130886868031E-2</v>
      </c>
      <c r="AD20" s="80">
        <f t="shared" si="35"/>
        <v>4.3570315760962305E-3</v>
      </c>
      <c r="AE20" s="78">
        <f t="shared" si="36"/>
        <v>3.0091790299209054E-2</v>
      </c>
      <c r="AF20" s="80">
        <f t="shared" si="37"/>
        <v>3.4180346421303909E-3</v>
      </c>
      <c r="AG20" s="69">
        <v>921</v>
      </c>
      <c r="AH20" s="71">
        <v>1456</v>
      </c>
      <c r="AI20" s="69">
        <v>34</v>
      </c>
      <c r="AJ20" s="71">
        <v>35</v>
      </c>
      <c r="AK20" s="69">
        <v>60</v>
      </c>
      <c r="AL20" s="71">
        <v>60</v>
      </c>
      <c r="AM20" s="69">
        <f t="shared" si="46"/>
        <v>6.9333333333333336</v>
      </c>
      <c r="AN20" s="71">
        <f t="shared" si="47"/>
        <v>-2.0960784313725487</v>
      </c>
      <c r="AO20" s="69">
        <f t="shared" si="48"/>
        <v>4.0444444444444443</v>
      </c>
      <c r="AP20" s="71">
        <f t="shared" si="49"/>
        <v>-1.072222222222222</v>
      </c>
      <c r="AQ20" s="69">
        <v>105</v>
      </c>
      <c r="AR20" s="71">
        <v>105</v>
      </c>
      <c r="AS20" s="69">
        <v>4226</v>
      </c>
      <c r="AT20" s="71">
        <v>6430</v>
      </c>
      <c r="AU20" s="69">
        <f t="shared" si="38"/>
        <v>290.31959564541211</v>
      </c>
      <c r="AV20" s="71">
        <f t="shared" si="39"/>
        <v>69.566637765620328</v>
      </c>
      <c r="AW20" s="69">
        <f t="shared" si="40"/>
        <v>1282.1119505494505</v>
      </c>
      <c r="AX20" s="71">
        <f t="shared" si="41"/>
        <v>269.18904066888592</v>
      </c>
      <c r="AY20" s="197">
        <f t="shared" si="42"/>
        <v>4.4162087912087911</v>
      </c>
      <c r="AZ20" s="190">
        <f t="shared" si="43"/>
        <v>-0.17228197969240355</v>
      </c>
      <c r="BA20" s="78">
        <f t="shared" si="50"/>
        <v>0.33833201789002898</v>
      </c>
      <c r="BB20" s="117">
        <f t="shared" si="51"/>
        <v>-0.10886374930573822</v>
      </c>
    </row>
    <row r="21" spans="1:54" s="152" customFormat="1" ht="15" customHeight="1" x14ac:dyDescent="0.2">
      <c r="A21" s="153" t="s">
        <v>109</v>
      </c>
      <c r="B21" s="233" t="s">
        <v>111</v>
      </c>
      <c r="C21" s="70">
        <v>707.36800000000005</v>
      </c>
      <c r="D21" s="70">
        <v>1503.22604</v>
      </c>
      <c r="E21" s="69">
        <v>704.04200000000003</v>
      </c>
      <c r="F21" s="71">
        <v>1400.96003</v>
      </c>
      <c r="G21" s="176">
        <f t="shared" si="25"/>
        <v>1.0729970932860948</v>
      </c>
      <c r="H21" s="177">
        <f t="shared" si="26"/>
        <v>6.8272943306405987E-2</v>
      </c>
      <c r="I21" s="69">
        <v>561.42700000000002</v>
      </c>
      <c r="J21" s="70">
        <v>928.29292000000009</v>
      </c>
      <c r="K21" s="75">
        <f t="shared" si="16"/>
        <v>0.6626119947190785</v>
      </c>
      <c r="L21" s="77">
        <f t="shared" si="44"/>
        <v>-0.13482196518672251</v>
      </c>
      <c r="M21" s="69">
        <v>108.56900000000002</v>
      </c>
      <c r="N21" s="71">
        <v>389.16847999999987</v>
      </c>
      <c r="O21" s="78">
        <f t="shared" si="27"/>
        <v>0.27778699724930761</v>
      </c>
      <c r="P21" s="80">
        <f t="shared" si="28"/>
        <v>0.12357886762067749</v>
      </c>
      <c r="Q21" s="69">
        <v>34.045999999999999</v>
      </c>
      <c r="R21" s="71">
        <v>83.498630000000006</v>
      </c>
      <c r="S21" s="78">
        <f t="shared" si="29"/>
        <v>5.9601008031613868E-2</v>
      </c>
      <c r="T21" s="80">
        <f t="shared" si="30"/>
        <v>1.1243097566045059E-2</v>
      </c>
      <c r="U21" s="69">
        <v>146.51300000000001</v>
      </c>
      <c r="V21" s="70">
        <v>259.77704999999997</v>
      </c>
      <c r="W21" s="71">
        <f t="shared" si="45"/>
        <v>113.26404999999997</v>
      </c>
      <c r="X21" s="69">
        <v>8.51</v>
      </c>
      <c r="Y21" s="70">
        <v>2.6909200000000002</v>
      </c>
      <c r="Z21" s="71">
        <f t="shared" si="31"/>
        <v>-5.8190799999999996</v>
      </c>
      <c r="AA21" s="78">
        <f t="shared" si="32"/>
        <v>0.17281303216381216</v>
      </c>
      <c r="AB21" s="80">
        <f t="shared" si="33"/>
        <v>-3.4311123862471177E-2</v>
      </c>
      <c r="AC21" s="78">
        <f t="shared" si="34"/>
        <v>1.7900967175901237E-3</v>
      </c>
      <c r="AD21" s="80">
        <f t="shared" si="35"/>
        <v>-1.0240416395810538E-2</v>
      </c>
      <c r="AE21" s="78">
        <f t="shared" si="36"/>
        <v>1.920768574675182E-3</v>
      </c>
      <c r="AF21" s="80">
        <f t="shared" si="37"/>
        <v>-1.0166578487005796E-2</v>
      </c>
      <c r="AG21" s="69">
        <v>1065</v>
      </c>
      <c r="AH21" s="71">
        <v>1940</v>
      </c>
      <c r="AI21" s="69">
        <v>33</v>
      </c>
      <c r="AJ21" s="71">
        <v>31.995000000000001</v>
      </c>
      <c r="AK21" s="69">
        <v>57</v>
      </c>
      <c r="AL21" s="71">
        <v>55.208300000000001</v>
      </c>
      <c r="AM21" s="69">
        <f t="shared" si="46"/>
        <v>10.105745689430639</v>
      </c>
      <c r="AN21" s="71">
        <f t="shared" si="47"/>
        <v>-0.65183006814511835</v>
      </c>
      <c r="AO21" s="69">
        <f t="shared" si="48"/>
        <v>5.8566073096496964</v>
      </c>
      <c r="AP21" s="71">
        <f t="shared" si="49"/>
        <v>-0.37146286578890031</v>
      </c>
      <c r="AQ21" s="69">
        <v>82</v>
      </c>
      <c r="AR21" s="71">
        <v>82</v>
      </c>
      <c r="AS21" s="69">
        <v>4578</v>
      </c>
      <c r="AT21" s="71">
        <v>8717</v>
      </c>
      <c r="AU21" s="69">
        <f t="shared" si="38"/>
        <v>160.71584604795228</v>
      </c>
      <c r="AV21" s="71">
        <f t="shared" si="39"/>
        <v>6.9277289662572059</v>
      </c>
      <c r="AW21" s="69">
        <f t="shared" si="40"/>
        <v>722.14434536082479</v>
      </c>
      <c r="AX21" s="71">
        <f t="shared" si="41"/>
        <v>61.072044891341193</v>
      </c>
      <c r="AY21" s="197">
        <f t="shared" si="42"/>
        <v>4.493298969072165</v>
      </c>
      <c r="AZ21" s="190">
        <f t="shared" si="43"/>
        <v>0.19470741977639072</v>
      </c>
      <c r="BA21" s="78">
        <f t="shared" si="50"/>
        <v>0.58731976822530663</v>
      </c>
      <c r="BB21" s="117">
        <f t="shared" si="51"/>
        <v>-3.3005435026725927E-2</v>
      </c>
    </row>
    <row r="22" spans="1:54" s="152" customFormat="1" ht="15" customHeight="1" x14ac:dyDescent="0.2">
      <c r="A22" s="153" t="s">
        <v>109</v>
      </c>
      <c r="B22" s="233" t="s">
        <v>112</v>
      </c>
      <c r="C22" s="70">
        <v>980.26700000000005</v>
      </c>
      <c r="D22" s="70">
        <v>1936.269</v>
      </c>
      <c r="E22" s="69">
        <v>940.11300000000006</v>
      </c>
      <c r="F22" s="71">
        <v>1873.61</v>
      </c>
      <c r="G22" s="176">
        <f t="shared" si="25"/>
        <v>1.0334429256889108</v>
      </c>
      <c r="H22" s="177">
        <f t="shared" si="26"/>
        <v>-9.2689610736378381E-3</v>
      </c>
      <c r="I22" s="69">
        <v>683.95399999999995</v>
      </c>
      <c r="J22" s="70">
        <v>1394.3869999999999</v>
      </c>
      <c r="K22" s="75">
        <f t="shared" si="16"/>
        <v>0.74422478530750802</v>
      </c>
      <c r="L22" s="77">
        <f t="shared" si="44"/>
        <v>1.6701604583488794E-2</v>
      </c>
      <c r="M22" s="69">
        <v>165.83400000000012</v>
      </c>
      <c r="N22" s="71">
        <v>300.96699999999998</v>
      </c>
      <c r="O22" s="78">
        <f t="shared" si="27"/>
        <v>0.16063481727787532</v>
      </c>
      <c r="P22" s="80">
        <f t="shared" si="28"/>
        <v>-1.5763126373579461E-2</v>
      </c>
      <c r="Q22" s="69">
        <v>90.325000000000003</v>
      </c>
      <c r="R22" s="71">
        <v>178.256</v>
      </c>
      <c r="S22" s="78">
        <f t="shared" si="29"/>
        <v>9.5140397414616704E-2</v>
      </c>
      <c r="T22" s="80">
        <f t="shared" si="30"/>
        <v>-9.3847820990927699E-4</v>
      </c>
      <c r="U22" s="69">
        <v>330.38900000000001</v>
      </c>
      <c r="V22" s="70">
        <v>291</v>
      </c>
      <c r="W22" s="71">
        <f t="shared" si="45"/>
        <v>-39.38900000000001</v>
      </c>
      <c r="X22" s="69">
        <v>0</v>
      </c>
      <c r="Y22" s="70">
        <v>0</v>
      </c>
      <c r="Z22" s="71">
        <f t="shared" si="31"/>
        <v>0</v>
      </c>
      <c r="AA22" s="78">
        <f t="shared" si="32"/>
        <v>0.15028903525284967</v>
      </c>
      <c r="AB22" s="80">
        <f t="shared" si="33"/>
        <v>-0.18675077124884834</v>
      </c>
      <c r="AC22" s="78">
        <f t="shared" si="34"/>
        <v>0</v>
      </c>
      <c r="AD22" s="80">
        <f t="shared" si="35"/>
        <v>0</v>
      </c>
      <c r="AE22" s="78">
        <f t="shared" si="36"/>
        <v>0</v>
      </c>
      <c r="AF22" s="80">
        <f t="shared" si="37"/>
        <v>0</v>
      </c>
      <c r="AG22" s="69">
        <v>1081</v>
      </c>
      <c r="AH22" s="71">
        <v>2019</v>
      </c>
      <c r="AI22" s="69">
        <v>38.83</v>
      </c>
      <c r="AJ22" s="71">
        <v>36.08</v>
      </c>
      <c r="AK22" s="69">
        <v>65</v>
      </c>
      <c r="AL22" s="71">
        <v>64.67</v>
      </c>
      <c r="AM22" s="69">
        <f t="shared" si="46"/>
        <v>9.3264966740576494</v>
      </c>
      <c r="AN22" s="71">
        <f t="shared" si="47"/>
        <v>4.6730170495111523E-2</v>
      </c>
      <c r="AO22" s="69">
        <f t="shared" si="48"/>
        <v>5.2033400340188649</v>
      </c>
      <c r="AP22" s="71">
        <f t="shared" si="49"/>
        <v>-0.34024970957087941</v>
      </c>
      <c r="AQ22" s="69">
        <v>96</v>
      </c>
      <c r="AR22" s="71">
        <v>100</v>
      </c>
      <c r="AS22" s="69">
        <v>4979</v>
      </c>
      <c r="AT22" s="71">
        <v>9078</v>
      </c>
      <c r="AU22" s="69">
        <f t="shared" si="38"/>
        <v>206.39017404714696</v>
      </c>
      <c r="AV22" s="71">
        <f t="shared" si="39"/>
        <v>17.574548419510876</v>
      </c>
      <c r="AW22" s="69">
        <f t="shared" si="40"/>
        <v>927.98910351659242</v>
      </c>
      <c r="AX22" s="71">
        <f t="shared" si="41"/>
        <v>58.319353285325064</v>
      </c>
      <c r="AY22" s="197">
        <f t="shared" si="42"/>
        <v>4.4962852897473997</v>
      </c>
      <c r="AZ22" s="190">
        <f t="shared" si="43"/>
        <v>-0.10963515428590309</v>
      </c>
      <c r="BA22" s="78">
        <f t="shared" si="50"/>
        <v>0.50154696132596688</v>
      </c>
      <c r="BB22" s="117">
        <f t="shared" si="51"/>
        <v>-7.4726186822181351E-2</v>
      </c>
    </row>
    <row r="23" spans="1:54" s="152" customFormat="1" ht="15" customHeight="1" x14ac:dyDescent="0.2">
      <c r="A23" s="153" t="s">
        <v>113</v>
      </c>
      <c r="B23" s="232" t="s">
        <v>114</v>
      </c>
      <c r="C23" s="70">
        <v>544.58299999999997</v>
      </c>
      <c r="D23" s="70">
        <v>969.64400000000001</v>
      </c>
      <c r="E23" s="69">
        <v>479.63299999999998</v>
      </c>
      <c r="F23" s="71">
        <v>886.89</v>
      </c>
      <c r="G23" s="176">
        <f t="shared" si="25"/>
        <v>1.0933080765371128</v>
      </c>
      <c r="H23" s="177">
        <f t="shared" si="26"/>
        <v>-4.210796030772479E-2</v>
      </c>
      <c r="I23" s="69">
        <v>259.75099999999998</v>
      </c>
      <c r="J23" s="70">
        <v>503.60700000000003</v>
      </c>
      <c r="K23" s="75">
        <f t="shared" si="16"/>
        <v>0.56783479349186483</v>
      </c>
      <c r="L23" s="77">
        <f t="shared" si="44"/>
        <v>2.6272807556785294E-2</v>
      </c>
      <c r="M23" s="69">
        <v>177.648</v>
      </c>
      <c r="N23" s="71">
        <v>303.15799999999996</v>
      </c>
      <c r="O23" s="78">
        <f t="shared" si="27"/>
        <v>0.34182142092029449</v>
      </c>
      <c r="P23" s="80">
        <f t="shared" si="28"/>
        <v>-2.856176789281889E-2</v>
      </c>
      <c r="Q23" s="69">
        <v>42.234000000000002</v>
      </c>
      <c r="R23" s="71">
        <v>80.125</v>
      </c>
      <c r="S23" s="78">
        <f t="shared" si="29"/>
        <v>9.0343785587840661E-2</v>
      </c>
      <c r="T23" s="80">
        <f t="shared" si="30"/>
        <v>2.2889603360335409E-3</v>
      </c>
      <c r="U23" s="69">
        <v>275.00814000000003</v>
      </c>
      <c r="V23" s="70">
        <v>197.77799999999999</v>
      </c>
      <c r="W23" s="71">
        <f t="shared" si="45"/>
        <v>-77.230140000000034</v>
      </c>
      <c r="X23" s="69">
        <v>70.757999999999996</v>
      </c>
      <c r="Y23" s="70">
        <v>27.709790000000002</v>
      </c>
      <c r="Z23" s="71">
        <f t="shared" si="31"/>
        <v>-43.048209999999997</v>
      </c>
      <c r="AA23" s="78">
        <f t="shared" si="32"/>
        <v>0.20396970434509984</v>
      </c>
      <c r="AB23" s="80">
        <f t="shared" si="33"/>
        <v>-0.30101877307707459</v>
      </c>
      <c r="AC23" s="78">
        <f t="shared" si="34"/>
        <v>2.8577281971527695E-2</v>
      </c>
      <c r="AD23" s="80">
        <f t="shared" si="35"/>
        <v>-0.10135332548408513</v>
      </c>
      <c r="AE23" s="78">
        <f t="shared" si="36"/>
        <v>3.1243773184949659E-2</v>
      </c>
      <c r="AF23" s="80">
        <f t="shared" si="37"/>
        <v>-0.11628152219714456</v>
      </c>
      <c r="AG23" s="69">
        <v>587</v>
      </c>
      <c r="AH23" s="71">
        <v>922</v>
      </c>
      <c r="AI23" s="69">
        <v>24</v>
      </c>
      <c r="AJ23" s="71">
        <v>25</v>
      </c>
      <c r="AK23" s="69">
        <v>35</v>
      </c>
      <c r="AL23" s="71">
        <v>33</v>
      </c>
      <c r="AM23" s="69">
        <f t="shared" si="46"/>
        <v>6.1466666666666674</v>
      </c>
      <c r="AN23" s="71">
        <f t="shared" si="47"/>
        <v>-2.0061111111111094</v>
      </c>
      <c r="AO23" s="69">
        <f t="shared" si="48"/>
        <v>4.6565656565656566</v>
      </c>
      <c r="AP23" s="71">
        <f t="shared" si="49"/>
        <v>-0.93391053391053447</v>
      </c>
      <c r="AQ23" s="69">
        <v>70</v>
      </c>
      <c r="AR23" s="71">
        <v>69</v>
      </c>
      <c r="AS23" s="69">
        <v>2900</v>
      </c>
      <c r="AT23" s="71">
        <v>4543</v>
      </c>
      <c r="AU23" s="69">
        <f t="shared" si="38"/>
        <v>195.22121945850759</v>
      </c>
      <c r="AV23" s="71">
        <f t="shared" si="39"/>
        <v>29.830529803335168</v>
      </c>
      <c r="AW23" s="69">
        <f t="shared" si="40"/>
        <v>961.91973969631238</v>
      </c>
      <c r="AX23" s="71">
        <f t="shared" si="41"/>
        <v>144.82774651062243</v>
      </c>
      <c r="AY23" s="197">
        <f t="shared" si="42"/>
        <v>4.9273318872017358</v>
      </c>
      <c r="AZ23" s="190">
        <f t="shared" si="43"/>
        <v>-1.3042899851074985E-2</v>
      </c>
      <c r="BA23" s="78">
        <f t="shared" si="50"/>
        <v>0.36376010889582833</v>
      </c>
      <c r="BB23" s="117">
        <f t="shared" si="51"/>
        <v>-9.6557351421632021E-2</v>
      </c>
    </row>
    <row r="24" spans="1:54" s="152" customFormat="1" ht="15" customHeight="1" x14ac:dyDescent="0.2">
      <c r="A24" s="153" t="s">
        <v>113</v>
      </c>
      <c r="B24" s="232" t="s">
        <v>115</v>
      </c>
      <c r="C24" s="70">
        <v>1504.3030000000001</v>
      </c>
      <c r="D24" s="70">
        <v>2973.0929999999998</v>
      </c>
      <c r="E24" s="69">
        <v>1435.1790000000001</v>
      </c>
      <c r="F24" s="71">
        <v>2891.152</v>
      </c>
      <c r="G24" s="176">
        <f t="shared" si="25"/>
        <v>1.0283419896290475</v>
      </c>
      <c r="H24" s="177">
        <f t="shared" si="26"/>
        <v>-1.9822037297210438E-2</v>
      </c>
      <c r="I24" s="69">
        <v>965.69</v>
      </c>
      <c r="J24" s="70">
        <v>2040.204</v>
      </c>
      <c r="K24" s="75">
        <f t="shared" si="16"/>
        <v>0.70567164922494563</v>
      </c>
      <c r="L24" s="77">
        <f t="shared" si="44"/>
        <v>3.2800878401236577E-2</v>
      </c>
      <c r="M24" s="69">
        <v>305.10300000000007</v>
      </c>
      <c r="N24" s="71">
        <v>549.68500000000017</v>
      </c>
      <c r="O24" s="78">
        <f t="shared" si="27"/>
        <v>0.19012663464252316</v>
      </c>
      <c r="P24" s="80">
        <f t="shared" si="28"/>
        <v>-2.2462178320877241E-2</v>
      </c>
      <c r="Q24" s="69">
        <v>164.386</v>
      </c>
      <c r="R24" s="71">
        <v>301.26299999999998</v>
      </c>
      <c r="S24" s="78">
        <f t="shared" si="29"/>
        <v>0.10420171613253125</v>
      </c>
      <c r="T24" s="80">
        <f t="shared" si="30"/>
        <v>-1.0338700080359253E-2</v>
      </c>
      <c r="U24" s="69">
        <v>2438.5479999999998</v>
      </c>
      <c r="V24" s="70">
        <v>2419.5830000000001</v>
      </c>
      <c r="W24" s="71">
        <f t="shared" si="45"/>
        <v>-18.964999999999691</v>
      </c>
      <c r="X24" s="69">
        <v>1030.8779999999999</v>
      </c>
      <c r="Y24" s="70">
        <v>1142.5989999999999</v>
      </c>
      <c r="Z24" s="71">
        <f t="shared" si="31"/>
        <v>111.721</v>
      </c>
      <c r="AA24" s="78">
        <f t="shared" si="32"/>
        <v>0.81382687995296488</v>
      </c>
      <c r="AB24" s="80">
        <f t="shared" si="33"/>
        <v>-0.80722153914877159</v>
      </c>
      <c r="AC24" s="78">
        <f t="shared" si="34"/>
        <v>0.38431323877187828</v>
      </c>
      <c r="AD24" s="80">
        <f t="shared" si="35"/>
        <v>-0.30097290371404362</v>
      </c>
      <c r="AE24" s="78">
        <f t="shared" si="36"/>
        <v>0.3952054405994565</v>
      </c>
      <c r="AF24" s="80">
        <f t="shared" si="37"/>
        <v>-0.32308684210534888</v>
      </c>
      <c r="AG24" s="69">
        <v>1584</v>
      </c>
      <c r="AH24" s="71">
        <v>2760</v>
      </c>
      <c r="AI24" s="69">
        <v>58</v>
      </c>
      <c r="AJ24" s="71">
        <v>50</v>
      </c>
      <c r="AK24" s="69">
        <v>64</v>
      </c>
      <c r="AL24" s="71">
        <v>51</v>
      </c>
      <c r="AM24" s="69">
        <f t="shared" si="46"/>
        <v>9.2000000000000011</v>
      </c>
      <c r="AN24" s="71">
        <f t="shared" si="47"/>
        <v>9.6551724137931672E-2</v>
      </c>
      <c r="AO24" s="69">
        <f t="shared" si="48"/>
        <v>9.0196078431372548</v>
      </c>
      <c r="AP24" s="71">
        <f t="shared" si="49"/>
        <v>0.76960784313725483</v>
      </c>
      <c r="AQ24" s="69">
        <v>122</v>
      </c>
      <c r="AR24" s="71">
        <v>122</v>
      </c>
      <c r="AS24" s="69">
        <v>6271</v>
      </c>
      <c r="AT24" s="71">
        <v>10950</v>
      </c>
      <c r="AU24" s="69">
        <f t="shared" si="38"/>
        <v>264.03214611872147</v>
      </c>
      <c r="AV24" s="71">
        <f t="shared" si="39"/>
        <v>35.17247461497405</v>
      </c>
      <c r="AW24" s="69">
        <f t="shared" si="40"/>
        <v>1047.5188405797101</v>
      </c>
      <c r="AX24" s="71">
        <f t="shared" si="41"/>
        <v>141.47149209486156</v>
      </c>
      <c r="AY24" s="197">
        <f t="shared" si="42"/>
        <v>3.9673913043478262</v>
      </c>
      <c r="AZ24" s="190">
        <f t="shared" si="43"/>
        <v>8.4266578831795336E-3</v>
      </c>
      <c r="BA24" s="78">
        <f t="shared" si="50"/>
        <v>0.49587899646771122</v>
      </c>
      <c r="BB24" s="117">
        <f t="shared" si="51"/>
        <v>-7.5250329579647557E-2</v>
      </c>
    </row>
    <row r="25" spans="1:54" s="152" customFormat="1" ht="15" customHeight="1" x14ac:dyDescent="0.2">
      <c r="A25" s="153" t="s">
        <v>116</v>
      </c>
      <c r="B25" s="233" t="s">
        <v>117</v>
      </c>
      <c r="C25" s="70">
        <v>342.62099999999998</v>
      </c>
      <c r="D25" s="70">
        <v>650.26</v>
      </c>
      <c r="E25" s="69">
        <v>363.68900000000002</v>
      </c>
      <c r="F25" s="71">
        <v>661.35</v>
      </c>
      <c r="G25" s="176">
        <f t="shared" si="25"/>
        <v>0.98323126937325167</v>
      </c>
      <c r="H25" s="177">
        <f t="shared" si="26"/>
        <v>4.1159884206254715E-2</v>
      </c>
      <c r="I25" s="69">
        <v>245.87899999999999</v>
      </c>
      <c r="J25" s="70">
        <v>480.05799999999999</v>
      </c>
      <c r="K25" s="75">
        <f t="shared" si="16"/>
        <v>0.72587585998336734</v>
      </c>
      <c r="L25" s="77">
        <f t="shared" si="44"/>
        <v>4.9806471027418753E-2</v>
      </c>
      <c r="M25" s="69">
        <v>98.461000000000027</v>
      </c>
      <c r="N25" s="71">
        <v>150.72400000000002</v>
      </c>
      <c r="O25" s="78">
        <f t="shared" si="27"/>
        <v>0.22790353065698951</v>
      </c>
      <c r="P25" s="80">
        <f t="shared" si="28"/>
        <v>-4.2825031383655149E-2</v>
      </c>
      <c r="Q25" s="69">
        <v>19.349</v>
      </c>
      <c r="R25" s="71">
        <v>30.568000000000001</v>
      </c>
      <c r="S25" s="78">
        <f t="shared" si="29"/>
        <v>4.6220609359643151E-2</v>
      </c>
      <c r="T25" s="80">
        <f t="shared" si="30"/>
        <v>-6.9814396437636039E-3</v>
      </c>
      <c r="U25" s="69">
        <v>680.76800000000003</v>
      </c>
      <c r="V25" s="70">
        <v>646.42899999999997</v>
      </c>
      <c r="W25" s="71">
        <f t="shared" si="45"/>
        <v>-34.339000000000055</v>
      </c>
      <c r="X25" s="69">
        <v>544.67700000000002</v>
      </c>
      <c r="Y25" s="70">
        <v>542.43499999999995</v>
      </c>
      <c r="Z25" s="71">
        <f t="shared" si="31"/>
        <v>-2.2420000000000755</v>
      </c>
      <c r="AA25" s="78">
        <f t="shared" si="32"/>
        <v>0.99410851044197701</v>
      </c>
      <c r="AB25" s="80">
        <f t="shared" si="33"/>
        <v>-0.99283332908332966</v>
      </c>
      <c r="AC25" s="78">
        <f t="shared" si="34"/>
        <v>0.8341817119306123</v>
      </c>
      <c r="AD25" s="80">
        <f t="shared" si="35"/>
        <v>-0.75555446886390998</v>
      </c>
      <c r="AE25" s="78">
        <f t="shared" si="36"/>
        <v>0.82019354350948803</v>
      </c>
      <c r="AF25" s="80">
        <f t="shared" si="37"/>
        <v>-0.6774514223816992</v>
      </c>
      <c r="AG25" s="69">
        <v>387</v>
      </c>
      <c r="AH25" s="71">
        <v>572</v>
      </c>
      <c r="AI25" s="69">
        <v>15</v>
      </c>
      <c r="AJ25" s="71">
        <v>15</v>
      </c>
      <c r="AK25" s="69">
        <v>24</v>
      </c>
      <c r="AL25" s="71">
        <v>24</v>
      </c>
      <c r="AM25" s="69">
        <f t="shared" si="46"/>
        <v>6.3555555555555552</v>
      </c>
      <c r="AN25" s="71">
        <f t="shared" si="47"/>
        <v>-2.2444444444444445</v>
      </c>
      <c r="AO25" s="69">
        <f t="shared" si="48"/>
        <v>3.9722222222222219</v>
      </c>
      <c r="AP25" s="71">
        <f t="shared" si="49"/>
        <v>-1.4027777777777781</v>
      </c>
      <c r="AQ25" s="69">
        <v>62</v>
      </c>
      <c r="AR25" s="71">
        <v>62</v>
      </c>
      <c r="AS25" s="69">
        <v>2117</v>
      </c>
      <c r="AT25" s="71">
        <v>3223</v>
      </c>
      <c r="AU25" s="69">
        <f t="shared" si="38"/>
        <v>205.19702140862552</v>
      </c>
      <c r="AV25" s="71">
        <f t="shared" si="39"/>
        <v>33.402500860680306</v>
      </c>
      <c r="AW25" s="69">
        <f t="shared" si="40"/>
        <v>1156.2062937062938</v>
      </c>
      <c r="AX25" s="71">
        <f t="shared" si="41"/>
        <v>216.44143582515676</v>
      </c>
      <c r="AY25" s="197">
        <f t="shared" si="42"/>
        <v>5.634615384615385</v>
      </c>
      <c r="AZ25" s="190">
        <f t="shared" si="43"/>
        <v>0.16433114688928718</v>
      </c>
      <c r="BA25" s="78">
        <f t="shared" si="50"/>
        <v>0.28720370700409908</v>
      </c>
      <c r="BB25" s="117">
        <f t="shared" si="51"/>
        <v>-9.2186973999485167E-2</v>
      </c>
    </row>
    <row r="26" spans="1:54" s="152" customFormat="1" ht="15" customHeight="1" x14ac:dyDescent="0.2">
      <c r="A26" s="153" t="s">
        <v>116</v>
      </c>
      <c r="B26" s="233" t="s">
        <v>118</v>
      </c>
      <c r="C26" s="70">
        <v>631.61500000000001</v>
      </c>
      <c r="D26" s="70">
        <v>1183.1089999999999</v>
      </c>
      <c r="E26" s="69">
        <v>649.048</v>
      </c>
      <c r="F26" s="71">
        <v>1256.566</v>
      </c>
      <c r="G26" s="176">
        <f t="shared" si="25"/>
        <v>0.94154147096133423</v>
      </c>
      <c r="H26" s="177">
        <f t="shared" si="26"/>
        <v>-3.1599190438130864E-2</v>
      </c>
      <c r="I26" s="69">
        <v>438.87599999999998</v>
      </c>
      <c r="J26" s="70">
        <v>874.74599999999998</v>
      </c>
      <c r="K26" s="75">
        <f t="shared" si="16"/>
        <v>0.69614011520286234</v>
      </c>
      <c r="L26" s="77">
        <f t="shared" si="44"/>
        <v>1.9955919272823253E-2</v>
      </c>
      <c r="M26" s="69">
        <v>179.71000000000004</v>
      </c>
      <c r="N26" s="71">
        <v>286.18600000000004</v>
      </c>
      <c r="O26" s="78">
        <f t="shared" si="27"/>
        <v>0.22775246186829823</v>
      </c>
      <c r="P26" s="80">
        <f t="shared" si="28"/>
        <v>-4.9129987503705119E-2</v>
      </c>
      <c r="Q26" s="69">
        <v>30.462</v>
      </c>
      <c r="R26" s="71">
        <v>95.634</v>
      </c>
      <c r="S26" s="78">
        <f t="shared" si="29"/>
        <v>7.6107422928839388E-2</v>
      </c>
      <c r="T26" s="80">
        <f t="shared" si="30"/>
        <v>2.9174068230881763E-2</v>
      </c>
      <c r="U26" s="69">
        <v>410.40699999999998</v>
      </c>
      <c r="V26" s="70">
        <v>359.89299999999997</v>
      </c>
      <c r="W26" s="71">
        <f t="shared" si="45"/>
        <v>-50.51400000000001</v>
      </c>
      <c r="X26" s="69">
        <v>55.154000000000003</v>
      </c>
      <c r="Y26" s="70">
        <v>0</v>
      </c>
      <c r="Z26" s="71">
        <f t="shared" si="31"/>
        <v>-55.154000000000003</v>
      </c>
      <c r="AA26" s="78">
        <f t="shared" si="32"/>
        <v>0.30419259763893269</v>
      </c>
      <c r="AB26" s="80">
        <f t="shared" si="33"/>
        <v>-0.34558139442902003</v>
      </c>
      <c r="AC26" s="78">
        <f t="shared" si="34"/>
        <v>0</v>
      </c>
      <c r="AD26" s="80">
        <f t="shared" si="35"/>
        <v>-8.7322182025442716E-2</v>
      </c>
      <c r="AE26" s="78">
        <f t="shared" si="36"/>
        <v>0</v>
      </c>
      <c r="AF26" s="80">
        <f t="shared" si="37"/>
        <v>-8.4976765971083806E-2</v>
      </c>
      <c r="AG26" s="69">
        <v>612</v>
      </c>
      <c r="AH26" s="71">
        <v>1119</v>
      </c>
      <c r="AI26" s="69">
        <v>26</v>
      </c>
      <c r="AJ26" s="71">
        <v>24</v>
      </c>
      <c r="AK26" s="69">
        <v>42</v>
      </c>
      <c r="AL26" s="71">
        <v>41</v>
      </c>
      <c r="AM26" s="69">
        <f t="shared" si="46"/>
        <v>7.770833333333333</v>
      </c>
      <c r="AN26" s="71">
        <f t="shared" si="47"/>
        <v>-7.5320512820513663E-2</v>
      </c>
      <c r="AO26" s="69">
        <f t="shared" si="48"/>
        <v>4.5487804878048781</v>
      </c>
      <c r="AP26" s="71">
        <f t="shared" si="49"/>
        <v>-0.30836236933797867</v>
      </c>
      <c r="AQ26" s="69">
        <v>92</v>
      </c>
      <c r="AR26" s="71">
        <v>92</v>
      </c>
      <c r="AS26" s="69">
        <v>3136</v>
      </c>
      <c r="AT26" s="71">
        <v>5534</v>
      </c>
      <c r="AU26" s="69">
        <f t="shared" si="38"/>
        <v>227.06288398988073</v>
      </c>
      <c r="AV26" s="71">
        <f t="shared" si="39"/>
        <v>20.096047255186846</v>
      </c>
      <c r="AW26" s="69">
        <f t="shared" si="40"/>
        <v>1122.9365504915104</v>
      </c>
      <c r="AX26" s="71">
        <f t="shared" si="41"/>
        <v>62.400602779092196</v>
      </c>
      <c r="AY26" s="197">
        <f t="shared" si="42"/>
        <v>4.9454870420017869</v>
      </c>
      <c r="AZ26" s="190">
        <f t="shared" si="43"/>
        <v>-0.17869596453416037</v>
      </c>
      <c r="BA26" s="78">
        <f t="shared" si="50"/>
        <v>0.33233245255825128</v>
      </c>
      <c r="BB26" s="117">
        <f t="shared" si="51"/>
        <v>-4.6411508794405754E-2</v>
      </c>
    </row>
    <row r="27" spans="1:54" s="152" customFormat="1" ht="15" customHeight="1" x14ac:dyDescent="0.2">
      <c r="A27" s="153" t="s">
        <v>119</v>
      </c>
      <c r="B27" s="233" t="s">
        <v>120</v>
      </c>
      <c r="C27" s="70">
        <v>418.79599999999999</v>
      </c>
      <c r="D27" s="70">
        <v>824.90599999999995</v>
      </c>
      <c r="E27" s="69">
        <v>381.82600000000002</v>
      </c>
      <c r="F27" s="71">
        <v>710.51199999999994</v>
      </c>
      <c r="G27" s="176">
        <f t="shared" si="25"/>
        <v>1.1610022068592789</v>
      </c>
      <c r="H27" s="177">
        <f t="shared" si="26"/>
        <v>6.4177998974011885E-2</v>
      </c>
      <c r="I27" s="69">
        <v>294.79599999999999</v>
      </c>
      <c r="J27" s="70">
        <v>507.16800000000001</v>
      </c>
      <c r="K27" s="75">
        <f t="shared" si="16"/>
        <v>0.71380638187673118</v>
      </c>
      <c r="L27" s="77">
        <f t="shared" si="44"/>
        <v>-5.8262570997090868E-2</v>
      </c>
      <c r="M27" s="69">
        <v>64.800000000000026</v>
      </c>
      <c r="N27" s="71">
        <v>157.81799999999993</v>
      </c>
      <c r="O27" s="78">
        <f t="shared" si="27"/>
        <v>0.2221186975026459</v>
      </c>
      <c r="P27" s="80">
        <f t="shared" si="28"/>
        <v>5.2407886819245547E-2</v>
      </c>
      <c r="Q27" s="69">
        <v>22.23</v>
      </c>
      <c r="R27" s="71">
        <v>45.526000000000003</v>
      </c>
      <c r="S27" s="78">
        <f t="shared" si="29"/>
        <v>6.407492062062288E-2</v>
      </c>
      <c r="T27" s="80">
        <f t="shared" si="30"/>
        <v>5.8546841778452791E-3</v>
      </c>
      <c r="U27" s="69">
        <v>283.39299999999997</v>
      </c>
      <c r="V27" s="70">
        <v>244.43700000000001</v>
      </c>
      <c r="W27" s="71">
        <f t="shared" si="45"/>
        <v>-38.95599999999996</v>
      </c>
      <c r="X27" s="69">
        <v>0</v>
      </c>
      <c r="Y27" s="70">
        <v>0</v>
      </c>
      <c r="Z27" s="71">
        <f t="shared" si="31"/>
        <v>0</v>
      </c>
      <c r="AA27" s="78">
        <f t="shared" si="32"/>
        <v>0.29632103536645393</v>
      </c>
      <c r="AB27" s="80">
        <f t="shared" si="33"/>
        <v>-0.38036403325884327</v>
      </c>
      <c r="AC27" s="78">
        <f t="shared" si="34"/>
        <v>0</v>
      </c>
      <c r="AD27" s="80">
        <f t="shared" si="35"/>
        <v>0</v>
      </c>
      <c r="AE27" s="78">
        <f t="shared" si="36"/>
        <v>0</v>
      </c>
      <c r="AF27" s="80">
        <f t="shared" si="37"/>
        <v>0</v>
      </c>
      <c r="AG27" s="69">
        <v>467</v>
      </c>
      <c r="AH27" s="71">
        <v>875</v>
      </c>
      <c r="AI27" s="69">
        <v>19</v>
      </c>
      <c r="AJ27" s="71">
        <v>19</v>
      </c>
      <c r="AK27" s="69">
        <v>31</v>
      </c>
      <c r="AL27" s="71">
        <v>30</v>
      </c>
      <c r="AM27" s="69">
        <f t="shared" si="46"/>
        <v>7.6754385964912286</v>
      </c>
      <c r="AN27" s="71">
        <f t="shared" si="47"/>
        <v>-0.51754385964912242</v>
      </c>
      <c r="AO27" s="69">
        <f t="shared" si="48"/>
        <v>4.8611111111111116</v>
      </c>
      <c r="AP27" s="71">
        <f t="shared" si="49"/>
        <v>-0.1603942652329744</v>
      </c>
      <c r="AQ27" s="69">
        <v>59</v>
      </c>
      <c r="AR27" s="71">
        <v>59</v>
      </c>
      <c r="AS27" s="69">
        <v>2241</v>
      </c>
      <c r="AT27" s="71">
        <v>4120</v>
      </c>
      <c r="AU27" s="69">
        <f t="shared" si="38"/>
        <v>172.45436893203885</v>
      </c>
      <c r="AV27" s="71">
        <f t="shared" si="39"/>
        <v>2.0723965982592745</v>
      </c>
      <c r="AW27" s="69">
        <f t="shared" si="40"/>
        <v>812.01371428571429</v>
      </c>
      <c r="AX27" s="71">
        <f t="shared" si="41"/>
        <v>-5.6008467421229398</v>
      </c>
      <c r="AY27" s="197">
        <f t="shared" si="42"/>
        <v>4.7085714285714282</v>
      </c>
      <c r="AZ27" s="190">
        <f t="shared" si="43"/>
        <v>-9.0143774854696268E-2</v>
      </c>
      <c r="BA27" s="78">
        <f t="shared" si="50"/>
        <v>0.38580391422417831</v>
      </c>
      <c r="BB27" s="117">
        <f t="shared" si="51"/>
        <v>-3.6229984080906441E-2</v>
      </c>
    </row>
    <row r="28" spans="1:54" s="152" customFormat="1" ht="15" customHeight="1" x14ac:dyDescent="0.2">
      <c r="A28" s="153" t="s">
        <v>119</v>
      </c>
      <c r="B28" s="233" t="s">
        <v>121</v>
      </c>
      <c r="C28" s="70">
        <v>333.99299999999999</v>
      </c>
      <c r="D28" s="70">
        <v>611.18200000000002</v>
      </c>
      <c r="E28" s="69">
        <v>230.328</v>
      </c>
      <c r="F28" s="71">
        <v>712.59500000000003</v>
      </c>
      <c r="G28" s="176">
        <f t="shared" si="25"/>
        <v>0.85768494025358022</v>
      </c>
      <c r="H28" s="177">
        <f t="shared" si="26"/>
        <v>-0.59239060418739098</v>
      </c>
      <c r="I28" s="69">
        <v>210.881</v>
      </c>
      <c r="J28" s="70">
        <v>496.71800000000002</v>
      </c>
      <c r="K28" s="75">
        <f t="shared" si="16"/>
        <v>0.69705512949150639</v>
      </c>
      <c r="L28" s="77">
        <f t="shared" si="44"/>
        <v>-0.2185131036369018</v>
      </c>
      <c r="M28" s="69">
        <v>2.6760000000000019</v>
      </c>
      <c r="N28" s="71">
        <v>187.34700000000001</v>
      </c>
      <c r="O28" s="78">
        <f t="shared" si="27"/>
        <v>0.2629081034809394</v>
      </c>
      <c r="P28" s="80">
        <f t="shared" si="28"/>
        <v>0.25128988945572317</v>
      </c>
      <c r="Q28" s="69">
        <v>16.771000000000001</v>
      </c>
      <c r="R28" s="71">
        <v>28.53</v>
      </c>
      <c r="S28" s="78">
        <f t="shared" si="29"/>
        <v>4.0036767027554224E-2</v>
      </c>
      <c r="T28" s="80">
        <f t="shared" si="30"/>
        <v>-3.2776785818821388E-2</v>
      </c>
      <c r="U28" s="69">
        <v>427.98</v>
      </c>
      <c r="V28" s="70">
        <v>398.35700000000003</v>
      </c>
      <c r="W28" s="71">
        <f t="shared" si="45"/>
        <v>-29.62299999999999</v>
      </c>
      <c r="X28" s="69">
        <v>0</v>
      </c>
      <c r="Y28" s="70">
        <v>0</v>
      </c>
      <c r="Z28" s="71">
        <f t="shared" si="31"/>
        <v>0</v>
      </c>
      <c r="AA28" s="78">
        <f t="shared" si="32"/>
        <v>0.6517813024598238</v>
      </c>
      <c r="AB28" s="80">
        <f t="shared" si="33"/>
        <v>-0.62962279882373617</v>
      </c>
      <c r="AC28" s="78">
        <f t="shared" si="34"/>
        <v>0</v>
      </c>
      <c r="AD28" s="80">
        <f t="shared" si="35"/>
        <v>0</v>
      </c>
      <c r="AE28" s="78">
        <f t="shared" si="36"/>
        <v>0</v>
      </c>
      <c r="AF28" s="80">
        <f t="shared" si="37"/>
        <v>0</v>
      </c>
      <c r="AG28" s="69">
        <v>397</v>
      </c>
      <c r="AH28" s="71">
        <v>616</v>
      </c>
      <c r="AI28" s="69">
        <v>15.76</v>
      </c>
      <c r="AJ28" s="71">
        <v>16</v>
      </c>
      <c r="AK28" s="69">
        <v>24.5</v>
      </c>
      <c r="AL28" s="71">
        <v>23</v>
      </c>
      <c r="AM28" s="69">
        <f t="shared" si="46"/>
        <v>6.416666666666667</v>
      </c>
      <c r="AN28" s="71">
        <f t="shared" si="47"/>
        <v>-1.980118443316413</v>
      </c>
      <c r="AO28" s="69">
        <f t="shared" si="48"/>
        <v>4.4637681159420293</v>
      </c>
      <c r="AP28" s="71">
        <f t="shared" si="49"/>
        <v>-0.93759242827565803</v>
      </c>
      <c r="AQ28" s="69">
        <v>38</v>
      </c>
      <c r="AR28" s="71">
        <v>38</v>
      </c>
      <c r="AS28" s="69">
        <v>2208</v>
      </c>
      <c r="AT28" s="71">
        <v>3188</v>
      </c>
      <c r="AU28" s="69">
        <f t="shared" si="38"/>
        <v>223.52415307402759</v>
      </c>
      <c r="AV28" s="71">
        <f t="shared" si="39"/>
        <v>119.20893568272325</v>
      </c>
      <c r="AW28" s="69">
        <f t="shared" si="40"/>
        <v>1156.8100649350649</v>
      </c>
      <c r="AX28" s="71">
        <f t="shared" si="41"/>
        <v>576.63878030030423</v>
      </c>
      <c r="AY28" s="197">
        <f t="shared" si="42"/>
        <v>5.1753246753246751</v>
      </c>
      <c r="AZ28" s="190">
        <f t="shared" si="43"/>
        <v>-0.38638817102293199</v>
      </c>
      <c r="BA28" s="78">
        <f t="shared" si="50"/>
        <v>0.46350683338179699</v>
      </c>
      <c r="BB28" s="117">
        <f t="shared" si="51"/>
        <v>-0.18210720170592232</v>
      </c>
    </row>
    <row r="29" spans="1:54" s="152" customFormat="1" ht="15" customHeight="1" x14ac:dyDescent="0.2">
      <c r="A29" s="153" t="s">
        <v>119</v>
      </c>
      <c r="B29" s="233" t="s">
        <v>122</v>
      </c>
      <c r="C29" s="70">
        <v>344.13799999999998</v>
      </c>
      <c r="D29" s="70">
        <v>643.64099999999996</v>
      </c>
      <c r="E29" s="69">
        <v>281.935</v>
      </c>
      <c r="F29" s="71">
        <v>586.27800000000002</v>
      </c>
      <c r="G29" s="176">
        <f t="shared" si="25"/>
        <v>1.0978426616724488</v>
      </c>
      <c r="H29" s="177">
        <f t="shared" si="26"/>
        <v>-0.12278620668373241</v>
      </c>
      <c r="I29" s="69">
        <v>187.75</v>
      </c>
      <c r="J29" s="70">
        <v>386.75900000000001</v>
      </c>
      <c r="K29" s="75">
        <f t="shared" si="16"/>
        <v>0.65968533699030152</v>
      </c>
      <c r="L29" s="77">
        <f t="shared" si="44"/>
        <v>-6.248300195574652E-3</v>
      </c>
      <c r="M29" s="69">
        <v>84.081000000000003</v>
      </c>
      <c r="N29" s="71">
        <v>171.75400000000002</v>
      </c>
      <c r="O29" s="78">
        <f t="shared" si="27"/>
        <v>0.29295658373672562</v>
      </c>
      <c r="P29" s="80">
        <f t="shared" si="28"/>
        <v>-5.2717313004283506E-3</v>
      </c>
      <c r="Q29" s="69">
        <v>10.103999999999999</v>
      </c>
      <c r="R29" s="71">
        <v>27.765000000000001</v>
      </c>
      <c r="S29" s="78">
        <f t="shared" si="29"/>
        <v>4.7358079272972892E-2</v>
      </c>
      <c r="T29" s="80">
        <f t="shared" si="30"/>
        <v>1.1520031496003023E-2</v>
      </c>
      <c r="U29" s="69">
        <v>190.81399999999999</v>
      </c>
      <c r="V29" s="70">
        <v>169.45500000000001</v>
      </c>
      <c r="W29" s="71">
        <f t="shared" si="45"/>
        <v>-21.35899999999998</v>
      </c>
      <c r="X29" s="69">
        <v>0</v>
      </c>
      <c r="Y29" s="70">
        <v>0</v>
      </c>
      <c r="Z29" s="71">
        <f t="shared" si="31"/>
        <v>0</v>
      </c>
      <c r="AA29" s="78">
        <f t="shared" si="32"/>
        <v>0.26327564589577113</v>
      </c>
      <c r="AB29" s="80">
        <f t="shared" si="33"/>
        <v>-0.29119378206626734</v>
      </c>
      <c r="AC29" s="78">
        <f t="shared" si="34"/>
        <v>0</v>
      </c>
      <c r="AD29" s="80">
        <f t="shared" si="35"/>
        <v>0</v>
      </c>
      <c r="AE29" s="78">
        <f t="shared" si="36"/>
        <v>0</v>
      </c>
      <c r="AF29" s="80">
        <f t="shared" si="37"/>
        <v>0</v>
      </c>
      <c r="AG29" s="69">
        <v>316</v>
      </c>
      <c r="AH29" s="71">
        <v>540</v>
      </c>
      <c r="AI29" s="69">
        <v>10</v>
      </c>
      <c r="AJ29" s="71">
        <v>14</v>
      </c>
      <c r="AK29" s="69">
        <v>16</v>
      </c>
      <c r="AL29" s="71">
        <v>21</v>
      </c>
      <c r="AM29" s="69">
        <f t="shared" si="46"/>
        <v>6.4285714285714279</v>
      </c>
      <c r="AN29" s="71">
        <f t="shared" si="47"/>
        <v>-4.1047619047619053</v>
      </c>
      <c r="AO29" s="69">
        <f t="shared" si="48"/>
        <v>4.2857142857142856</v>
      </c>
      <c r="AP29" s="71">
        <f t="shared" si="49"/>
        <v>-2.2976190476190474</v>
      </c>
      <c r="AQ29" s="69">
        <v>39</v>
      </c>
      <c r="AR29" s="71">
        <v>39</v>
      </c>
      <c r="AS29" s="69">
        <v>1442</v>
      </c>
      <c r="AT29" s="71">
        <v>2439</v>
      </c>
      <c r="AU29" s="69">
        <f t="shared" si="38"/>
        <v>240.37638376383765</v>
      </c>
      <c r="AV29" s="71">
        <f t="shared" si="39"/>
        <v>44.859740213213513</v>
      </c>
      <c r="AW29" s="69">
        <f t="shared" si="40"/>
        <v>1085.7</v>
      </c>
      <c r="AX29" s="71">
        <f t="shared" si="41"/>
        <v>193.50063291139247</v>
      </c>
      <c r="AY29" s="197">
        <f t="shared" si="42"/>
        <v>4.5166666666666666</v>
      </c>
      <c r="AZ29" s="190">
        <f t="shared" si="43"/>
        <v>-4.6624472573840059E-2</v>
      </c>
      <c r="BA29" s="78">
        <f t="shared" si="50"/>
        <v>0.34551636209094772</v>
      </c>
      <c r="BB29" s="117">
        <f t="shared" si="51"/>
        <v>-6.5309848735263076E-2</v>
      </c>
    </row>
    <row r="30" spans="1:54" s="152" customFormat="1" ht="15" customHeight="1" x14ac:dyDescent="0.2">
      <c r="A30" s="153" t="s">
        <v>123</v>
      </c>
      <c r="B30" s="234" t="s">
        <v>124</v>
      </c>
      <c r="C30" s="70">
        <v>1458.3389999999999</v>
      </c>
      <c r="D30" s="70">
        <v>2857.2956300000001</v>
      </c>
      <c r="E30" s="69">
        <v>1337.7650000000001</v>
      </c>
      <c r="F30" s="71">
        <v>2664.2918099999997</v>
      </c>
      <c r="G30" s="176">
        <f t="shared" si="25"/>
        <v>1.0724409463241191</v>
      </c>
      <c r="H30" s="177">
        <f t="shared" si="26"/>
        <v>-1.7689981006166811E-2</v>
      </c>
      <c r="I30" s="69">
        <v>956.97799999999995</v>
      </c>
      <c r="J30" s="70">
        <v>2106.91282</v>
      </c>
      <c r="K30" s="75">
        <f t="shared" si="16"/>
        <v>0.79079656818822719</v>
      </c>
      <c r="L30" s="77">
        <f t="shared" si="44"/>
        <v>7.5440732148265077E-2</v>
      </c>
      <c r="M30" s="69">
        <v>318.51400000000012</v>
      </c>
      <c r="N30" s="71">
        <v>451.21533999999974</v>
      </c>
      <c r="O30" s="78">
        <f t="shared" si="27"/>
        <v>0.16935657659811662</v>
      </c>
      <c r="P30" s="80">
        <f t="shared" si="28"/>
        <v>-6.8737558021940037E-2</v>
      </c>
      <c r="Q30" s="69">
        <v>62.273000000000003</v>
      </c>
      <c r="R30" s="71">
        <v>106.16364999999999</v>
      </c>
      <c r="S30" s="78">
        <f t="shared" si="29"/>
        <v>3.9846855213656197E-2</v>
      </c>
      <c r="T30" s="80">
        <f t="shared" si="30"/>
        <v>-6.7031741263250399E-3</v>
      </c>
      <c r="U30" s="69">
        <v>1380.9407699999999</v>
      </c>
      <c r="V30" s="70">
        <v>1383.02349</v>
      </c>
      <c r="W30" s="71">
        <f t="shared" si="45"/>
        <v>2.0827200000001085</v>
      </c>
      <c r="X30" s="69">
        <v>122.648</v>
      </c>
      <c r="Y30" s="70">
        <v>122.648</v>
      </c>
      <c r="Z30" s="71">
        <f t="shared" si="31"/>
        <v>0</v>
      </c>
      <c r="AA30" s="78">
        <f t="shared" si="32"/>
        <v>0.48403234004876144</v>
      </c>
      <c r="AB30" s="80">
        <f t="shared" si="33"/>
        <v>-0.46289479417723128</v>
      </c>
      <c r="AC30" s="78">
        <f t="shared" si="34"/>
        <v>4.2924504805265808E-2</v>
      </c>
      <c r="AD30" s="80">
        <f t="shared" si="35"/>
        <v>-4.117665411594524E-2</v>
      </c>
      <c r="AE30" s="78">
        <f t="shared" si="36"/>
        <v>4.6033996553853464E-2</v>
      </c>
      <c r="AF30" s="80">
        <f t="shared" si="37"/>
        <v>-4.564727781047808E-2</v>
      </c>
      <c r="AG30" s="69">
        <v>1917</v>
      </c>
      <c r="AH30" s="71">
        <v>3205</v>
      </c>
      <c r="AI30" s="69">
        <v>47</v>
      </c>
      <c r="AJ30" s="71">
        <v>52</v>
      </c>
      <c r="AK30" s="69">
        <v>83</v>
      </c>
      <c r="AL30" s="71">
        <v>87.7</v>
      </c>
      <c r="AM30" s="69">
        <f t="shared" si="46"/>
        <v>10.272435897435898</v>
      </c>
      <c r="AN30" s="71">
        <f t="shared" si="47"/>
        <v>-3.3233087834151664</v>
      </c>
      <c r="AO30" s="69">
        <f t="shared" si="48"/>
        <v>6.0908399847966548</v>
      </c>
      <c r="AP30" s="71">
        <f t="shared" si="49"/>
        <v>-1.6079551959262375</v>
      </c>
      <c r="AQ30" s="69">
        <v>180</v>
      </c>
      <c r="AR30" s="71">
        <v>89</v>
      </c>
      <c r="AS30" s="69">
        <v>9459</v>
      </c>
      <c r="AT30" s="71">
        <v>16152</v>
      </c>
      <c r="AU30" s="69">
        <f t="shared" si="38"/>
        <v>164.95120170876669</v>
      </c>
      <c r="AV30" s="71">
        <f t="shared" si="39"/>
        <v>23.523460932786151</v>
      </c>
      <c r="AW30" s="69">
        <f t="shared" si="40"/>
        <v>831.29229641185634</v>
      </c>
      <c r="AX30" s="71">
        <f t="shared" si="41"/>
        <v>133.44931258295696</v>
      </c>
      <c r="AY30" s="197">
        <f t="shared" si="42"/>
        <v>5.0396255850234013</v>
      </c>
      <c r="AZ30" s="190">
        <f t="shared" si="43"/>
        <v>0.10535328455391735</v>
      </c>
      <c r="BA30" s="78">
        <f t="shared" si="50"/>
        <v>1.0026693152895896</v>
      </c>
      <c r="BB30" s="117">
        <f t="shared" si="51"/>
        <v>0.41878042640070068</v>
      </c>
    </row>
    <row r="31" spans="1:54" s="152" customFormat="1" ht="15" customHeight="1" x14ac:dyDescent="0.2">
      <c r="A31" s="153" t="s">
        <v>125</v>
      </c>
      <c r="B31" s="233" t="s">
        <v>126</v>
      </c>
      <c r="C31" s="70">
        <v>1235.7149999999999</v>
      </c>
      <c r="D31" s="70">
        <v>2374.7669999999998</v>
      </c>
      <c r="E31" s="69">
        <v>1219.982</v>
      </c>
      <c r="F31" s="71">
        <v>2404.0819999999999</v>
      </c>
      <c r="G31" s="176">
        <f t="shared" si="25"/>
        <v>0.987806156362387</v>
      </c>
      <c r="H31" s="177">
        <f t="shared" si="26"/>
        <v>-2.5089935547165654E-2</v>
      </c>
      <c r="I31" s="69">
        <v>794.90200000000004</v>
      </c>
      <c r="J31" s="70">
        <v>1615.405</v>
      </c>
      <c r="K31" s="75">
        <f t="shared" si="16"/>
        <v>0.67194255437210548</v>
      </c>
      <c r="L31" s="77">
        <f t="shared" si="44"/>
        <v>2.0373924671011512E-2</v>
      </c>
      <c r="M31" s="69">
        <v>276.62499999999994</v>
      </c>
      <c r="N31" s="71">
        <v>471.42699999999991</v>
      </c>
      <c r="O31" s="78">
        <f t="shared" si="27"/>
        <v>0.19609439278693486</v>
      </c>
      <c r="P31" s="80">
        <f t="shared" si="28"/>
        <v>-3.0650755911980326E-2</v>
      </c>
      <c r="Q31" s="69">
        <v>148.45499999999998</v>
      </c>
      <c r="R31" s="71">
        <v>317.25</v>
      </c>
      <c r="S31" s="78">
        <f t="shared" si="29"/>
        <v>0.13196305284095969</v>
      </c>
      <c r="T31" s="80">
        <f t="shared" si="30"/>
        <v>1.0276831240968884E-2</v>
      </c>
      <c r="U31" s="69">
        <v>930.76800000000003</v>
      </c>
      <c r="V31" s="70">
        <v>904.32799999999997</v>
      </c>
      <c r="W31" s="71">
        <f t="shared" si="45"/>
        <v>-26.440000000000055</v>
      </c>
      <c r="X31" s="69">
        <v>433.32400000000001</v>
      </c>
      <c r="Y31" s="70">
        <v>431.99299999999999</v>
      </c>
      <c r="Z31" s="71">
        <f t="shared" si="31"/>
        <v>-1.3310000000000173</v>
      </c>
      <c r="AA31" s="78">
        <f t="shared" si="32"/>
        <v>0.38080704338573007</v>
      </c>
      <c r="AB31" s="80">
        <f t="shared" si="33"/>
        <v>-0.37241518018523906</v>
      </c>
      <c r="AC31" s="78">
        <f t="shared" si="34"/>
        <v>0.18190963576637204</v>
      </c>
      <c r="AD31" s="80">
        <f t="shared" si="35"/>
        <v>-0.16875698234540942</v>
      </c>
      <c r="AE31" s="78">
        <f t="shared" si="36"/>
        <v>0.17969145811166176</v>
      </c>
      <c r="AF31" s="80">
        <f t="shared" si="37"/>
        <v>-0.17549738893690126</v>
      </c>
      <c r="AG31" s="69">
        <v>1322</v>
      </c>
      <c r="AH31" s="71">
        <v>2378</v>
      </c>
      <c r="AI31" s="69">
        <v>38</v>
      </c>
      <c r="AJ31" s="71">
        <v>39.25</v>
      </c>
      <c r="AK31" s="69">
        <v>82</v>
      </c>
      <c r="AL31" s="71">
        <v>81.75</v>
      </c>
      <c r="AM31" s="69">
        <f t="shared" si="46"/>
        <v>10.097664543524417</v>
      </c>
      <c r="AN31" s="71">
        <f t="shared" si="47"/>
        <v>-1.4988266845457598</v>
      </c>
      <c r="AO31" s="69">
        <f t="shared" si="48"/>
        <v>4.8481141692150862</v>
      </c>
      <c r="AP31" s="71">
        <f t="shared" si="49"/>
        <v>-0.52586957062231221</v>
      </c>
      <c r="AQ31" s="69">
        <v>110</v>
      </c>
      <c r="AR31" s="71">
        <v>110</v>
      </c>
      <c r="AS31" s="69">
        <v>5678</v>
      </c>
      <c r="AT31" s="71">
        <v>9907</v>
      </c>
      <c r="AU31" s="69">
        <f t="shared" si="38"/>
        <v>242.66498435449682</v>
      </c>
      <c r="AV31" s="71">
        <f t="shared" si="39"/>
        <v>27.803765615504233</v>
      </c>
      <c r="AW31" s="69">
        <f t="shared" si="40"/>
        <v>1010.9680403700589</v>
      </c>
      <c r="AX31" s="71">
        <f t="shared" si="41"/>
        <v>88.137480612116406</v>
      </c>
      <c r="AY31" s="197">
        <f t="shared" si="42"/>
        <v>4.1661059714045416</v>
      </c>
      <c r="AZ31" s="190">
        <f t="shared" si="43"/>
        <v>-0.128901592891979</v>
      </c>
      <c r="BA31" s="78">
        <f t="shared" si="50"/>
        <v>0.49758915118031138</v>
      </c>
      <c r="BB31" s="117">
        <f t="shared" si="51"/>
        <v>-7.5946202355042181E-2</v>
      </c>
    </row>
    <row r="32" spans="1:54" s="152" customFormat="1" ht="15" customHeight="1" x14ac:dyDescent="0.2">
      <c r="A32" s="153" t="s">
        <v>125</v>
      </c>
      <c r="B32" s="233" t="s">
        <v>127</v>
      </c>
      <c r="C32" s="70">
        <v>786.86099999999999</v>
      </c>
      <c r="D32" s="70">
        <v>1521.972</v>
      </c>
      <c r="E32" s="69">
        <v>796.35</v>
      </c>
      <c r="F32" s="71">
        <v>1497.674</v>
      </c>
      <c r="G32" s="176">
        <f t="shared" si="25"/>
        <v>1.0162238244103856</v>
      </c>
      <c r="H32" s="177">
        <f t="shared" si="26"/>
        <v>2.8139439403793043E-2</v>
      </c>
      <c r="I32" s="69">
        <v>500.50599999999997</v>
      </c>
      <c r="J32" s="70">
        <v>965.50199999999995</v>
      </c>
      <c r="K32" s="75">
        <f t="shared" si="16"/>
        <v>0.64466766465866399</v>
      </c>
      <c r="L32" s="77">
        <f t="shared" si="44"/>
        <v>1.6167633265432468E-2</v>
      </c>
      <c r="M32" s="69">
        <v>213.85300000000007</v>
      </c>
      <c r="N32" s="71">
        <v>388.09500000000003</v>
      </c>
      <c r="O32" s="78">
        <f t="shared" si="27"/>
        <v>0.25913182708653554</v>
      </c>
      <c r="P32" s="80">
        <f t="shared" si="28"/>
        <v>-9.409643372433607E-3</v>
      </c>
      <c r="Q32" s="69">
        <v>81.991</v>
      </c>
      <c r="R32" s="71">
        <v>144.077</v>
      </c>
      <c r="S32" s="78">
        <f t="shared" si="29"/>
        <v>9.6200508254800449E-2</v>
      </c>
      <c r="T32" s="80">
        <f t="shared" si="30"/>
        <v>-6.7579898929988891E-3</v>
      </c>
      <c r="U32" s="69">
        <v>74.305999999999997</v>
      </c>
      <c r="V32" s="70">
        <v>55.155999999999999</v>
      </c>
      <c r="W32" s="71">
        <f t="shared" si="45"/>
        <v>-19.149999999999999</v>
      </c>
      <c r="X32" s="69">
        <v>0</v>
      </c>
      <c r="Y32" s="70">
        <v>0</v>
      </c>
      <c r="Z32" s="71">
        <f t="shared" si="31"/>
        <v>0</v>
      </c>
      <c r="AA32" s="78">
        <f t="shared" si="32"/>
        <v>3.6239825699815764E-2</v>
      </c>
      <c r="AB32" s="80">
        <f t="shared" si="33"/>
        <v>-5.8193625697572082E-2</v>
      </c>
      <c r="AC32" s="78">
        <f t="shared" si="34"/>
        <v>0</v>
      </c>
      <c r="AD32" s="80">
        <f t="shared" si="35"/>
        <v>0</v>
      </c>
      <c r="AE32" s="78">
        <f t="shared" si="36"/>
        <v>0</v>
      </c>
      <c r="AF32" s="80">
        <f t="shared" si="37"/>
        <v>0</v>
      </c>
      <c r="AG32" s="69">
        <v>902</v>
      </c>
      <c r="AH32" s="71">
        <v>1563</v>
      </c>
      <c r="AI32" s="69">
        <v>29</v>
      </c>
      <c r="AJ32" s="71">
        <v>29</v>
      </c>
      <c r="AK32" s="69">
        <v>45.5</v>
      </c>
      <c r="AL32" s="71">
        <v>45</v>
      </c>
      <c r="AM32" s="69">
        <f t="shared" si="46"/>
        <v>8.9827586206896548</v>
      </c>
      <c r="AN32" s="71">
        <f t="shared" si="47"/>
        <v>-1.3850574712643677</v>
      </c>
      <c r="AO32" s="69">
        <f t="shared" si="48"/>
        <v>5.7888888888888888</v>
      </c>
      <c r="AP32" s="71">
        <f t="shared" si="49"/>
        <v>-0.81916971916971981</v>
      </c>
      <c r="AQ32" s="69">
        <v>80</v>
      </c>
      <c r="AR32" s="71">
        <v>80</v>
      </c>
      <c r="AS32" s="69">
        <v>4672</v>
      </c>
      <c r="AT32" s="71">
        <v>8108</v>
      </c>
      <c r="AU32" s="69">
        <f t="shared" si="38"/>
        <v>184.71558954119388</v>
      </c>
      <c r="AV32" s="71">
        <f t="shared" si="39"/>
        <v>14.263962828865118</v>
      </c>
      <c r="AW32" s="69">
        <f t="shared" si="40"/>
        <v>958.20473448496477</v>
      </c>
      <c r="AX32" s="71">
        <f t="shared" si="41"/>
        <v>75.333337589177631</v>
      </c>
      <c r="AY32" s="197">
        <f t="shared" si="42"/>
        <v>5.1874600127959054</v>
      </c>
      <c r="AZ32" s="190">
        <f t="shared" si="43"/>
        <v>7.8591258779452389E-3</v>
      </c>
      <c r="BA32" s="78">
        <f t="shared" si="50"/>
        <v>0.55994475138121547</v>
      </c>
      <c r="BB32" s="117">
        <f t="shared" si="51"/>
        <v>-8.8944137507673382E-2</v>
      </c>
    </row>
    <row r="33" spans="1:54" s="152" customFormat="1" ht="15" customHeight="1" x14ac:dyDescent="0.2">
      <c r="A33" s="153" t="s">
        <v>125</v>
      </c>
      <c r="B33" s="233" t="s">
        <v>128</v>
      </c>
      <c r="C33" s="70">
        <v>741.56899999999996</v>
      </c>
      <c r="D33" s="70">
        <v>1421.453</v>
      </c>
      <c r="E33" s="69">
        <v>507.15100000000001</v>
      </c>
      <c r="F33" s="71">
        <v>1594.328</v>
      </c>
      <c r="G33" s="176">
        <f t="shared" si="25"/>
        <v>0.89156873616972165</v>
      </c>
      <c r="H33" s="177">
        <f t="shared" si="26"/>
        <v>-0.57065651824168617</v>
      </c>
      <c r="I33" s="69">
        <v>445.04300000000001</v>
      </c>
      <c r="J33" s="70">
        <v>888.30600000000004</v>
      </c>
      <c r="K33" s="75">
        <f t="shared" si="16"/>
        <v>0.5571664049053896</v>
      </c>
      <c r="L33" s="77">
        <f t="shared" si="44"/>
        <v>-0.3203690825529808</v>
      </c>
      <c r="M33" s="69">
        <v>15.410000000000004</v>
      </c>
      <c r="N33" s="71">
        <v>628.40099999999995</v>
      </c>
      <c r="O33" s="78">
        <f t="shared" si="27"/>
        <v>0.394147879231877</v>
      </c>
      <c r="P33" s="80">
        <f t="shared" si="28"/>
        <v>0.36376245161761617</v>
      </c>
      <c r="Q33" s="69">
        <v>46.698</v>
      </c>
      <c r="R33" s="71">
        <v>77.620999999999995</v>
      </c>
      <c r="S33" s="78">
        <f t="shared" si="29"/>
        <v>4.8685715862733389E-2</v>
      </c>
      <c r="T33" s="80">
        <f t="shared" si="30"/>
        <v>-4.3393369064635381E-2</v>
      </c>
      <c r="U33" s="69">
        <v>379.60399999999998</v>
      </c>
      <c r="V33" s="70">
        <v>411.84699999999998</v>
      </c>
      <c r="W33" s="71">
        <f t="shared" si="45"/>
        <v>32.242999999999995</v>
      </c>
      <c r="X33" s="69">
        <v>0</v>
      </c>
      <c r="Y33" s="70">
        <v>0</v>
      </c>
      <c r="Z33" s="71">
        <f t="shared" si="31"/>
        <v>0</v>
      </c>
      <c r="AA33" s="78">
        <f t="shared" si="32"/>
        <v>0.28973662864688454</v>
      </c>
      <c r="AB33" s="80">
        <f t="shared" si="33"/>
        <v>-0.22215639816518551</v>
      </c>
      <c r="AC33" s="78">
        <f t="shared" si="34"/>
        <v>0</v>
      </c>
      <c r="AD33" s="80">
        <f t="shared" si="35"/>
        <v>0</v>
      </c>
      <c r="AE33" s="78">
        <f t="shared" si="36"/>
        <v>0</v>
      </c>
      <c r="AF33" s="80">
        <f t="shared" si="37"/>
        <v>0</v>
      </c>
      <c r="AG33" s="69">
        <v>951</v>
      </c>
      <c r="AH33" s="71">
        <v>1613</v>
      </c>
      <c r="AI33" s="69">
        <v>28</v>
      </c>
      <c r="AJ33" s="71">
        <v>31</v>
      </c>
      <c r="AK33" s="69">
        <v>50</v>
      </c>
      <c r="AL33" s="71">
        <v>50</v>
      </c>
      <c r="AM33" s="69">
        <f t="shared" si="46"/>
        <v>8.672043010752688</v>
      </c>
      <c r="AN33" s="71">
        <f t="shared" si="47"/>
        <v>-2.6493855606758832</v>
      </c>
      <c r="AO33" s="69">
        <f t="shared" si="48"/>
        <v>5.376666666666666</v>
      </c>
      <c r="AP33" s="71">
        <f t="shared" si="49"/>
        <v>-0.96333333333333382</v>
      </c>
      <c r="AQ33" s="69">
        <v>100</v>
      </c>
      <c r="AR33" s="71">
        <v>100</v>
      </c>
      <c r="AS33" s="69">
        <v>4697</v>
      </c>
      <c r="AT33" s="71">
        <v>7686</v>
      </c>
      <c r="AU33" s="69">
        <f t="shared" si="38"/>
        <v>207.43273484257091</v>
      </c>
      <c r="AV33" s="71">
        <f t="shared" si="39"/>
        <v>99.45934757410167</v>
      </c>
      <c r="AW33" s="69">
        <f t="shared" si="40"/>
        <v>988.42405455672656</v>
      </c>
      <c r="AX33" s="71">
        <f t="shared" si="41"/>
        <v>455.14224593422398</v>
      </c>
      <c r="AY33" s="197">
        <f t="shared" si="42"/>
        <v>4.765034097954123</v>
      </c>
      <c r="AZ33" s="190">
        <f t="shared" si="43"/>
        <v>-0.17397746881769649</v>
      </c>
      <c r="BA33" s="78">
        <f t="shared" si="50"/>
        <v>0.42464088397790056</v>
      </c>
      <c r="BB33" s="117">
        <f t="shared" si="51"/>
        <v>-9.7248004910988284E-2</v>
      </c>
    </row>
    <row r="34" spans="1:54" s="152" customFormat="1" ht="15" customHeight="1" x14ac:dyDescent="0.2">
      <c r="A34" s="153" t="s">
        <v>129</v>
      </c>
      <c r="B34" s="233" t="s">
        <v>130</v>
      </c>
      <c r="C34" s="70">
        <v>438.733</v>
      </c>
      <c r="D34" s="70">
        <v>866.38099999999997</v>
      </c>
      <c r="E34" s="69">
        <v>451.64</v>
      </c>
      <c r="F34" s="71">
        <v>913.86599999999999</v>
      </c>
      <c r="G34" s="176">
        <f t="shared" si="25"/>
        <v>0.94803942809996211</v>
      </c>
      <c r="H34" s="177">
        <f t="shared" si="26"/>
        <v>-2.3382500870014034E-2</v>
      </c>
      <c r="I34" s="69">
        <v>362.02100000000002</v>
      </c>
      <c r="J34" s="70">
        <v>745.44299999999998</v>
      </c>
      <c r="K34" s="75">
        <f t="shared" si="16"/>
        <v>0.81570273978898433</v>
      </c>
      <c r="L34" s="77">
        <f t="shared" si="44"/>
        <v>1.4132905407618579E-2</v>
      </c>
      <c r="M34" s="69">
        <v>67.245999999999967</v>
      </c>
      <c r="N34" s="71">
        <v>130.29599999999999</v>
      </c>
      <c r="O34" s="78">
        <f t="shared" si="27"/>
        <v>0.14257670161708608</v>
      </c>
      <c r="P34" s="80">
        <f t="shared" si="28"/>
        <v>-6.3162219503569428E-3</v>
      </c>
      <c r="Q34" s="69">
        <v>22.373000000000001</v>
      </c>
      <c r="R34" s="71">
        <v>38.127000000000002</v>
      </c>
      <c r="S34" s="78">
        <f t="shared" si="29"/>
        <v>4.1720558593929528E-2</v>
      </c>
      <c r="T34" s="80">
        <f t="shared" si="30"/>
        <v>-7.8166834572616917E-3</v>
      </c>
      <c r="U34" s="69">
        <v>200.50800000000001</v>
      </c>
      <c r="V34" s="70">
        <v>194.90899999999999</v>
      </c>
      <c r="W34" s="71">
        <f t="shared" si="45"/>
        <v>-5.599000000000018</v>
      </c>
      <c r="X34" s="69">
        <v>0</v>
      </c>
      <c r="Y34" s="70">
        <v>0</v>
      </c>
      <c r="Z34" s="71">
        <f t="shared" si="31"/>
        <v>0</v>
      </c>
      <c r="AA34" s="78">
        <f t="shared" si="32"/>
        <v>0.22496915329398959</v>
      </c>
      <c r="AB34" s="80">
        <f t="shared" si="33"/>
        <v>-0.23204684504668688</v>
      </c>
      <c r="AC34" s="78">
        <f t="shared" si="34"/>
        <v>0</v>
      </c>
      <c r="AD34" s="80">
        <f t="shared" si="35"/>
        <v>0</v>
      </c>
      <c r="AE34" s="78">
        <f t="shared" si="36"/>
        <v>0</v>
      </c>
      <c r="AF34" s="80">
        <f t="shared" si="37"/>
        <v>0</v>
      </c>
      <c r="AG34" s="69">
        <v>596</v>
      </c>
      <c r="AH34" s="71">
        <v>1150</v>
      </c>
      <c r="AI34" s="69">
        <v>17</v>
      </c>
      <c r="AJ34" s="71">
        <v>16</v>
      </c>
      <c r="AK34" s="69">
        <v>29.5</v>
      </c>
      <c r="AL34" s="71">
        <v>31</v>
      </c>
      <c r="AM34" s="69">
        <f t="shared" si="46"/>
        <v>11.979166666666666</v>
      </c>
      <c r="AN34" s="71">
        <f t="shared" si="47"/>
        <v>0.29289215686274339</v>
      </c>
      <c r="AO34" s="69">
        <f t="shared" si="48"/>
        <v>6.182795698924731</v>
      </c>
      <c r="AP34" s="71">
        <f t="shared" si="49"/>
        <v>-0.55166757791142729</v>
      </c>
      <c r="AQ34" s="69">
        <v>60</v>
      </c>
      <c r="AR34" s="71">
        <v>60</v>
      </c>
      <c r="AS34" s="69">
        <v>3198</v>
      </c>
      <c r="AT34" s="71">
        <v>5774</v>
      </c>
      <c r="AU34" s="69">
        <f t="shared" si="38"/>
        <v>158.27260131624524</v>
      </c>
      <c r="AV34" s="71">
        <f t="shared" si="39"/>
        <v>17.046835212430352</v>
      </c>
      <c r="AW34" s="69">
        <f t="shared" si="40"/>
        <v>794.66608695652178</v>
      </c>
      <c r="AX34" s="71">
        <f t="shared" si="41"/>
        <v>36.880852057192897</v>
      </c>
      <c r="AY34" s="197">
        <f t="shared" si="42"/>
        <v>5.0208695652173914</v>
      </c>
      <c r="AZ34" s="190">
        <f t="shared" si="43"/>
        <v>-0.3449022468631453</v>
      </c>
      <c r="BA34" s="78">
        <f t="shared" si="50"/>
        <v>0.53167587476979739</v>
      </c>
      <c r="BB34" s="117">
        <f t="shared" si="51"/>
        <v>-6.054634745242482E-2</v>
      </c>
    </row>
    <row r="35" spans="1:54" s="152" customFormat="1" ht="15" customHeight="1" x14ac:dyDescent="0.2">
      <c r="A35" s="153" t="s">
        <v>129</v>
      </c>
      <c r="B35" s="233" t="s">
        <v>131</v>
      </c>
      <c r="C35" s="70">
        <v>2321.7869999999998</v>
      </c>
      <c r="D35" s="70">
        <v>4508.6289999999999</v>
      </c>
      <c r="E35" s="69">
        <v>2371.8939999999998</v>
      </c>
      <c r="F35" s="71">
        <v>4522.3599999999997</v>
      </c>
      <c r="G35" s="176">
        <f t="shared" si="25"/>
        <v>0.99696375343847021</v>
      </c>
      <c r="H35" s="177">
        <f t="shared" si="26"/>
        <v>1.8089065109227809E-2</v>
      </c>
      <c r="I35" s="69">
        <v>1306.4359999999999</v>
      </c>
      <c r="J35" s="70">
        <v>2795.1239999999998</v>
      </c>
      <c r="K35" s="75">
        <f t="shared" si="16"/>
        <v>0.61806755764689236</v>
      </c>
      <c r="L35" s="77">
        <f t="shared" si="44"/>
        <v>6.7268913188075929E-2</v>
      </c>
      <c r="M35" s="69">
        <v>679.06499999999983</v>
      </c>
      <c r="N35" s="71">
        <v>1064.6239999999998</v>
      </c>
      <c r="O35" s="78">
        <f t="shared" si="27"/>
        <v>0.23541336824136067</v>
      </c>
      <c r="P35" s="80">
        <f t="shared" si="28"/>
        <v>-5.0883152598103443E-2</v>
      </c>
      <c r="Q35" s="69">
        <v>386.39300000000003</v>
      </c>
      <c r="R35" s="71">
        <v>662.61199999999997</v>
      </c>
      <c r="S35" s="78">
        <f t="shared" si="29"/>
        <v>0.14651907411174697</v>
      </c>
      <c r="T35" s="80">
        <f t="shared" si="30"/>
        <v>-1.6385760589972431E-2</v>
      </c>
      <c r="U35" s="69">
        <v>1417.298</v>
      </c>
      <c r="V35" s="70">
        <v>1383.6980000000001</v>
      </c>
      <c r="W35" s="71">
        <f t="shared" si="45"/>
        <v>-33.599999999999909</v>
      </c>
      <c r="X35" s="69">
        <v>0</v>
      </c>
      <c r="Y35" s="70">
        <v>0</v>
      </c>
      <c r="Z35" s="71">
        <f t="shared" si="31"/>
        <v>0</v>
      </c>
      <c r="AA35" s="78">
        <f t="shared" si="32"/>
        <v>0.3068999467465609</v>
      </c>
      <c r="AB35" s="80">
        <f t="shared" si="33"/>
        <v>-0.3035341714563578</v>
      </c>
      <c r="AC35" s="78">
        <f t="shared" si="34"/>
        <v>0</v>
      </c>
      <c r="AD35" s="80">
        <f t="shared" si="35"/>
        <v>0</v>
      </c>
      <c r="AE35" s="78">
        <f t="shared" si="36"/>
        <v>0</v>
      </c>
      <c r="AF35" s="80">
        <f t="shared" si="37"/>
        <v>0</v>
      </c>
      <c r="AG35" s="69">
        <v>2529</v>
      </c>
      <c r="AH35" s="71">
        <v>4260</v>
      </c>
      <c r="AI35" s="69">
        <v>42</v>
      </c>
      <c r="AJ35" s="71">
        <v>52.25</v>
      </c>
      <c r="AK35" s="69">
        <v>103</v>
      </c>
      <c r="AL35" s="71">
        <v>136.5</v>
      </c>
      <c r="AM35" s="69">
        <f t="shared" si="46"/>
        <v>13.588516746411484</v>
      </c>
      <c r="AN35" s="71">
        <f t="shared" si="47"/>
        <v>-6.482911825017089</v>
      </c>
      <c r="AO35" s="69">
        <f t="shared" si="48"/>
        <v>5.2014652014652016</v>
      </c>
      <c r="AP35" s="71">
        <f t="shared" si="49"/>
        <v>-2.9830008179522745</v>
      </c>
      <c r="AQ35" s="69">
        <v>280</v>
      </c>
      <c r="AR35" s="71">
        <v>277</v>
      </c>
      <c r="AS35" s="69">
        <v>15379</v>
      </c>
      <c r="AT35" s="71">
        <v>26262</v>
      </c>
      <c r="AU35" s="69">
        <f t="shared" si="38"/>
        <v>172.20166019343537</v>
      </c>
      <c r="AV35" s="71">
        <f t="shared" si="39"/>
        <v>17.972256461073073</v>
      </c>
      <c r="AW35" s="69">
        <f t="shared" si="40"/>
        <v>1061.5868544600939</v>
      </c>
      <c r="AX35" s="71">
        <f t="shared" si="41"/>
        <v>123.70864172778863</v>
      </c>
      <c r="AY35" s="197">
        <f t="shared" si="42"/>
        <v>6.1647887323943662</v>
      </c>
      <c r="AZ35" s="190">
        <f t="shared" si="43"/>
        <v>8.372902500013879E-2</v>
      </c>
      <c r="BA35" s="78">
        <f t="shared" si="50"/>
        <v>0.52380477491672817</v>
      </c>
      <c r="BB35" s="117">
        <f t="shared" si="51"/>
        <v>-8.647300286104953E-2</v>
      </c>
    </row>
    <row r="36" spans="1:54" s="155" customFormat="1" ht="15" customHeight="1" x14ac:dyDescent="0.2">
      <c r="A36" s="154" t="s">
        <v>132</v>
      </c>
      <c r="B36" s="235" t="s">
        <v>133</v>
      </c>
      <c r="C36" s="70">
        <v>1435.7529999999999</v>
      </c>
      <c r="D36" s="70">
        <v>2804.471</v>
      </c>
      <c r="E36" s="69">
        <v>1414.393</v>
      </c>
      <c r="F36" s="173">
        <v>2690.65</v>
      </c>
      <c r="G36" s="176">
        <f t="shared" si="25"/>
        <v>1.0423024176314273</v>
      </c>
      <c r="H36" s="177">
        <f t="shared" si="26"/>
        <v>2.7200532936013877E-2</v>
      </c>
      <c r="I36" s="69">
        <v>1078.23</v>
      </c>
      <c r="J36" s="70">
        <v>1797.9870000000001</v>
      </c>
      <c r="K36" s="75">
        <f t="shared" si="16"/>
        <v>0.66823518480664523</v>
      </c>
      <c r="L36" s="77">
        <f t="shared" si="44"/>
        <v>-9.4091834628547089E-2</v>
      </c>
      <c r="M36" s="69">
        <v>121.76100000000002</v>
      </c>
      <c r="N36" s="71">
        <v>577.1</v>
      </c>
      <c r="O36" s="78">
        <f t="shared" si="27"/>
        <v>0.21448348911972945</v>
      </c>
      <c r="P36" s="80">
        <f t="shared" si="28"/>
        <v>0.12839638320220864</v>
      </c>
      <c r="Q36" s="69">
        <v>214.40199999999999</v>
      </c>
      <c r="R36" s="71">
        <v>315.56299999999999</v>
      </c>
      <c r="S36" s="78">
        <f t="shared" si="29"/>
        <v>0.11728132607362532</v>
      </c>
      <c r="T36" s="80">
        <f t="shared" si="30"/>
        <v>-3.4304548573661525E-2</v>
      </c>
      <c r="U36" s="69">
        <v>1563.2139999999999</v>
      </c>
      <c r="V36" s="70">
        <v>1366.86</v>
      </c>
      <c r="W36" s="71">
        <f t="shared" si="45"/>
        <v>-196.35400000000004</v>
      </c>
      <c r="X36" s="69">
        <v>494.23500000000001</v>
      </c>
      <c r="Y36" s="70">
        <v>511.91899999999998</v>
      </c>
      <c r="Z36" s="71">
        <f t="shared" si="31"/>
        <v>17.683999999999969</v>
      </c>
      <c r="AA36" s="78">
        <f t="shared" si="32"/>
        <v>0.48738603465680336</v>
      </c>
      <c r="AB36" s="80">
        <f t="shared" si="33"/>
        <v>-0.60139037744193513</v>
      </c>
      <c r="AC36" s="78">
        <f t="shared" si="34"/>
        <v>0.18253674222339969</v>
      </c>
      <c r="AD36" s="80">
        <f t="shared" si="35"/>
        <v>-0.16169725902890489</v>
      </c>
      <c r="AE36" s="78">
        <f t="shared" si="36"/>
        <v>0.19025848772601414</v>
      </c>
      <c r="AF36" s="80">
        <f t="shared" si="37"/>
        <v>-0.15917409572144356</v>
      </c>
      <c r="AG36" s="69">
        <v>1666</v>
      </c>
      <c r="AH36" s="71">
        <v>3126</v>
      </c>
      <c r="AI36" s="69">
        <v>49</v>
      </c>
      <c r="AJ36" s="71">
        <v>49</v>
      </c>
      <c r="AK36" s="69">
        <v>69</v>
      </c>
      <c r="AL36" s="71">
        <v>69</v>
      </c>
      <c r="AM36" s="69">
        <f t="shared" si="46"/>
        <v>10.63265306122449</v>
      </c>
      <c r="AN36" s="71">
        <f t="shared" si="47"/>
        <v>-0.70068027210884409</v>
      </c>
      <c r="AO36" s="69">
        <f t="shared" si="48"/>
        <v>7.5507246376811592</v>
      </c>
      <c r="AP36" s="71">
        <f t="shared" si="49"/>
        <v>-0.49758454106280237</v>
      </c>
      <c r="AQ36" s="69">
        <v>149</v>
      </c>
      <c r="AR36" s="71">
        <v>151</v>
      </c>
      <c r="AS36" s="69">
        <v>7139</v>
      </c>
      <c r="AT36" s="71">
        <v>13301</v>
      </c>
      <c r="AU36" s="69">
        <f t="shared" si="38"/>
        <v>202.28930155627395</v>
      </c>
      <c r="AV36" s="71">
        <f t="shared" si="39"/>
        <v>4.1672956730970441</v>
      </c>
      <c r="AW36" s="69">
        <f t="shared" si="40"/>
        <v>860.7325655790147</v>
      </c>
      <c r="AX36" s="71">
        <f>AW36-(E36*1000/AG36)</f>
        <v>11.757175422952287</v>
      </c>
      <c r="AY36" s="197">
        <f t="shared" si="42"/>
        <v>4.2549584133077412</v>
      </c>
      <c r="AZ36" s="190">
        <f t="shared" si="43"/>
        <v>-3.0155632310505887E-2</v>
      </c>
      <c r="BA36" s="78">
        <f t="shared" si="50"/>
        <v>0.48666349566426403</v>
      </c>
      <c r="BB36" s="117">
        <f t="shared" si="51"/>
        <v>-4.5700411867428681E-2</v>
      </c>
    </row>
    <row r="37" spans="1:54" s="152" customFormat="1" ht="15" customHeight="1" x14ac:dyDescent="0.2">
      <c r="A37" s="153" t="s">
        <v>134</v>
      </c>
      <c r="B37" s="233" t="s">
        <v>135</v>
      </c>
      <c r="C37" s="70">
        <v>634.74599999999998</v>
      </c>
      <c r="D37" s="70">
        <v>1273.7370000000001</v>
      </c>
      <c r="E37" s="69">
        <v>572.77</v>
      </c>
      <c r="F37" s="71">
        <v>1119.1990000000001</v>
      </c>
      <c r="G37" s="176">
        <f t="shared" si="25"/>
        <v>1.1380791083623198</v>
      </c>
      <c r="H37" s="177">
        <f t="shared" si="26"/>
        <v>2.9875117231499493E-2</v>
      </c>
      <c r="I37" s="69">
        <v>429.05599999999998</v>
      </c>
      <c r="J37" s="70">
        <v>857.26700000000005</v>
      </c>
      <c r="K37" s="75">
        <f t="shared" si="16"/>
        <v>0.76596476587273576</v>
      </c>
      <c r="L37" s="77">
        <f t="shared" si="44"/>
        <v>1.6875253503023657E-2</v>
      </c>
      <c r="M37" s="69">
        <v>126.893</v>
      </c>
      <c r="N37" s="71">
        <v>227.09100000000001</v>
      </c>
      <c r="O37" s="78">
        <f t="shared" si="27"/>
        <v>0.20290493468989876</v>
      </c>
      <c r="P37" s="80">
        <f t="shared" si="28"/>
        <v>-1.8637743872176787E-2</v>
      </c>
      <c r="Q37" s="69">
        <v>16.821000000000002</v>
      </c>
      <c r="R37" s="71">
        <v>34.841000000000001</v>
      </c>
      <c r="S37" s="78">
        <f t="shared" si="29"/>
        <v>3.113029943736547E-2</v>
      </c>
      <c r="T37" s="80">
        <f t="shared" si="30"/>
        <v>1.7624903691530955E-3</v>
      </c>
      <c r="U37" s="69">
        <v>1441.8119999999999</v>
      </c>
      <c r="V37" s="70">
        <v>1429.6759999999999</v>
      </c>
      <c r="W37" s="71">
        <f t="shared" si="45"/>
        <v>-12.135999999999967</v>
      </c>
      <c r="X37" s="69">
        <v>208.48500000000001</v>
      </c>
      <c r="Y37" s="70">
        <v>207.86199999999999</v>
      </c>
      <c r="Z37" s="71">
        <f t="shared" si="31"/>
        <v>-0.62300000000001887</v>
      </c>
      <c r="AA37" s="78">
        <f t="shared" si="32"/>
        <v>1.1224263721631702</v>
      </c>
      <c r="AB37" s="80">
        <f t="shared" si="33"/>
        <v>-1.1490522980450704</v>
      </c>
      <c r="AC37" s="78">
        <f t="shared" si="34"/>
        <v>0.16319067436998375</v>
      </c>
      <c r="AD37" s="80">
        <f t="shared" si="35"/>
        <v>-0.16526354196221849</v>
      </c>
      <c r="AE37" s="78">
        <f t="shared" si="36"/>
        <v>0.18572389718003679</v>
      </c>
      <c r="AF37" s="80">
        <f t="shared" si="37"/>
        <v>-0.17827037626305559</v>
      </c>
      <c r="AG37" s="69">
        <v>812</v>
      </c>
      <c r="AH37" s="71">
        <v>1556</v>
      </c>
      <c r="AI37" s="69">
        <v>27</v>
      </c>
      <c r="AJ37" s="71">
        <v>27</v>
      </c>
      <c r="AK37" s="69">
        <v>47</v>
      </c>
      <c r="AL37" s="71">
        <v>47</v>
      </c>
      <c r="AM37" s="69">
        <f t="shared" si="46"/>
        <v>9.6049382716049383</v>
      </c>
      <c r="AN37" s="71">
        <f t="shared" si="47"/>
        <v>-0.41975308641975317</v>
      </c>
      <c r="AO37" s="69">
        <f t="shared" si="48"/>
        <v>5.5177304964539005</v>
      </c>
      <c r="AP37" s="71">
        <f t="shared" si="49"/>
        <v>-0.24113475177304977</v>
      </c>
      <c r="AQ37" s="69">
        <v>103</v>
      </c>
      <c r="AR37" s="71">
        <v>103</v>
      </c>
      <c r="AS37" s="69">
        <v>5691</v>
      </c>
      <c r="AT37" s="71">
        <v>11135</v>
      </c>
      <c r="AU37" s="69">
        <f t="shared" si="38"/>
        <v>100.51180960933992</v>
      </c>
      <c r="AV37" s="71">
        <f t="shared" si="39"/>
        <v>-0.13306826801027682</v>
      </c>
      <c r="AW37" s="69">
        <f t="shared" si="40"/>
        <v>719.27956298200513</v>
      </c>
      <c r="AX37" s="71">
        <f t="shared" si="41"/>
        <v>13.897789582990299</v>
      </c>
      <c r="AY37" s="197">
        <f t="shared" si="42"/>
        <v>7.1561696658097684</v>
      </c>
      <c r="AZ37" s="190">
        <f t="shared" si="43"/>
        <v>0.14754897615459583</v>
      </c>
      <c r="BA37" s="78">
        <f t="shared" si="50"/>
        <v>0.59727511666577271</v>
      </c>
      <c r="BB37" s="117">
        <f t="shared" si="51"/>
        <v>-1.6640740939405263E-2</v>
      </c>
    </row>
    <row r="38" spans="1:54" s="152" customFormat="1" ht="15" customHeight="1" x14ac:dyDescent="0.2">
      <c r="A38" s="153" t="s">
        <v>134</v>
      </c>
      <c r="B38" s="233" t="s">
        <v>136</v>
      </c>
      <c r="C38" s="70">
        <v>181.858</v>
      </c>
      <c r="D38" s="70">
        <v>338.90264000000002</v>
      </c>
      <c r="E38" s="69">
        <v>176.97800000000001</v>
      </c>
      <c r="F38" s="71">
        <v>333.91795999999994</v>
      </c>
      <c r="G38" s="176">
        <f t="shared" si="25"/>
        <v>1.0149278583278363</v>
      </c>
      <c r="H38" s="177">
        <f t="shared" si="26"/>
        <v>-1.264619042398607E-2</v>
      </c>
      <c r="I38" s="69">
        <v>117.30200000000001</v>
      </c>
      <c r="J38" s="70">
        <v>235.49799999999999</v>
      </c>
      <c r="K38" s="75">
        <f t="shared" si="16"/>
        <v>0.70525706374104591</v>
      </c>
      <c r="L38" s="77">
        <f t="shared" si="44"/>
        <v>4.2451517288944474E-2</v>
      </c>
      <c r="M38" s="69">
        <v>53</v>
      </c>
      <c r="N38" s="71">
        <v>85.126179999999948</v>
      </c>
      <c r="O38" s="78">
        <f t="shared" si="27"/>
        <v>0.25493142087954768</v>
      </c>
      <c r="P38" s="80">
        <f t="shared" si="28"/>
        <v>-4.4540829908685853E-2</v>
      </c>
      <c r="Q38" s="69">
        <v>6.6760000000000002</v>
      </c>
      <c r="R38" s="71">
        <v>13.29378</v>
      </c>
      <c r="S38" s="78">
        <f t="shared" si="29"/>
        <v>3.9811515379406373E-2</v>
      </c>
      <c r="T38" s="80">
        <f t="shared" si="30"/>
        <v>2.0893126197413306E-3</v>
      </c>
      <c r="U38" s="69">
        <v>713.41700000000003</v>
      </c>
      <c r="V38" s="70">
        <v>695.72639000000004</v>
      </c>
      <c r="W38" s="71">
        <f t="shared" si="45"/>
        <v>-17.690609999999992</v>
      </c>
      <c r="X38" s="69">
        <v>45.856999999999999</v>
      </c>
      <c r="Y38" s="70">
        <v>46.470999999999997</v>
      </c>
      <c r="Z38" s="71">
        <f t="shared" si="31"/>
        <v>0.61399999999999721</v>
      </c>
      <c r="AA38" s="78">
        <f t="shared" si="32"/>
        <v>2.0528798182274413</v>
      </c>
      <c r="AB38" s="80">
        <f t="shared" si="33"/>
        <v>-1.8700545591439144</v>
      </c>
      <c r="AC38" s="78">
        <f t="shared" si="34"/>
        <v>0.13712197697840298</v>
      </c>
      <c r="AD38" s="80">
        <f t="shared" si="35"/>
        <v>-0.11503630035886017</v>
      </c>
      <c r="AE38" s="78">
        <f t="shared" si="36"/>
        <v>0.13916891442436941</v>
      </c>
      <c r="AF38" s="80">
        <f t="shared" si="37"/>
        <v>-0.1199423875453669</v>
      </c>
      <c r="AG38" s="69">
        <v>188</v>
      </c>
      <c r="AH38" s="71">
        <v>313</v>
      </c>
      <c r="AI38" s="69">
        <v>10.75</v>
      </c>
      <c r="AJ38" s="71">
        <v>10.5</v>
      </c>
      <c r="AK38" s="69">
        <v>13</v>
      </c>
      <c r="AL38" s="71">
        <v>12.58</v>
      </c>
      <c r="AM38" s="69">
        <f t="shared" si="46"/>
        <v>4.9682539682539684</v>
      </c>
      <c r="AN38" s="71">
        <f t="shared" si="47"/>
        <v>-0.8612033960871166</v>
      </c>
      <c r="AO38" s="69">
        <f t="shared" si="48"/>
        <v>4.1467938526762058</v>
      </c>
      <c r="AP38" s="71">
        <f t="shared" si="49"/>
        <v>-0.67371896783661445</v>
      </c>
      <c r="AQ38" s="69">
        <v>40</v>
      </c>
      <c r="AR38" s="71">
        <v>40</v>
      </c>
      <c r="AS38" s="69">
        <v>958</v>
      </c>
      <c r="AT38" s="71">
        <v>1557</v>
      </c>
      <c r="AU38" s="69">
        <f t="shared" si="38"/>
        <v>214.46240205523441</v>
      </c>
      <c r="AV38" s="71">
        <f t="shared" si="39"/>
        <v>29.725450071935882</v>
      </c>
      <c r="AW38" s="69">
        <f t="shared" si="40"/>
        <v>1066.8305431309902</v>
      </c>
      <c r="AX38" s="71">
        <f t="shared" si="41"/>
        <v>125.45820270545835</v>
      </c>
      <c r="AY38" s="197">
        <f t="shared" si="42"/>
        <v>4.9744408945686898</v>
      </c>
      <c r="AZ38" s="190">
        <f t="shared" si="43"/>
        <v>-0.12130378628237448</v>
      </c>
      <c r="BA38" s="78">
        <f t="shared" si="50"/>
        <v>0.21505524861878453</v>
      </c>
      <c r="BB38" s="117">
        <f t="shared" si="51"/>
        <v>-5.1055862492326548E-2</v>
      </c>
    </row>
    <row r="39" spans="1:54" s="152" customFormat="1" ht="15" customHeight="1" x14ac:dyDescent="0.2">
      <c r="A39" s="153" t="s">
        <v>134</v>
      </c>
      <c r="B39" s="233" t="s">
        <v>137</v>
      </c>
      <c r="C39" s="70">
        <v>950.14499999999998</v>
      </c>
      <c r="D39" s="70">
        <v>1896.9496200000001</v>
      </c>
      <c r="E39" s="69">
        <v>952.24381999999991</v>
      </c>
      <c r="F39" s="71">
        <v>1889.8019999999999</v>
      </c>
      <c r="G39" s="176">
        <f t="shared" si="25"/>
        <v>1.0037822057548886</v>
      </c>
      <c r="H39" s="177">
        <f t="shared" si="26"/>
        <v>5.9862841179280091E-3</v>
      </c>
      <c r="I39" s="69">
        <v>658.86581999999999</v>
      </c>
      <c r="J39" s="70">
        <v>1342.99865</v>
      </c>
      <c r="K39" s="75">
        <f t="shared" si="16"/>
        <v>0.71065574594587166</v>
      </c>
      <c r="L39" s="77">
        <f t="shared" si="44"/>
        <v>1.8747007698560081E-2</v>
      </c>
      <c r="M39" s="69">
        <v>199.05999999999995</v>
      </c>
      <c r="N39" s="71">
        <v>346.27780999999993</v>
      </c>
      <c r="O39" s="78">
        <f t="shared" si="27"/>
        <v>0.18323496853109478</v>
      </c>
      <c r="P39" s="80">
        <f t="shared" si="28"/>
        <v>-2.5808131375817694E-2</v>
      </c>
      <c r="Q39" s="69">
        <v>94.317999999999998</v>
      </c>
      <c r="R39" s="71">
        <v>200.52553999999998</v>
      </c>
      <c r="S39" s="78">
        <f t="shared" si="29"/>
        <v>0.10610928552303363</v>
      </c>
      <c r="T39" s="80">
        <f t="shared" si="30"/>
        <v>7.0611236772576136E-3</v>
      </c>
      <c r="U39" s="69">
        <v>840.00199999999995</v>
      </c>
      <c r="V39" s="70">
        <v>805.49500999999987</v>
      </c>
      <c r="W39" s="71">
        <f t="shared" si="45"/>
        <v>-34.506990000000087</v>
      </c>
      <c r="X39" s="69">
        <v>73.05</v>
      </c>
      <c r="Y39" s="70">
        <v>134.17315999999997</v>
      </c>
      <c r="Z39" s="71">
        <f t="shared" si="31"/>
        <v>61.12315999999997</v>
      </c>
      <c r="AA39" s="78">
        <f t="shared" si="32"/>
        <v>0.42462646424948269</v>
      </c>
      <c r="AB39" s="80">
        <f t="shared" si="33"/>
        <v>-0.45945122915520809</v>
      </c>
      <c r="AC39" s="78">
        <f t="shared" si="34"/>
        <v>7.0731008660103456E-2</v>
      </c>
      <c r="AD39" s="80">
        <f t="shared" si="35"/>
        <v>-6.1519934080019323E-3</v>
      </c>
      <c r="AE39" s="78">
        <f t="shared" si="36"/>
        <v>7.0998527888106788E-2</v>
      </c>
      <c r="AF39" s="80">
        <f t="shared" si="37"/>
        <v>-5.7150180186547883E-3</v>
      </c>
      <c r="AG39" s="69">
        <v>826</v>
      </c>
      <c r="AH39" s="71">
        <v>1414</v>
      </c>
      <c r="AI39" s="69">
        <v>31.5</v>
      </c>
      <c r="AJ39" s="71">
        <v>30.4</v>
      </c>
      <c r="AK39" s="69">
        <v>51.03</v>
      </c>
      <c r="AL39" s="71">
        <v>48.85</v>
      </c>
      <c r="AM39" s="69">
        <f t="shared" si="46"/>
        <v>7.7521929824561404</v>
      </c>
      <c r="AN39" s="71">
        <f t="shared" si="47"/>
        <v>-0.98854775828460006</v>
      </c>
      <c r="AO39" s="69">
        <f t="shared" si="48"/>
        <v>4.8242920504947113</v>
      </c>
      <c r="AP39" s="71">
        <f t="shared" si="49"/>
        <v>-0.57122692527117813</v>
      </c>
      <c r="AQ39" s="69">
        <v>80</v>
      </c>
      <c r="AR39" s="71">
        <v>80</v>
      </c>
      <c r="AS39" s="69">
        <v>3930</v>
      </c>
      <c r="AT39" s="71">
        <v>6527</v>
      </c>
      <c r="AU39" s="69">
        <f t="shared" si="38"/>
        <v>289.53608089474488</v>
      </c>
      <c r="AV39" s="71">
        <f t="shared" si="39"/>
        <v>47.234854431640571</v>
      </c>
      <c r="AW39" s="69">
        <f t="shared" si="40"/>
        <v>1336.4936350777934</v>
      </c>
      <c r="AX39" s="71">
        <f t="shared" si="41"/>
        <v>183.65608059837473</v>
      </c>
      <c r="AY39" s="197">
        <f t="shared" si="42"/>
        <v>4.6159830268741162</v>
      </c>
      <c r="AZ39" s="190">
        <f t="shared" si="43"/>
        <v>-0.14188622252055705</v>
      </c>
      <c r="BA39" s="78">
        <f t="shared" si="50"/>
        <v>0.4507596685082873</v>
      </c>
      <c r="BB39" s="117">
        <f t="shared" si="51"/>
        <v>-9.5073664825045978E-2</v>
      </c>
    </row>
    <row r="40" spans="1:54" s="152" customFormat="1" ht="15" customHeight="1" x14ac:dyDescent="0.2">
      <c r="A40" s="153" t="s">
        <v>134</v>
      </c>
      <c r="B40" s="233" t="s">
        <v>138</v>
      </c>
      <c r="C40" s="70">
        <v>485.72500000000002</v>
      </c>
      <c r="D40" s="70">
        <v>986.62900000000002</v>
      </c>
      <c r="E40" s="69">
        <v>370.17200000000003</v>
      </c>
      <c r="F40" s="71">
        <v>840.19</v>
      </c>
      <c r="G40" s="176">
        <f t="shared" si="25"/>
        <v>1.1742927195039217</v>
      </c>
      <c r="H40" s="177">
        <f t="shared" si="26"/>
        <v>-0.13786757354903756</v>
      </c>
      <c r="I40" s="69">
        <v>249.89099999999999</v>
      </c>
      <c r="J40" s="70">
        <v>611.09699999999998</v>
      </c>
      <c r="K40" s="75">
        <f t="shared" si="16"/>
        <v>0.72733191301967404</v>
      </c>
      <c r="L40" s="77">
        <f t="shared" si="44"/>
        <v>5.2264646991989627E-2</v>
      </c>
      <c r="M40" s="69">
        <v>95.163000000000039</v>
      </c>
      <c r="N40" s="71">
        <v>185.96300000000008</v>
      </c>
      <c r="O40" s="78">
        <f t="shared" si="27"/>
        <v>0.22133446006260496</v>
      </c>
      <c r="P40" s="80">
        <f t="shared" si="28"/>
        <v>-3.574333080218231E-2</v>
      </c>
      <c r="Q40" s="69">
        <v>25.117999999999999</v>
      </c>
      <c r="R40" s="71">
        <v>43.13</v>
      </c>
      <c r="S40" s="78">
        <f t="shared" si="29"/>
        <v>5.133362691772099E-2</v>
      </c>
      <c r="T40" s="80">
        <f t="shared" si="30"/>
        <v>-1.65213161898074E-2</v>
      </c>
      <c r="U40" s="69">
        <v>40.204999999999998</v>
      </c>
      <c r="V40" s="70">
        <v>45.082000000000001</v>
      </c>
      <c r="W40" s="71">
        <f t="shared" si="45"/>
        <v>4.8770000000000024</v>
      </c>
      <c r="X40" s="69">
        <v>0</v>
      </c>
      <c r="Y40" s="70">
        <v>0</v>
      </c>
      <c r="Z40" s="71">
        <f t="shared" si="31"/>
        <v>0</v>
      </c>
      <c r="AA40" s="78">
        <f t="shared" si="32"/>
        <v>4.5692960575859823E-2</v>
      </c>
      <c r="AB40" s="80">
        <f t="shared" si="33"/>
        <v>-3.7080213545299265E-2</v>
      </c>
      <c r="AC40" s="78">
        <f t="shared" si="34"/>
        <v>0</v>
      </c>
      <c r="AD40" s="80">
        <f t="shared" si="35"/>
        <v>0</v>
      </c>
      <c r="AE40" s="78">
        <f t="shared" si="36"/>
        <v>0</v>
      </c>
      <c r="AF40" s="80">
        <f t="shared" si="37"/>
        <v>0</v>
      </c>
      <c r="AG40" s="69">
        <v>617</v>
      </c>
      <c r="AH40" s="71">
        <v>1148</v>
      </c>
      <c r="AI40" s="69">
        <v>20</v>
      </c>
      <c r="AJ40" s="71">
        <v>20</v>
      </c>
      <c r="AK40" s="69">
        <v>27</v>
      </c>
      <c r="AL40" s="71">
        <v>26</v>
      </c>
      <c r="AM40" s="69">
        <f t="shared" si="46"/>
        <v>9.5666666666666664</v>
      </c>
      <c r="AN40" s="71">
        <f t="shared" si="47"/>
        <v>-0.71666666666666679</v>
      </c>
      <c r="AO40" s="69">
        <f t="shared" si="48"/>
        <v>7.3589743589743586</v>
      </c>
      <c r="AP40" s="71">
        <f t="shared" si="49"/>
        <v>-0.25830959164292544</v>
      </c>
      <c r="AQ40" s="69">
        <v>66</v>
      </c>
      <c r="AR40" s="71">
        <v>66</v>
      </c>
      <c r="AS40" s="69">
        <v>3804</v>
      </c>
      <c r="AT40" s="71">
        <v>6904</v>
      </c>
      <c r="AU40" s="69">
        <f t="shared" si="38"/>
        <v>121.69611819235226</v>
      </c>
      <c r="AV40" s="71">
        <f t="shared" si="39"/>
        <v>24.384866877946365</v>
      </c>
      <c r="AW40" s="69">
        <f t="shared" si="40"/>
        <v>731.8728222996516</v>
      </c>
      <c r="AX40" s="71">
        <f t="shared" si="41"/>
        <v>131.91820317485417</v>
      </c>
      <c r="AY40" s="197">
        <f t="shared" si="42"/>
        <v>6.013937282229965</v>
      </c>
      <c r="AZ40" s="190">
        <f t="shared" si="43"/>
        <v>-0.15137876315090981</v>
      </c>
      <c r="BA40" s="78">
        <f t="shared" si="50"/>
        <v>0.57793403649757247</v>
      </c>
      <c r="BB40" s="117">
        <f t="shared" si="51"/>
        <v>-6.2470003906467952E-2</v>
      </c>
    </row>
    <row r="41" spans="1:54" s="152" customFormat="1" ht="15" customHeight="1" x14ac:dyDescent="0.2">
      <c r="A41" s="153" t="s">
        <v>134</v>
      </c>
      <c r="B41" s="233" t="s">
        <v>139</v>
      </c>
      <c r="C41" s="70">
        <v>690.82100000000003</v>
      </c>
      <c r="D41" s="70">
        <v>1436.1079999999999</v>
      </c>
      <c r="E41" s="69">
        <v>599.05499999999995</v>
      </c>
      <c r="F41" s="71">
        <v>1244.7860000000001</v>
      </c>
      <c r="G41" s="176">
        <f t="shared" si="25"/>
        <v>1.1536987080510224</v>
      </c>
      <c r="H41" s="177">
        <f t="shared" si="26"/>
        <v>5.1410897414272405E-4</v>
      </c>
      <c r="I41" s="69">
        <v>427.11200000000002</v>
      </c>
      <c r="J41" s="70">
        <v>909.29</v>
      </c>
      <c r="K41" s="75">
        <f t="shared" si="16"/>
        <v>0.73047897389591454</v>
      </c>
      <c r="L41" s="77">
        <f t="shared" si="44"/>
        <v>1.7502702935818903E-2</v>
      </c>
      <c r="M41" s="69">
        <v>136.32199999999992</v>
      </c>
      <c r="N41" s="71">
        <v>236.97</v>
      </c>
      <c r="O41" s="78">
        <f t="shared" si="27"/>
        <v>0.19037007164283659</v>
      </c>
      <c r="P41" s="80">
        <f t="shared" si="28"/>
        <v>-3.7191671435845536E-2</v>
      </c>
      <c r="Q41" s="69">
        <v>35.621000000000002</v>
      </c>
      <c r="R41" s="71">
        <v>98.522999999999996</v>
      </c>
      <c r="S41" s="78">
        <f t="shared" si="29"/>
        <v>7.9148544408436466E-2</v>
      </c>
      <c r="T41" s="80">
        <f t="shared" si="30"/>
        <v>1.9686558447214196E-2</v>
      </c>
      <c r="U41" s="69">
        <v>590.88699999999994</v>
      </c>
      <c r="V41" s="70">
        <v>568.44500000000005</v>
      </c>
      <c r="W41" s="71">
        <f t="shared" si="45"/>
        <v>-22.441999999999894</v>
      </c>
      <c r="X41" s="69">
        <v>26.626000000000001</v>
      </c>
      <c r="Y41" s="70">
        <v>20.085999999999999</v>
      </c>
      <c r="Z41" s="71">
        <f t="shared" si="31"/>
        <v>-6.5400000000000027</v>
      </c>
      <c r="AA41" s="78">
        <f t="shared" si="32"/>
        <v>0.39582329462686655</v>
      </c>
      <c r="AB41" s="80">
        <f t="shared" si="33"/>
        <v>-0.4595169454642713</v>
      </c>
      <c r="AC41" s="78">
        <f t="shared" si="34"/>
        <v>1.3986413278110002E-2</v>
      </c>
      <c r="AD41" s="80">
        <f t="shared" si="35"/>
        <v>-2.455613247542094E-2</v>
      </c>
      <c r="AE41" s="78">
        <f t="shared" si="36"/>
        <v>1.6136106929223175E-2</v>
      </c>
      <c r="AF41" s="80">
        <f t="shared" si="37"/>
        <v>-2.8310563242964694E-2</v>
      </c>
      <c r="AG41" s="69">
        <v>904</v>
      </c>
      <c r="AH41" s="71">
        <v>1845</v>
      </c>
      <c r="AI41" s="69">
        <v>21</v>
      </c>
      <c r="AJ41" s="71">
        <v>22</v>
      </c>
      <c r="AK41" s="69">
        <v>43</v>
      </c>
      <c r="AL41" s="71">
        <v>43</v>
      </c>
      <c r="AM41" s="69">
        <f t="shared" si="46"/>
        <v>13.977272727272727</v>
      </c>
      <c r="AN41" s="71">
        <f t="shared" si="47"/>
        <v>-0.37193362193362312</v>
      </c>
      <c r="AO41" s="69">
        <f t="shared" si="48"/>
        <v>7.1511627906976747</v>
      </c>
      <c r="AP41" s="71">
        <f t="shared" si="49"/>
        <v>0.14341085271317944</v>
      </c>
      <c r="AQ41" s="69">
        <v>67</v>
      </c>
      <c r="AR41" s="71">
        <v>67</v>
      </c>
      <c r="AS41" s="69">
        <v>4224</v>
      </c>
      <c r="AT41" s="71">
        <v>8394</v>
      </c>
      <c r="AU41" s="69">
        <f t="shared" si="38"/>
        <v>148.29473433404812</v>
      </c>
      <c r="AV41" s="71">
        <f t="shared" si="39"/>
        <v>6.473001379502648</v>
      </c>
      <c r="AW41" s="69">
        <f t="shared" si="40"/>
        <v>674.68075880758806</v>
      </c>
      <c r="AX41" s="71">
        <f t="shared" si="41"/>
        <v>12.009298630596959</v>
      </c>
      <c r="AY41" s="197">
        <f t="shared" si="42"/>
        <v>4.5495934959349595</v>
      </c>
      <c r="AZ41" s="190">
        <f t="shared" si="43"/>
        <v>-0.12297287574645654</v>
      </c>
      <c r="BA41" s="78">
        <f t="shared" si="50"/>
        <v>0.69217448668260906</v>
      </c>
      <c r="BB41" s="117">
        <f t="shared" si="51"/>
        <v>-8.3230257552018294E-3</v>
      </c>
    </row>
    <row r="42" spans="1:54" s="152" customFormat="1" ht="15" customHeight="1" x14ac:dyDescent="0.2">
      <c r="A42" s="153" t="s">
        <v>134</v>
      </c>
      <c r="B42" s="233" t="s">
        <v>140</v>
      </c>
      <c r="C42" s="70">
        <v>486.20479999999998</v>
      </c>
      <c r="D42" s="70">
        <v>926.16200000000003</v>
      </c>
      <c r="E42" s="69">
        <v>456.053</v>
      </c>
      <c r="F42" s="71">
        <v>861.70355000000006</v>
      </c>
      <c r="G42" s="176">
        <f t="shared" si="25"/>
        <v>1.0748035098613671</v>
      </c>
      <c r="H42" s="177">
        <f t="shared" si="26"/>
        <v>8.6888258224506743E-3</v>
      </c>
      <c r="I42" s="69">
        <v>318.62299999999999</v>
      </c>
      <c r="J42" s="70">
        <v>631.13499999999999</v>
      </c>
      <c r="K42" s="75">
        <f t="shared" si="16"/>
        <v>0.73242706264816937</v>
      </c>
      <c r="L42" s="77">
        <f t="shared" si="44"/>
        <v>3.3773616667110207E-2</v>
      </c>
      <c r="M42" s="69">
        <v>111.279</v>
      </c>
      <c r="N42" s="71">
        <v>189.25800000000007</v>
      </c>
      <c r="O42" s="78">
        <f t="shared" si="27"/>
        <v>0.2196323782117412</v>
      </c>
      <c r="P42" s="80">
        <f t="shared" si="28"/>
        <v>-2.4372156348934859E-2</v>
      </c>
      <c r="Q42" s="69">
        <v>26.151000000000003</v>
      </c>
      <c r="R42" s="71">
        <v>41.310550000000006</v>
      </c>
      <c r="S42" s="78">
        <f t="shared" si="29"/>
        <v>4.794055914008942E-2</v>
      </c>
      <c r="T42" s="80">
        <f t="shared" si="30"/>
        <v>-9.4014603181753059E-3</v>
      </c>
      <c r="U42" s="69">
        <v>384.44</v>
      </c>
      <c r="V42" s="70">
        <v>354.488</v>
      </c>
      <c r="W42" s="71">
        <f t="shared" si="45"/>
        <v>-29.951999999999998</v>
      </c>
      <c r="X42" s="69">
        <v>0</v>
      </c>
      <c r="Y42" s="70">
        <v>0</v>
      </c>
      <c r="Z42" s="71">
        <f t="shared" si="31"/>
        <v>0</v>
      </c>
      <c r="AA42" s="78">
        <f t="shared" si="32"/>
        <v>0.38274945419915735</v>
      </c>
      <c r="AB42" s="80">
        <f t="shared" si="33"/>
        <v>-0.40794615390672734</v>
      </c>
      <c r="AC42" s="78">
        <f t="shared" si="34"/>
        <v>0</v>
      </c>
      <c r="AD42" s="80">
        <f t="shared" si="35"/>
        <v>0</v>
      </c>
      <c r="AE42" s="78">
        <f t="shared" si="36"/>
        <v>0</v>
      </c>
      <c r="AF42" s="80">
        <f t="shared" si="37"/>
        <v>0</v>
      </c>
      <c r="AG42" s="69">
        <v>592</v>
      </c>
      <c r="AH42" s="71">
        <v>1081</v>
      </c>
      <c r="AI42" s="69">
        <v>20</v>
      </c>
      <c r="AJ42" s="71">
        <v>19</v>
      </c>
      <c r="AK42" s="69">
        <v>27</v>
      </c>
      <c r="AL42" s="71">
        <v>27</v>
      </c>
      <c r="AM42" s="69">
        <f t="shared" si="46"/>
        <v>9.4824561403508767</v>
      </c>
      <c r="AN42" s="71">
        <f t="shared" si="47"/>
        <v>-0.38421052631579045</v>
      </c>
      <c r="AO42" s="69">
        <f t="shared" si="48"/>
        <v>6.6728395061728394</v>
      </c>
      <c r="AP42" s="71">
        <f t="shared" si="49"/>
        <v>-0.63580246913580307</v>
      </c>
      <c r="AQ42" s="69">
        <v>82</v>
      </c>
      <c r="AR42" s="71">
        <v>78</v>
      </c>
      <c r="AS42" s="69">
        <v>4163</v>
      </c>
      <c r="AT42" s="71">
        <v>8421</v>
      </c>
      <c r="AU42" s="69">
        <f t="shared" si="38"/>
        <v>102.3279361121007</v>
      </c>
      <c r="AV42" s="71">
        <f t="shared" si="39"/>
        <v>-7.2211871163403316</v>
      </c>
      <c r="AW42" s="69">
        <f t="shared" si="40"/>
        <v>797.13556891766882</v>
      </c>
      <c r="AX42" s="71">
        <f t="shared" si="41"/>
        <v>26.775771620371529</v>
      </c>
      <c r="AY42" s="197">
        <f t="shared" si="42"/>
        <v>7.7900092506938021</v>
      </c>
      <c r="AZ42" s="190">
        <f t="shared" si="43"/>
        <v>0.75791465609920738</v>
      </c>
      <c r="BA42" s="78">
        <f t="shared" si="50"/>
        <v>0.59647258818529536</v>
      </c>
      <c r="BB42" s="117">
        <f t="shared" si="51"/>
        <v>3.2380447263886225E-2</v>
      </c>
    </row>
    <row r="43" spans="1:54" s="152" customFormat="1" ht="15" customHeight="1" x14ac:dyDescent="0.2">
      <c r="A43" s="153" t="s">
        <v>141</v>
      </c>
      <c r="B43" s="233" t="s">
        <v>142</v>
      </c>
      <c r="C43" s="70">
        <v>1260.914</v>
      </c>
      <c r="D43" s="70">
        <v>2524.8389999999999</v>
      </c>
      <c r="E43" s="69">
        <v>1165.769</v>
      </c>
      <c r="F43" s="71">
        <v>2329.183</v>
      </c>
      <c r="G43" s="176">
        <f t="shared" si="25"/>
        <v>1.0840019869628106</v>
      </c>
      <c r="H43" s="177">
        <f t="shared" si="26"/>
        <v>2.3863324034596456E-3</v>
      </c>
      <c r="I43" s="69">
        <v>692.14</v>
      </c>
      <c r="J43" s="70">
        <v>1449.5840000000001</v>
      </c>
      <c r="K43" s="75">
        <f t="shared" si="16"/>
        <v>0.6223572815017111</v>
      </c>
      <c r="L43" s="77">
        <f t="shared" si="44"/>
        <v>2.8637599472080888E-2</v>
      </c>
      <c r="M43" s="69">
        <v>342.80799999999999</v>
      </c>
      <c r="N43" s="71">
        <v>655.81299999999987</v>
      </c>
      <c r="O43" s="78">
        <f t="shared" si="27"/>
        <v>0.28156353536841022</v>
      </c>
      <c r="P43" s="80">
        <f t="shared" si="28"/>
        <v>-1.2498152667555718E-2</v>
      </c>
      <c r="Q43" s="69">
        <v>130.821</v>
      </c>
      <c r="R43" s="71">
        <v>223.786</v>
      </c>
      <c r="S43" s="78">
        <f t="shared" si="29"/>
        <v>9.6079183129878593E-2</v>
      </c>
      <c r="T43" s="80">
        <f t="shared" si="30"/>
        <v>-1.6139446804525226E-2</v>
      </c>
      <c r="U43" s="69">
        <v>559.50199999999995</v>
      </c>
      <c r="V43" s="70">
        <v>515.53599999999994</v>
      </c>
      <c r="W43" s="71">
        <f t="shared" si="45"/>
        <v>-43.966000000000008</v>
      </c>
      <c r="X43" s="69">
        <v>0</v>
      </c>
      <c r="Y43" s="70">
        <v>0</v>
      </c>
      <c r="Z43" s="71">
        <f t="shared" si="31"/>
        <v>0</v>
      </c>
      <c r="AA43" s="78">
        <f t="shared" si="32"/>
        <v>0.20418569263228267</v>
      </c>
      <c r="AB43" s="80">
        <f t="shared" si="33"/>
        <v>-0.23954163532188386</v>
      </c>
      <c r="AC43" s="78">
        <f t="shared" si="34"/>
        <v>0</v>
      </c>
      <c r="AD43" s="80">
        <f t="shared" si="35"/>
        <v>0</v>
      </c>
      <c r="AE43" s="78">
        <f t="shared" si="36"/>
        <v>0</v>
      </c>
      <c r="AF43" s="80">
        <f t="shared" si="37"/>
        <v>0</v>
      </c>
      <c r="AG43" s="69">
        <v>1635</v>
      </c>
      <c r="AH43" s="71">
        <v>3288</v>
      </c>
      <c r="AI43" s="69">
        <v>39.92</v>
      </c>
      <c r="AJ43" s="71">
        <v>40.659999999999997</v>
      </c>
      <c r="AK43" s="69">
        <v>57.16</v>
      </c>
      <c r="AL43" s="71">
        <v>56.29</v>
      </c>
      <c r="AM43" s="69">
        <f t="shared" si="46"/>
        <v>13.477619281849485</v>
      </c>
      <c r="AN43" s="71">
        <f t="shared" si="47"/>
        <v>-0.17468532736894993</v>
      </c>
      <c r="AO43" s="69">
        <f t="shared" si="48"/>
        <v>9.7352993426896433</v>
      </c>
      <c r="AP43" s="71">
        <f t="shared" si="49"/>
        <v>0.20065973457207775</v>
      </c>
      <c r="AQ43" s="69">
        <v>115</v>
      </c>
      <c r="AR43" s="71">
        <v>115</v>
      </c>
      <c r="AS43" s="69">
        <v>6655</v>
      </c>
      <c r="AT43" s="71">
        <v>13127</v>
      </c>
      <c r="AU43" s="69">
        <f t="shared" si="38"/>
        <v>177.43452426296946</v>
      </c>
      <c r="AV43" s="71">
        <f t="shared" si="39"/>
        <v>2.262623436523171</v>
      </c>
      <c r="AW43" s="69">
        <f t="shared" si="40"/>
        <v>708.38899026763988</v>
      </c>
      <c r="AX43" s="71">
        <f t="shared" si="41"/>
        <v>-4.6195724234916042</v>
      </c>
      <c r="AY43" s="197">
        <f t="shared" si="42"/>
        <v>3.9923965936739658</v>
      </c>
      <c r="AZ43" s="190">
        <f t="shared" si="43"/>
        <v>-7.79397977633427E-2</v>
      </c>
      <c r="BA43" s="78">
        <f t="shared" si="50"/>
        <v>0.63065097285611338</v>
      </c>
      <c r="BB43" s="117">
        <f t="shared" si="51"/>
        <v>-1.2344196226012238E-2</v>
      </c>
    </row>
    <row r="44" spans="1:54" s="152" customFormat="1" ht="15" customHeight="1" x14ac:dyDescent="0.2">
      <c r="A44" s="153" t="s">
        <v>141</v>
      </c>
      <c r="B44" s="233" t="s">
        <v>143</v>
      </c>
      <c r="C44" s="70">
        <v>2107.19</v>
      </c>
      <c r="D44" s="70">
        <v>4017.65</v>
      </c>
      <c r="E44" s="69">
        <v>1997.0830000000001</v>
      </c>
      <c r="F44" s="71">
        <v>3746.31</v>
      </c>
      <c r="G44" s="176">
        <f t="shared" si="25"/>
        <v>1.0724286030787629</v>
      </c>
      <c r="H44" s="177">
        <f t="shared" si="26"/>
        <v>1.7294690266926871E-2</v>
      </c>
      <c r="I44" s="69">
        <v>1300.6379999999999</v>
      </c>
      <c r="J44" s="70">
        <v>2497.8910000000001</v>
      </c>
      <c r="K44" s="75">
        <f t="shared" si="16"/>
        <v>0.66676035885978469</v>
      </c>
      <c r="L44" s="77">
        <f t="shared" si="44"/>
        <v>1.5491483204641776E-2</v>
      </c>
      <c r="M44" s="69">
        <v>455.43800000000016</v>
      </c>
      <c r="N44" s="71">
        <v>840.10099999999989</v>
      </c>
      <c r="O44" s="78">
        <f t="shared" si="27"/>
        <v>0.22424759296481067</v>
      </c>
      <c r="P44" s="80">
        <f t="shared" si="28"/>
        <v>-3.8040203131552985E-3</v>
      </c>
      <c r="Q44" s="69">
        <v>241.00700000000001</v>
      </c>
      <c r="R44" s="71">
        <v>408.31799999999998</v>
      </c>
      <c r="S44" s="78">
        <f t="shared" si="29"/>
        <v>0.1089920481754046</v>
      </c>
      <c r="T44" s="80">
        <f t="shared" si="30"/>
        <v>-1.168746289148645E-2</v>
      </c>
      <c r="U44" s="69">
        <v>892.45699999999999</v>
      </c>
      <c r="V44" s="70">
        <v>886.48400000000004</v>
      </c>
      <c r="W44" s="71">
        <f t="shared" si="45"/>
        <v>-5.9729999999999563</v>
      </c>
      <c r="X44" s="69">
        <v>0</v>
      </c>
      <c r="Y44" s="70">
        <v>0</v>
      </c>
      <c r="Z44" s="71">
        <f t="shared" si="31"/>
        <v>0</v>
      </c>
      <c r="AA44" s="78">
        <f t="shared" si="32"/>
        <v>0.2206473933767252</v>
      </c>
      <c r="AB44" s="80">
        <f t="shared" si="33"/>
        <v>-0.20288204630360737</v>
      </c>
      <c r="AC44" s="78">
        <f t="shared" si="34"/>
        <v>0</v>
      </c>
      <c r="AD44" s="80">
        <f t="shared" si="35"/>
        <v>0</v>
      </c>
      <c r="AE44" s="78">
        <f t="shared" si="36"/>
        <v>0</v>
      </c>
      <c r="AF44" s="80">
        <f t="shared" si="37"/>
        <v>0</v>
      </c>
      <c r="AG44" s="69">
        <v>2946</v>
      </c>
      <c r="AH44" s="71">
        <v>4928</v>
      </c>
      <c r="AI44" s="69">
        <v>86.17</v>
      </c>
      <c r="AJ44" s="71">
        <v>86</v>
      </c>
      <c r="AK44" s="69">
        <v>116.9</v>
      </c>
      <c r="AL44" s="71">
        <v>118</v>
      </c>
      <c r="AM44" s="69">
        <f t="shared" si="46"/>
        <v>9.5503875968992258</v>
      </c>
      <c r="AN44" s="71">
        <f t="shared" si="47"/>
        <v>-1.8456899242798386</v>
      </c>
      <c r="AO44" s="69">
        <f t="shared" si="48"/>
        <v>6.9604519774011306</v>
      </c>
      <c r="AP44" s="71">
        <f t="shared" si="49"/>
        <v>-1.4398901953961305</v>
      </c>
      <c r="AQ44" s="69">
        <v>253</v>
      </c>
      <c r="AR44" s="71">
        <v>253</v>
      </c>
      <c r="AS44" s="69">
        <v>14109</v>
      </c>
      <c r="AT44" s="71">
        <v>22890</v>
      </c>
      <c r="AU44" s="69">
        <f t="shared" si="38"/>
        <v>163.66579292267366</v>
      </c>
      <c r="AV44" s="71">
        <f t="shared" si="39"/>
        <v>22.119049709122038</v>
      </c>
      <c r="AW44" s="69">
        <f t="shared" si="40"/>
        <v>760.20900974025972</v>
      </c>
      <c r="AX44" s="71">
        <f t="shared" si="41"/>
        <v>82.312539950714608</v>
      </c>
      <c r="AY44" s="197">
        <f t="shared" si="42"/>
        <v>4.6448863636363633</v>
      </c>
      <c r="AZ44" s="190">
        <f t="shared" si="43"/>
        <v>-0.1443193390112949</v>
      </c>
      <c r="BA44" s="78">
        <f t="shared" si="50"/>
        <v>0.49985805690826107</v>
      </c>
      <c r="BB44" s="117">
        <f t="shared" si="51"/>
        <v>-0.11977303663587596</v>
      </c>
    </row>
    <row r="45" spans="1:54" s="152" customFormat="1" ht="15" customHeight="1" x14ac:dyDescent="0.2">
      <c r="A45" s="153" t="s">
        <v>141</v>
      </c>
      <c r="B45" s="233" t="s">
        <v>144</v>
      </c>
      <c r="C45" s="70">
        <v>1263.4620099999997</v>
      </c>
      <c r="D45" s="70">
        <v>2471.0642800000001</v>
      </c>
      <c r="E45" s="69">
        <v>1242.8822299999999</v>
      </c>
      <c r="F45" s="71">
        <v>2463.9166700000001</v>
      </c>
      <c r="G45" s="176">
        <f t="shared" si="25"/>
        <v>1.0029009138527401</v>
      </c>
      <c r="H45" s="177">
        <f t="shared" si="26"/>
        <v>-1.3657195599029892E-2</v>
      </c>
      <c r="I45" s="69">
        <v>738.57406999999989</v>
      </c>
      <c r="J45" s="70">
        <v>1620.8753999999999</v>
      </c>
      <c r="K45" s="75">
        <f t="shared" si="16"/>
        <v>0.65784505609923893</v>
      </c>
      <c r="L45" s="77">
        <f t="shared" si="44"/>
        <v>6.36020520778523E-2</v>
      </c>
      <c r="M45" s="69">
        <v>372.65846000000005</v>
      </c>
      <c r="N45" s="71">
        <v>559.5768700000001</v>
      </c>
      <c r="O45" s="78">
        <f t="shared" si="27"/>
        <v>0.22710868302214135</v>
      </c>
      <c r="P45" s="80">
        <f t="shared" si="28"/>
        <v>-7.2725405039444385E-2</v>
      </c>
      <c r="Q45" s="69">
        <v>131.6497</v>
      </c>
      <c r="R45" s="71">
        <v>283.46440000000001</v>
      </c>
      <c r="S45" s="78">
        <f t="shared" si="29"/>
        <v>0.11504626087861973</v>
      </c>
      <c r="T45" s="80">
        <f t="shared" si="30"/>
        <v>9.1233529615920572E-3</v>
      </c>
      <c r="U45" s="69">
        <v>1033.62003</v>
      </c>
      <c r="V45" s="70">
        <v>1013.1132</v>
      </c>
      <c r="W45" s="71">
        <f t="shared" si="45"/>
        <v>-20.506830000000036</v>
      </c>
      <c r="X45" s="69">
        <v>0</v>
      </c>
      <c r="Y45" s="70">
        <v>0</v>
      </c>
      <c r="Z45" s="71">
        <f t="shared" si="31"/>
        <v>0</v>
      </c>
      <c r="AA45" s="78">
        <f t="shared" si="32"/>
        <v>0.40999062962457616</v>
      </c>
      <c r="AB45" s="80">
        <f t="shared" si="33"/>
        <v>-0.40809493354957921</v>
      </c>
      <c r="AC45" s="78">
        <f t="shared" si="34"/>
        <v>0</v>
      </c>
      <c r="AD45" s="80">
        <f t="shared" si="35"/>
        <v>0</v>
      </c>
      <c r="AE45" s="78">
        <f t="shared" si="36"/>
        <v>0</v>
      </c>
      <c r="AF45" s="80">
        <f t="shared" si="37"/>
        <v>0</v>
      </c>
      <c r="AG45" s="69">
        <v>1418</v>
      </c>
      <c r="AH45" s="71">
        <v>2384</v>
      </c>
      <c r="AI45" s="69">
        <v>30.56</v>
      </c>
      <c r="AJ45" s="71">
        <v>27.9</v>
      </c>
      <c r="AK45" s="69">
        <v>60.6</v>
      </c>
      <c r="AL45" s="71">
        <v>44.7</v>
      </c>
      <c r="AM45" s="69">
        <f t="shared" si="46"/>
        <v>14.241338112305854</v>
      </c>
      <c r="AN45" s="71">
        <f t="shared" si="47"/>
        <v>-1.2255030744306215</v>
      </c>
      <c r="AO45" s="69">
        <f t="shared" si="48"/>
        <v>8.8888888888888875</v>
      </c>
      <c r="AP45" s="71">
        <f t="shared" si="49"/>
        <v>1.0891089108910874</v>
      </c>
      <c r="AQ45" s="69">
        <v>134</v>
      </c>
      <c r="AR45" s="71">
        <v>136</v>
      </c>
      <c r="AS45" s="69">
        <v>6897</v>
      </c>
      <c r="AT45" s="71">
        <v>11212</v>
      </c>
      <c r="AU45" s="69">
        <f t="shared" si="38"/>
        <v>219.75710577952194</v>
      </c>
      <c r="AV45" s="71">
        <f t="shared" si="39"/>
        <v>39.550895833168454</v>
      </c>
      <c r="AW45" s="69">
        <f t="shared" si="40"/>
        <v>1033.5220931208053</v>
      </c>
      <c r="AX45" s="71">
        <f t="shared" si="41"/>
        <v>157.01840482743432</v>
      </c>
      <c r="AY45" s="197">
        <f t="shared" si="42"/>
        <v>4.7030201342281881</v>
      </c>
      <c r="AZ45" s="190">
        <f t="shared" si="43"/>
        <v>-0.16087267254191051</v>
      </c>
      <c r="BA45" s="78">
        <f t="shared" si="50"/>
        <v>0.45547611309717256</v>
      </c>
      <c r="BB45" s="117">
        <f t="shared" si="51"/>
        <v>-0.11641443416650904</v>
      </c>
    </row>
    <row r="46" spans="1:54" s="152" customFormat="1" ht="15" customHeight="1" x14ac:dyDescent="0.2">
      <c r="A46" s="153" t="s">
        <v>141</v>
      </c>
      <c r="B46" s="233" t="s">
        <v>145</v>
      </c>
      <c r="C46" s="70">
        <v>1018.395</v>
      </c>
      <c r="D46" s="70">
        <v>2139.6667299999999</v>
      </c>
      <c r="E46" s="69">
        <v>1044.799</v>
      </c>
      <c r="F46" s="71">
        <v>2087.3078500000001</v>
      </c>
      <c r="G46" s="176">
        <f t="shared" si="25"/>
        <v>1.0250844071707006</v>
      </c>
      <c r="H46" s="177">
        <f t="shared" si="26"/>
        <v>5.0356253717261268E-2</v>
      </c>
      <c r="I46" s="69">
        <v>678.56200000000001</v>
      </c>
      <c r="J46" s="70">
        <v>1491.5327400000001</v>
      </c>
      <c r="K46" s="75">
        <f t="shared" si="16"/>
        <v>0.71457247669528001</v>
      </c>
      <c r="L46" s="77">
        <f t="shared" si="44"/>
        <v>6.5105928584112238E-2</v>
      </c>
      <c r="M46" s="69">
        <v>295.51900000000001</v>
      </c>
      <c r="N46" s="71">
        <v>388.46800000000007</v>
      </c>
      <c r="O46" s="78">
        <f t="shared" si="27"/>
        <v>0.18610958608716968</v>
      </c>
      <c r="P46" s="80">
        <f t="shared" si="28"/>
        <v>-9.6738119548076901E-2</v>
      </c>
      <c r="Q46" s="69">
        <v>70.718000000000004</v>
      </c>
      <c r="R46" s="71">
        <v>207.30710999999999</v>
      </c>
      <c r="S46" s="78">
        <f t="shared" si="29"/>
        <v>9.9317937217550334E-2</v>
      </c>
      <c r="T46" s="80">
        <f t="shared" si="30"/>
        <v>3.1632190963964718E-2</v>
      </c>
      <c r="U46" s="69">
        <v>2888.1489999999999</v>
      </c>
      <c r="V46" s="70">
        <v>871.99020999999982</v>
      </c>
      <c r="W46" s="71">
        <f t="shared" si="45"/>
        <v>-2016.15879</v>
      </c>
      <c r="X46" s="69">
        <v>185.739</v>
      </c>
      <c r="Y46" s="70">
        <v>416.55399999999997</v>
      </c>
      <c r="Z46" s="71">
        <f t="shared" si="31"/>
        <v>230.81499999999997</v>
      </c>
      <c r="AA46" s="78">
        <f t="shared" si="32"/>
        <v>0.40753552774080842</v>
      </c>
      <c r="AB46" s="80">
        <f t="shared" si="33"/>
        <v>-2.4284455994249767</v>
      </c>
      <c r="AC46" s="78">
        <f t="shared" si="34"/>
        <v>0.19468172036305859</v>
      </c>
      <c r="AD46" s="80">
        <f t="shared" si="35"/>
        <v>1.2297674879724496E-2</v>
      </c>
      <c r="AE46" s="78">
        <f t="shared" si="36"/>
        <v>0.19956519590533803</v>
      </c>
      <c r="AF46" s="80">
        <f t="shared" si="37"/>
        <v>2.1790332031999704E-2</v>
      </c>
      <c r="AG46" s="69">
        <v>1533</v>
      </c>
      <c r="AH46" s="71">
        <v>3047</v>
      </c>
      <c r="AI46" s="69">
        <v>57.75</v>
      </c>
      <c r="AJ46" s="71">
        <v>57</v>
      </c>
      <c r="AK46" s="69">
        <v>75.75</v>
      </c>
      <c r="AL46" s="71">
        <v>73</v>
      </c>
      <c r="AM46" s="69">
        <f t="shared" si="46"/>
        <v>8.909356725146198</v>
      </c>
      <c r="AN46" s="71">
        <f t="shared" si="47"/>
        <v>6.0871876661348523E-2</v>
      </c>
      <c r="AO46" s="69">
        <f t="shared" si="48"/>
        <v>6.9566210045662098</v>
      </c>
      <c r="AP46" s="71">
        <f t="shared" si="49"/>
        <v>0.21074641710746356</v>
      </c>
      <c r="AQ46" s="69">
        <v>192</v>
      </c>
      <c r="AR46" s="71">
        <v>192</v>
      </c>
      <c r="AS46" s="69">
        <v>6644</v>
      </c>
      <c r="AT46" s="71">
        <v>12276</v>
      </c>
      <c r="AU46" s="69">
        <f t="shared" si="38"/>
        <v>170.03159416748127</v>
      </c>
      <c r="AV46" s="71">
        <f t="shared" si="39"/>
        <v>12.777078815283801</v>
      </c>
      <c r="AW46" s="69">
        <f t="shared" si="40"/>
        <v>685.03703642927474</v>
      </c>
      <c r="AX46" s="71">
        <f t="shared" si="41"/>
        <v>3.4982236438866039</v>
      </c>
      <c r="AY46" s="197">
        <f t="shared" si="42"/>
        <v>4.0288808664259932</v>
      </c>
      <c r="AZ46" s="190">
        <f t="shared" si="43"/>
        <v>-0.305104782628149</v>
      </c>
      <c r="BA46" s="78">
        <f t="shared" si="50"/>
        <v>0.35324585635359118</v>
      </c>
      <c r="BB46" s="117">
        <f t="shared" si="51"/>
        <v>-3.1244884387149507E-2</v>
      </c>
    </row>
    <row r="47" spans="1:54" s="152" customFormat="1" ht="15" customHeight="1" x14ac:dyDescent="0.2">
      <c r="A47" s="153" t="s">
        <v>141</v>
      </c>
      <c r="B47" s="233" t="s">
        <v>146</v>
      </c>
      <c r="C47" s="70">
        <v>2515.4140000000002</v>
      </c>
      <c r="D47" s="70">
        <v>4731.1040000000003</v>
      </c>
      <c r="E47" s="69">
        <v>1997.1610000000001</v>
      </c>
      <c r="F47" s="71">
        <v>4248.183</v>
      </c>
      <c r="G47" s="176">
        <f t="shared" si="25"/>
        <v>1.1136770708794796</v>
      </c>
      <c r="H47" s="177">
        <f t="shared" si="26"/>
        <v>-0.14581778206427409</v>
      </c>
      <c r="I47" s="69">
        <v>1507.636</v>
      </c>
      <c r="J47" s="70">
        <v>3289.6179999999999</v>
      </c>
      <c r="K47" s="75">
        <f t="shared" si="16"/>
        <v>0.77435882587920524</v>
      </c>
      <c r="L47" s="77">
        <f t="shared" si="44"/>
        <v>1.9469260140639433E-2</v>
      </c>
      <c r="M47" s="69">
        <v>294.84300000000007</v>
      </c>
      <c r="N47" s="71">
        <v>616.3420000000001</v>
      </c>
      <c r="O47" s="78">
        <f t="shared" si="27"/>
        <v>0.14508367459688062</v>
      </c>
      <c r="P47" s="80">
        <f t="shared" si="28"/>
        <v>-2.5473876960442066E-3</v>
      </c>
      <c r="Q47" s="69">
        <v>194.68200000000002</v>
      </c>
      <c r="R47" s="71">
        <v>342.22300000000001</v>
      </c>
      <c r="S47" s="78">
        <f t="shared" si="29"/>
        <v>8.0557499523914111E-2</v>
      </c>
      <c r="T47" s="80">
        <f t="shared" si="30"/>
        <v>-1.6921872444595198E-2</v>
      </c>
      <c r="U47" s="69">
        <v>2031.309</v>
      </c>
      <c r="V47" s="70">
        <v>2201.7449999999999</v>
      </c>
      <c r="W47" s="71">
        <f t="shared" si="45"/>
        <v>170.43599999999992</v>
      </c>
      <c r="X47" s="69">
        <v>0</v>
      </c>
      <c r="Y47" s="70">
        <v>0</v>
      </c>
      <c r="Z47" s="71">
        <f t="shared" si="31"/>
        <v>0</v>
      </c>
      <c r="AA47" s="78">
        <f t="shared" si="32"/>
        <v>0.46537658018086259</v>
      </c>
      <c r="AB47" s="80">
        <f t="shared" si="33"/>
        <v>-0.34216802281490666</v>
      </c>
      <c r="AC47" s="78">
        <f t="shared" si="34"/>
        <v>0</v>
      </c>
      <c r="AD47" s="80">
        <f t="shared" si="35"/>
        <v>0</v>
      </c>
      <c r="AE47" s="78">
        <f t="shared" si="36"/>
        <v>0</v>
      </c>
      <c r="AF47" s="80">
        <f t="shared" si="37"/>
        <v>0</v>
      </c>
      <c r="AG47" s="69">
        <v>2478</v>
      </c>
      <c r="AH47" s="71">
        <v>4258</v>
      </c>
      <c r="AI47" s="69">
        <v>67</v>
      </c>
      <c r="AJ47" s="71">
        <v>68</v>
      </c>
      <c r="AK47" s="69">
        <v>117</v>
      </c>
      <c r="AL47" s="71">
        <v>112</v>
      </c>
      <c r="AM47" s="69">
        <f t="shared" si="46"/>
        <v>10.436274509803921</v>
      </c>
      <c r="AN47" s="71">
        <f t="shared" si="47"/>
        <v>-1.8920836991513035</v>
      </c>
      <c r="AO47" s="69">
        <f t="shared" si="48"/>
        <v>6.3363095238095246</v>
      </c>
      <c r="AP47" s="71">
        <f t="shared" si="49"/>
        <v>-0.723519536019535</v>
      </c>
      <c r="AQ47" s="69">
        <v>214</v>
      </c>
      <c r="AR47" s="71">
        <v>214</v>
      </c>
      <c r="AS47" s="69">
        <v>9533</v>
      </c>
      <c r="AT47" s="71">
        <v>15550</v>
      </c>
      <c r="AU47" s="69">
        <f t="shared" si="38"/>
        <v>273.19504823151124</v>
      </c>
      <c r="AV47" s="71">
        <f t="shared" si="39"/>
        <v>63.695310478442934</v>
      </c>
      <c r="AW47" s="69">
        <f t="shared" si="40"/>
        <v>997.69445749178021</v>
      </c>
      <c r="AX47" s="71">
        <f t="shared" si="41"/>
        <v>191.73763747563817</v>
      </c>
      <c r="AY47" s="197">
        <f t="shared" si="42"/>
        <v>3.6519492719586659</v>
      </c>
      <c r="AZ47" s="190">
        <f t="shared" si="43"/>
        <v>-0.19510480390896934</v>
      </c>
      <c r="BA47" s="78">
        <f t="shared" si="50"/>
        <v>0.40145608509319974</v>
      </c>
      <c r="BB47" s="117">
        <f t="shared" si="51"/>
        <v>-9.3507570150829333E-2</v>
      </c>
    </row>
    <row r="48" spans="1:54" s="152" customFormat="1" ht="15" customHeight="1" x14ac:dyDescent="0.2">
      <c r="A48" s="153" t="s">
        <v>141</v>
      </c>
      <c r="B48" s="233" t="s">
        <v>147</v>
      </c>
      <c r="C48" s="70">
        <v>635.46600000000001</v>
      </c>
      <c r="D48" s="70">
        <v>1036.1130000000001</v>
      </c>
      <c r="E48" s="69">
        <v>621.48400000000004</v>
      </c>
      <c r="F48" s="71">
        <v>1185.615</v>
      </c>
      <c r="G48" s="176">
        <f t="shared" si="25"/>
        <v>0.87390341721385112</v>
      </c>
      <c r="H48" s="177">
        <f t="shared" si="26"/>
        <v>-0.14859434620403245</v>
      </c>
      <c r="I48" s="69">
        <v>465.62400000000002</v>
      </c>
      <c r="J48" s="70">
        <v>938.26</v>
      </c>
      <c r="K48" s="75">
        <f t="shared" si="16"/>
        <v>0.79136987976704076</v>
      </c>
      <c r="L48" s="77">
        <f t="shared" si="44"/>
        <v>4.2156706137470246E-2</v>
      </c>
      <c r="M48" s="69">
        <v>98.043000000000006</v>
      </c>
      <c r="N48" s="71">
        <v>165.911</v>
      </c>
      <c r="O48" s="78">
        <f t="shared" si="27"/>
        <v>0.13993665734660915</v>
      </c>
      <c r="P48" s="80">
        <f t="shared" si="28"/>
        <v>-1.7819616346679806E-2</v>
      </c>
      <c r="Q48" s="69">
        <v>57.817</v>
      </c>
      <c r="R48" s="71">
        <v>81.444000000000003</v>
      </c>
      <c r="S48" s="78">
        <f t="shared" si="29"/>
        <v>6.8693462886350129E-2</v>
      </c>
      <c r="T48" s="80">
        <f t="shared" si="30"/>
        <v>-2.4337089790790384E-2</v>
      </c>
      <c r="U48" s="69">
        <v>246.66499999999999</v>
      </c>
      <c r="V48" s="70">
        <v>186.65</v>
      </c>
      <c r="W48" s="71">
        <f t="shared" si="45"/>
        <v>-60.014999999999986</v>
      </c>
      <c r="X48" s="69">
        <v>0</v>
      </c>
      <c r="Y48" s="70">
        <v>0</v>
      </c>
      <c r="Z48" s="71">
        <f t="shared" si="31"/>
        <v>0</v>
      </c>
      <c r="AA48" s="78">
        <f t="shared" si="32"/>
        <v>0.18014444370449942</v>
      </c>
      <c r="AB48" s="80">
        <f t="shared" si="33"/>
        <v>-0.20801951786071413</v>
      </c>
      <c r="AC48" s="78">
        <f t="shared" si="34"/>
        <v>0</v>
      </c>
      <c r="AD48" s="80">
        <f t="shared" si="35"/>
        <v>0</v>
      </c>
      <c r="AE48" s="78">
        <f t="shared" si="36"/>
        <v>0</v>
      </c>
      <c r="AF48" s="80">
        <f t="shared" si="37"/>
        <v>0</v>
      </c>
      <c r="AG48" s="69">
        <v>852</v>
      </c>
      <c r="AH48" s="71">
        <v>1251</v>
      </c>
      <c r="AI48" s="69">
        <v>10</v>
      </c>
      <c r="AJ48" s="71">
        <v>10</v>
      </c>
      <c r="AK48" s="69">
        <v>28</v>
      </c>
      <c r="AL48" s="71">
        <v>27.5</v>
      </c>
      <c r="AM48" s="69">
        <f t="shared" si="46"/>
        <v>20.849999999999998</v>
      </c>
      <c r="AN48" s="71">
        <f t="shared" si="47"/>
        <v>-7.5500000000000043</v>
      </c>
      <c r="AO48" s="69">
        <f t="shared" si="48"/>
        <v>7.581818181818182</v>
      </c>
      <c r="AP48" s="71">
        <f t="shared" si="49"/>
        <v>-2.5610389610389603</v>
      </c>
      <c r="AQ48" s="69">
        <v>70</v>
      </c>
      <c r="AR48" s="71">
        <v>73</v>
      </c>
      <c r="AS48" s="69">
        <v>4265</v>
      </c>
      <c r="AT48" s="71">
        <v>6277</v>
      </c>
      <c r="AU48" s="69">
        <f t="shared" si="38"/>
        <v>188.88242791142267</v>
      </c>
      <c r="AV48" s="71">
        <f t="shared" si="39"/>
        <v>43.165194617167089</v>
      </c>
      <c r="AW48" s="69">
        <f t="shared" si="40"/>
        <v>947.73381294964031</v>
      </c>
      <c r="AX48" s="71">
        <f t="shared" si="41"/>
        <v>218.29249839564966</v>
      </c>
      <c r="AY48" s="197">
        <f t="shared" si="42"/>
        <v>5.0175859312549962</v>
      </c>
      <c r="AZ48" s="190">
        <f t="shared" si="43"/>
        <v>1.1717386654057194E-2</v>
      </c>
      <c r="BA48" s="78">
        <f t="shared" si="50"/>
        <v>0.47506243850753044</v>
      </c>
      <c r="BB48" s="117">
        <f t="shared" si="51"/>
        <v>-0.20192168847659658</v>
      </c>
    </row>
    <row r="49" spans="1:54" s="152" customFormat="1" ht="15" customHeight="1" x14ac:dyDescent="0.2">
      <c r="A49" s="153" t="s">
        <v>148</v>
      </c>
      <c r="B49" s="233" t="s">
        <v>149</v>
      </c>
      <c r="C49" s="70">
        <v>862.38770000000011</v>
      </c>
      <c r="D49" s="70">
        <v>1747.3496800000003</v>
      </c>
      <c r="E49" s="69">
        <v>743.66554000000008</v>
      </c>
      <c r="F49" s="71">
        <v>1498.7673500000001</v>
      </c>
      <c r="G49" s="176">
        <f t="shared" si="25"/>
        <v>1.1658578497856924</v>
      </c>
      <c r="H49" s="177">
        <f t="shared" si="26"/>
        <v>6.2132869893578579E-3</v>
      </c>
      <c r="I49" s="69">
        <v>509.07</v>
      </c>
      <c r="J49" s="70">
        <v>1042.6166499999999</v>
      </c>
      <c r="K49" s="75">
        <f t="shared" si="16"/>
        <v>0.69564942817842934</v>
      </c>
      <c r="L49" s="77">
        <f t="shared" si="44"/>
        <v>1.1107826318001668E-2</v>
      </c>
      <c r="M49" s="69">
        <v>178.18712000000008</v>
      </c>
      <c r="N49" s="71">
        <v>341.83440000000013</v>
      </c>
      <c r="O49" s="78">
        <f t="shared" si="27"/>
        <v>0.22807702609747946</v>
      </c>
      <c r="P49" s="80">
        <f t="shared" si="28"/>
        <v>-1.1529504548004083E-2</v>
      </c>
      <c r="Q49" s="69">
        <v>56.40842</v>
      </c>
      <c r="R49" s="71">
        <v>114.3163</v>
      </c>
      <c r="S49" s="78">
        <f t="shared" si="29"/>
        <v>7.6273545724091202E-2</v>
      </c>
      <c r="T49" s="80">
        <f t="shared" si="30"/>
        <v>4.2167823000240079E-4</v>
      </c>
      <c r="U49" s="69">
        <v>363.13806</v>
      </c>
      <c r="V49" s="70">
        <v>262.18320999999997</v>
      </c>
      <c r="W49" s="71">
        <f t="shared" si="45"/>
        <v>-100.95485000000002</v>
      </c>
      <c r="X49" s="69">
        <v>0</v>
      </c>
      <c r="Y49" s="70">
        <v>0</v>
      </c>
      <c r="Z49" s="71">
        <f t="shared" si="31"/>
        <v>0</v>
      </c>
      <c r="AA49" s="78">
        <f t="shared" si="32"/>
        <v>0.1500462174234066</v>
      </c>
      <c r="AB49" s="80">
        <f t="shared" si="33"/>
        <v>-0.27103824377658492</v>
      </c>
      <c r="AC49" s="78">
        <f t="shared" si="34"/>
        <v>0</v>
      </c>
      <c r="AD49" s="80">
        <f t="shared" si="35"/>
        <v>0</v>
      </c>
      <c r="AE49" s="78">
        <f t="shared" si="36"/>
        <v>0</v>
      </c>
      <c r="AF49" s="80">
        <f t="shared" si="37"/>
        <v>0</v>
      </c>
      <c r="AG49" s="69">
        <v>1043</v>
      </c>
      <c r="AH49" s="71">
        <v>2025</v>
      </c>
      <c r="AI49" s="69">
        <v>28</v>
      </c>
      <c r="AJ49" s="71">
        <v>26</v>
      </c>
      <c r="AK49" s="69">
        <v>27</v>
      </c>
      <c r="AL49" s="71">
        <v>28</v>
      </c>
      <c r="AM49" s="69">
        <f t="shared" si="46"/>
        <v>12.980769230769232</v>
      </c>
      <c r="AN49" s="71">
        <f t="shared" si="47"/>
        <v>0.56410256410256565</v>
      </c>
      <c r="AO49" s="69">
        <f t="shared" si="48"/>
        <v>12.053571428571429</v>
      </c>
      <c r="AP49" s="71">
        <f t="shared" si="49"/>
        <v>-0.82297178130511384</v>
      </c>
      <c r="AQ49" s="69">
        <v>100</v>
      </c>
      <c r="AR49" s="71">
        <v>100</v>
      </c>
      <c r="AS49" s="69">
        <v>4861</v>
      </c>
      <c r="AT49" s="71">
        <v>9027</v>
      </c>
      <c r="AU49" s="69">
        <f t="shared" si="38"/>
        <v>166.0316107233854</v>
      </c>
      <c r="AV49" s="71">
        <f t="shared" si="39"/>
        <v>13.045488526306599</v>
      </c>
      <c r="AW49" s="69">
        <f t="shared" si="40"/>
        <v>740.13202469135808</v>
      </c>
      <c r="AX49" s="71">
        <f t="shared" si="41"/>
        <v>27.125754317436645</v>
      </c>
      <c r="AY49" s="197">
        <f t="shared" si="42"/>
        <v>4.4577777777777774</v>
      </c>
      <c r="AZ49" s="190">
        <f t="shared" si="43"/>
        <v>-0.20281666134015186</v>
      </c>
      <c r="BA49" s="78">
        <f t="shared" si="50"/>
        <v>0.49872928176795578</v>
      </c>
      <c r="BB49" s="117">
        <f t="shared" si="51"/>
        <v>-4.1381829343155319E-2</v>
      </c>
    </row>
    <row r="50" spans="1:54" s="152" customFormat="1" ht="15" customHeight="1" x14ac:dyDescent="0.2">
      <c r="A50" s="153" t="s">
        <v>148</v>
      </c>
      <c r="B50" s="233" t="s">
        <v>150</v>
      </c>
      <c r="C50" s="70">
        <v>1005.754</v>
      </c>
      <c r="D50" s="70">
        <v>2058.2269999999999</v>
      </c>
      <c r="E50" s="69">
        <v>948.74199999999996</v>
      </c>
      <c r="F50" s="71">
        <v>1962.097</v>
      </c>
      <c r="G50" s="176">
        <f t="shared" si="25"/>
        <v>1.0489935003213398</v>
      </c>
      <c r="H50" s="177">
        <f t="shared" si="26"/>
        <v>-1.1098705989754265E-2</v>
      </c>
      <c r="I50" s="69">
        <v>579.75199999999995</v>
      </c>
      <c r="J50" s="70">
        <v>1238.5640000000001</v>
      </c>
      <c r="K50" s="75">
        <f t="shared" si="16"/>
        <v>0.63124504038281493</v>
      </c>
      <c r="L50" s="77">
        <f t="shared" si="44"/>
        <v>2.0170586000063939E-2</v>
      </c>
      <c r="M50" s="69">
        <v>273.27699999999999</v>
      </c>
      <c r="N50" s="71">
        <v>541.42999999999984</v>
      </c>
      <c r="O50" s="78">
        <f t="shared" si="27"/>
        <v>0.2759445633931451</v>
      </c>
      <c r="P50" s="80">
        <f t="shared" si="28"/>
        <v>-1.2096864097152549E-2</v>
      </c>
      <c r="Q50" s="69">
        <v>95.713000000000008</v>
      </c>
      <c r="R50" s="71">
        <v>182.10300000000001</v>
      </c>
      <c r="S50" s="78">
        <f t="shared" si="29"/>
        <v>9.2810396224039901E-2</v>
      </c>
      <c r="T50" s="80">
        <f t="shared" si="30"/>
        <v>-8.0737219029113766E-3</v>
      </c>
      <c r="U50" s="69">
        <v>1590.2570000000001</v>
      </c>
      <c r="V50" s="70">
        <v>1659.5719999999999</v>
      </c>
      <c r="W50" s="71">
        <f t="shared" si="45"/>
        <v>69.314999999999827</v>
      </c>
      <c r="X50" s="69">
        <v>0</v>
      </c>
      <c r="Y50" s="70">
        <v>0</v>
      </c>
      <c r="Z50" s="71">
        <f t="shared" si="31"/>
        <v>0</v>
      </c>
      <c r="AA50" s="78">
        <f t="shared" si="32"/>
        <v>0.80631145155514916</v>
      </c>
      <c r="AB50" s="80">
        <f t="shared" si="33"/>
        <v>-0.77484755949526674</v>
      </c>
      <c r="AC50" s="78">
        <f t="shared" si="34"/>
        <v>0</v>
      </c>
      <c r="AD50" s="80">
        <f t="shared" si="35"/>
        <v>0</v>
      </c>
      <c r="AE50" s="78">
        <f t="shared" si="36"/>
        <v>0</v>
      </c>
      <c r="AF50" s="80">
        <f t="shared" si="37"/>
        <v>0</v>
      </c>
      <c r="AG50" s="69">
        <v>746</v>
      </c>
      <c r="AH50" s="71">
        <v>1935</v>
      </c>
      <c r="AI50" s="69">
        <v>36</v>
      </c>
      <c r="AJ50" s="71">
        <v>35</v>
      </c>
      <c r="AK50" s="69">
        <v>55</v>
      </c>
      <c r="AL50" s="71">
        <v>54</v>
      </c>
      <c r="AM50" s="69">
        <f t="shared" si="46"/>
        <v>9.2142857142857135</v>
      </c>
      <c r="AN50" s="71">
        <f t="shared" si="47"/>
        <v>2.3068783068783061</v>
      </c>
      <c r="AO50" s="69">
        <f t="shared" si="48"/>
        <v>5.9722222222222223</v>
      </c>
      <c r="AP50" s="71">
        <f t="shared" si="49"/>
        <v>1.4510101010101009</v>
      </c>
      <c r="AQ50" s="69">
        <v>110</v>
      </c>
      <c r="AR50" s="71">
        <v>110</v>
      </c>
      <c r="AS50" s="69">
        <v>3444</v>
      </c>
      <c r="AT50" s="71">
        <v>9037</v>
      </c>
      <c r="AU50" s="69">
        <f t="shared" si="38"/>
        <v>217.11818081221645</v>
      </c>
      <c r="AV50" s="71">
        <f t="shared" si="39"/>
        <v>-58.358590384066929</v>
      </c>
      <c r="AW50" s="69">
        <f t="shared" si="40"/>
        <v>1014.0036175710594</v>
      </c>
      <c r="AX50" s="71">
        <f t="shared" si="41"/>
        <v>-257.76850039140697</v>
      </c>
      <c r="AY50" s="197">
        <f t="shared" si="42"/>
        <v>4.670284237726098</v>
      </c>
      <c r="AZ50" s="190">
        <f t="shared" si="43"/>
        <v>5.3662253811888938E-2</v>
      </c>
      <c r="BA50" s="78">
        <f t="shared" si="50"/>
        <v>0.45389251632345556</v>
      </c>
      <c r="BB50" s="117">
        <f t="shared" si="51"/>
        <v>0.10601372844466767</v>
      </c>
    </row>
    <row r="51" spans="1:54" s="152" customFormat="1" ht="15" customHeight="1" x14ac:dyDescent="0.2">
      <c r="A51" s="153" t="s">
        <v>151</v>
      </c>
      <c r="B51" s="233" t="s">
        <v>152</v>
      </c>
      <c r="C51" s="70">
        <v>1787.057</v>
      </c>
      <c r="D51" s="70">
        <v>3609.8043700000003</v>
      </c>
      <c r="E51" s="69">
        <v>1714.6869999999999</v>
      </c>
      <c r="F51" s="71">
        <v>3411.6917100000001</v>
      </c>
      <c r="G51" s="176">
        <f t="shared" si="25"/>
        <v>1.058068746193952</v>
      </c>
      <c r="H51" s="177">
        <f t="shared" si="26"/>
        <v>1.5862792570929152E-2</v>
      </c>
      <c r="I51" s="69">
        <v>1091.479</v>
      </c>
      <c r="J51" s="70">
        <v>2223.0493999999999</v>
      </c>
      <c r="K51" s="75">
        <f t="shared" si="16"/>
        <v>0.65159738597834793</v>
      </c>
      <c r="L51" s="77">
        <f t="shared" si="44"/>
        <v>1.5050307706919952E-2</v>
      </c>
      <c r="M51" s="69">
        <v>431.18199999999985</v>
      </c>
      <c r="N51" s="71">
        <v>813.06904000000009</v>
      </c>
      <c r="O51" s="78">
        <f t="shared" si="27"/>
        <v>0.23831843821550924</v>
      </c>
      <c r="P51" s="80">
        <f t="shared" si="28"/>
        <v>-1.3145531593557858E-2</v>
      </c>
      <c r="Q51" s="69">
        <v>192.02600000000001</v>
      </c>
      <c r="R51" s="71">
        <v>375.57327000000004</v>
      </c>
      <c r="S51" s="78">
        <f t="shared" si="29"/>
        <v>0.11008417580614283</v>
      </c>
      <c r="T51" s="80">
        <f t="shared" si="30"/>
        <v>-1.904776113362025E-3</v>
      </c>
      <c r="U51" s="69">
        <v>545.06799999999998</v>
      </c>
      <c r="V51" s="70">
        <v>505.02176999999995</v>
      </c>
      <c r="W51" s="71">
        <f t="shared" si="45"/>
        <v>-40.046230000000037</v>
      </c>
      <c r="X51" s="69">
        <v>0</v>
      </c>
      <c r="Y51" s="70">
        <v>0</v>
      </c>
      <c r="Z51" s="71">
        <f t="shared" si="31"/>
        <v>0</v>
      </c>
      <c r="AA51" s="78">
        <f t="shared" si="32"/>
        <v>0.13990280863890692</v>
      </c>
      <c r="AB51" s="80">
        <f t="shared" si="33"/>
        <v>-0.16510592919094402</v>
      </c>
      <c r="AC51" s="78">
        <f t="shared" si="34"/>
        <v>0</v>
      </c>
      <c r="AD51" s="80">
        <f t="shared" si="35"/>
        <v>0</v>
      </c>
      <c r="AE51" s="78">
        <f t="shared" si="36"/>
        <v>0</v>
      </c>
      <c r="AF51" s="80">
        <f t="shared" si="37"/>
        <v>0</v>
      </c>
      <c r="AG51" s="69">
        <v>2099</v>
      </c>
      <c r="AH51" s="71">
        <v>4163</v>
      </c>
      <c r="AI51" s="69">
        <v>42.1</v>
      </c>
      <c r="AJ51" s="71">
        <v>42.564999999999998</v>
      </c>
      <c r="AK51" s="69">
        <v>83.4</v>
      </c>
      <c r="AL51" s="71">
        <v>82.476666666666674</v>
      </c>
      <c r="AM51" s="69">
        <f t="shared" si="46"/>
        <v>16.300559927953326</v>
      </c>
      <c r="AN51" s="71">
        <f t="shared" si="47"/>
        <v>-0.3186008004710601</v>
      </c>
      <c r="AO51" s="69">
        <f t="shared" si="48"/>
        <v>8.4124802974578667</v>
      </c>
      <c r="AP51" s="71">
        <f t="shared" si="49"/>
        <v>2.3191728313182836E-2</v>
      </c>
      <c r="AQ51" s="69">
        <v>155</v>
      </c>
      <c r="AR51" s="71">
        <v>155</v>
      </c>
      <c r="AS51" s="69">
        <v>9212</v>
      </c>
      <c r="AT51" s="71">
        <v>18047</v>
      </c>
      <c r="AU51" s="69">
        <f t="shared" si="38"/>
        <v>189.04481132598215</v>
      </c>
      <c r="AV51" s="71">
        <f t="shared" si="39"/>
        <v>2.908575980780256</v>
      </c>
      <c r="AW51" s="69">
        <f t="shared" si="40"/>
        <v>819.52719433101129</v>
      </c>
      <c r="AX51" s="71">
        <f t="shared" si="41"/>
        <v>2.6205721299631932</v>
      </c>
      <c r="AY51" s="197">
        <f t="shared" si="42"/>
        <v>4.3350948834974776</v>
      </c>
      <c r="AZ51" s="190">
        <f t="shared" si="43"/>
        <v>-5.3661667240969102E-2</v>
      </c>
      <c r="BA51" s="78">
        <f t="shared" si="50"/>
        <v>0.6432721440028516</v>
      </c>
      <c r="BB51" s="117">
        <f t="shared" si="51"/>
        <v>-1.7086278936216504E-2</v>
      </c>
    </row>
    <row r="52" spans="1:54" s="152" customFormat="1" ht="15" customHeight="1" x14ac:dyDescent="0.2">
      <c r="A52" s="153" t="s">
        <v>153</v>
      </c>
      <c r="B52" s="233" t="s">
        <v>154</v>
      </c>
      <c r="C52" s="70">
        <v>978.73599999999999</v>
      </c>
      <c r="D52" s="70">
        <v>1778.8320000000001</v>
      </c>
      <c r="E52" s="69">
        <v>785.16200000000003</v>
      </c>
      <c r="F52" s="71">
        <v>1647.056</v>
      </c>
      <c r="G52" s="176">
        <f t="shared" si="25"/>
        <v>1.0800069942977046</v>
      </c>
      <c r="H52" s="177">
        <f t="shared" si="26"/>
        <v>-0.16653321014418121</v>
      </c>
      <c r="I52" s="69">
        <v>456.58199999999999</v>
      </c>
      <c r="J52" s="70">
        <v>1094.385</v>
      </c>
      <c r="K52" s="75">
        <f t="shared" si="16"/>
        <v>0.66444917477001386</v>
      </c>
      <c r="L52" s="77">
        <f t="shared" si="44"/>
        <v>8.2936060278991697E-2</v>
      </c>
      <c r="M52" s="69">
        <v>245.46600000000004</v>
      </c>
      <c r="N52" s="71">
        <v>394.69300000000004</v>
      </c>
      <c r="O52" s="78">
        <f t="shared" si="27"/>
        <v>0.23963544651790833</v>
      </c>
      <c r="P52" s="80">
        <f t="shared" si="28"/>
        <v>-7.2995577398175276E-2</v>
      </c>
      <c r="Q52" s="69">
        <v>83.114000000000004</v>
      </c>
      <c r="R52" s="71">
        <v>157.97800000000001</v>
      </c>
      <c r="S52" s="78">
        <f t="shared" si="29"/>
        <v>9.5915378712077795E-2</v>
      </c>
      <c r="T52" s="80">
        <f t="shared" si="30"/>
        <v>-9.9404828808164064E-3</v>
      </c>
      <c r="U52" s="69">
        <v>3097.9520000000002</v>
      </c>
      <c r="V52" s="70">
        <v>3064.83</v>
      </c>
      <c r="W52" s="71">
        <f t="shared" si="45"/>
        <v>-33.122000000000298</v>
      </c>
      <c r="X52" s="69">
        <v>2927.33</v>
      </c>
      <c r="Y52" s="70">
        <v>2861.4380000000001</v>
      </c>
      <c r="Z52" s="71">
        <f t="shared" si="31"/>
        <v>-65.891999999999825</v>
      </c>
      <c r="AA52" s="78">
        <f t="shared" si="32"/>
        <v>1.7229451685150705</v>
      </c>
      <c r="AB52" s="80">
        <f t="shared" si="33"/>
        <v>-1.442312878598758</v>
      </c>
      <c r="AC52" s="78">
        <f t="shared" si="34"/>
        <v>1.6086049722514548</v>
      </c>
      <c r="AD52" s="80">
        <f t="shared" si="35"/>
        <v>-1.382324144486869</v>
      </c>
      <c r="AE52" s="78">
        <f t="shared" si="36"/>
        <v>1.7373046210936363</v>
      </c>
      <c r="AF52" s="80">
        <f t="shared" si="37"/>
        <v>-1.9910087715565428</v>
      </c>
      <c r="AG52" s="69">
        <v>1188</v>
      </c>
      <c r="AH52" s="71">
        <v>2284</v>
      </c>
      <c r="AI52" s="69">
        <v>26</v>
      </c>
      <c r="AJ52" s="71">
        <v>26</v>
      </c>
      <c r="AK52" s="69">
        <v>54</v>
      </c>
      <c r="AL52" s="71">
        <v>54</v>
      </c>
      <c r="AM52" s="69">
        <f t="shared" si="46"/>
        <v>14.641025641025641</v>
      </c>
      <c r="AN52" s="71">
        <f t="shared" si="47"/>
        <v>-0.5897435897435912</v>
      </c>
      <c r="AO52" s="69">
        <f t="shared" si="48"/>
        <v>7.0493827160493829</v>
      </c>
      <c r="AP52" s="71">
        <f t="shared" si="49"/>
        <v>-0.2839506172839501</v>
      </c>
      <c r="AQ52" s="69">
        <v>79</v>
      </c>
      <c r="AR52" s="71">
        <v>79</v>
      </c>
      <c r="AS52" s="69">
        <v>5572</v>
      </c>
      <c r="AT52" s="71">
        <v>10262</v>
      </c>
      <c r="AU52" s="69">
        <f t="shared" si="38"/>
        <v>160.50048723445721</v>
      </c>
      <c r="AV52" s="71">
        <f t="shared" si="39"/>
        <v>19.588426932949659</v>
      </c>
      <c r="AW52" s="69">
        <f t="shared" si="40"/>
        <v>721.12784588441332</v>
      </c>
      <c r="AX52" s="71">
        <f t="shared" si="41"/>
        <v>60.217071473638953</v>
      </c>
      <c r="AY52" s="197">
        <f t="shared" si="42"/>
        <v>4.4929947460595443</v>
      </c>
      <c r="AZ52" s="190">
        <f t="shared" si="43"/>
        <v>-0.19724094417614602</v>
      </c>
      <c r="BA52" s="78">
        <f t="shared" si="50"/>
        <v>0.71767256451500117</v>
      </c>
      <c r="BB52" s="117">
        <f t="shared" si="51"/>
        <v>-6.601238625855721E-2</v>
      </c>
    </row>
    <row r="53" spans="1:54" s="152" customFormat="1" ht="15" customHeight="1" x14ac:dyDescent="0.2">
      <c r="A53" s="153" t="s">
        <v>153</v>
      </c>
      <c r="B53" s="233" t="s">
        <v>155</v>
      </c>
      <c r="C53" s="70">
        <v>1168.73062</v>
      </c>
      <c r="D53" s="70">
        <v>2221.41329</v>
      </c>
      <c r="E53" s="69">
        <v>986.11307999999997</v>
      </c>
      <c r="F53" s="71">
        <v>1993.0527299999999</v>
      </c>
      <c r="G53" s="176">
        <f t="shared" si="25"/>
        <v>1.1145782831345361</v>
      </c>
      <c r="H53" s="177">
        <f t="shared" si="26"/>
        <v>-7.061096514112819E-2</v>
      </c>
      <c r="I53" s="69">
        <v>550.56088</v>
      </c>
      <c r="J53" s="70">
        <v>1294.454</v>
      </c>
      <c r="K53" s="75">
        <f t="shared" si="16"/>
        <v>0.64948306711383397</v>
      </c>
      <c r="L53" s="77">
        <f t="shared" si="44"/>
        <v>9.1168923263313273E-2</v>
      </c>
      <c r="M53" s="69">
        <v>355.49623999999994</v>
      </c>
      <c r="N53" s="71">
        <v>537.55772999999999</v>
      </c>
      <c r="O53" s="78">
        <f t="shared" si="27"/>
        <v>0.26971575910086432</v>
      </c>
      <c r="P53" s="80">
        <f t="shared" si="28"/>
        <v>-9.0786750408491323E-2</v>
      </c>
      <c r="Q53" s="69">
        <v>80.055959999999999</v>
      </c>
      <c r="R53" s="71">
        <v>161.041</v>
      </c>
      <c r="S53" s="78">
        <f t="shared" si="29"/>
        <v>8.0801173785301716E-2</v>
      </c>
      <c r="T53" s="80">
        <f t="shared" si="30"/>
        <v>-3.821728548219494E-4</v>
      </c>
      <c r="U53" s="69">
        <v>5602.8141099999993</v>
      </c>
      <c r="V53" s="70">
        <v>5522.2270699999999</v>
      </c>
      <c r="W53" s="71">
        <f t="shared" si="45"/>
        <v>-80.587039999999433</v>
      </c>
      <c r="X53" s="69">
        <v>5257.0442199999998</v>
      </c>
      <c r="Y53" s="70">
        <v>5016.5069999999996</v>
      </c>
      <c r="Z53" s="71">
        <f t="shared" si="31"/>
        <v>-240.53722000000016</v>
      </c>
      <c r="AA53" s="78">
        <f t="shared" si="32"/>
        <v>2.4859071001596464</v>
      </c>
      <c r="AB53" s="80">
        <f t="shared" si="33"/>
        <v>-2.3080240368546288</v>
      </c>
      <c r="AC53" s="78">
        <f t="shared" si="34"/>
        <v>2.2582501971076261</v>
      </c>
      <c r="AD53" s="80">
        <f t="shared" si="35"/>
        <v>-2.2398301389752944</v>
      </c>
      <c r="AE53" s="78">
        <f t="shared" si="36"/>
        <v>2.5169966275804452</v>
      </c>
      <c r="AF53" s="80">
        <f t="shared" si="37"/>
        <v>-2.8140798246252183</v>
      </c>
      <c r="AG53" s="69">
        <v>1274</v>
      </c>
      <c r="AH53" s="71">
        <v>2168</v>
      </c>
      <c r="AI53" s="69">
        <v>34</v>
      </c>
      <c r="AJ53" s="71">
        <v>34</v>
      </c>
      <c r="AK53" s="69">
        <v>54</v>
      </c>
      <c r="AL53" s="71">
        <v>49</v>
      </c>
      <c r="AM53" s="69">
        <f t="shared" si="46"/>
        <v>10.627450980392156</v>
      </c>
      <c r="AN53" s="71">
        <f t="shared" si="47"/>
        <v>-1.8627450980392162</v>
      </c>
      <c r="AO53" s="69">
        <f t="shared" si="48"/>
        <v>7.3741496598639458</v>
      </c>
      <c r="AP53" s="71">
        <f t="shared" si="49"/>
        <v>-0.49004787100025116</v>
      </c>
      <c r="AQ53" s="69">
        <v>93</v>
      </c>
      <c r="AR53" s="71">
        <v>93</v>
      </c>
      <c r="AS53" s="69">
        <v>4893</v>
      </c>
      <c r="AT53" s="71">
        <v>8026</v>
      </c>
      <c r="AU53" s="69">
        <f t="shared" si="38"/>
        <v>248.32453650635435</v>
      </c>
      <c r="AV53" s="71">
        <f t="shared" si="39"/>
        <v>46.789061337746148</v>
      </c>
      <c r="AW53" s="69">
        <f t="shared" si="40"/>
        <v>919.30476476014758</v>
      </c>
      <c r="AX53" s="71">
        <f t="shared" si="41"/>
        <v>145.27565957961383</v>
      </c>
      <c r="AY53" s="197">
        <f t="shared" si="42"/>
        <v>3.7020295202952029</v>
      </c>
      <c r="AZ53" s="190">
        <f t="shared" si="43"/>
        <v>-0.13862982036413785</v>
      </c>
      <c r="BA53" s="78">
        <f t="shared" si="50"/>
        <v>0.47680152082219446</v>
      </c>
      <c r="BB53" s="117">
        <f t="shared" si="51"/>
        <v>-0.10778629279787716</v>
      </c>
    </row>
    <row r="54" spans="1:54" s="157" customFormat="1" ht="15" customHeight="1" x14ac:dyDescent="0.2">
      <c r="A54" s="156" t="s">
        <v>156</v>
      </c>
      <c r="B54" s="232" t="s">
        <v>157</v>
      </c>
      <c r="C54" s="93">
        <v>577.63800000000003</v>
      </c>
      <c r="D54" s="93">
        <v>1356.3510000000001</v>
      </c>
      <c r="E54" s="92">
        <v>593.68299999999999</v>
      </c>
      <c r="F54" s="94">
        <v>1331.2</v>
      </c>
      <c r="G54" s="178">
        <f t="shared" si="25"/>
        <v>1.0188934795673077</v>
      </c>
      <c r="H54" s="179">
        <f t="shared" si="26"/>
        <v>4.591968715620609E-2</v>
      </c>
      <c r="I54" s="92">
        <v>463.84399999999999</v>
      </c>
      <c r="J54" s="93">
        <v>958.87300000000005</v>
      </c>
      <c r="K54" s="98">
        <f t="shared" si="16"/>
        <v>0.72030724158653847</v>
      </c>
      <c r="L54" s="77">
        <f t="shared" si="44"/>
        <v>-6.0991869218386063E-2</v>
      </c>
      <c r="M54" s="92">
        <v>83.103999999999999</v>
      </c>
      <c r="N54" s="71">
        <v>279.86500000000001</v>
      </c>
      <c r="O54" s="78">
        <f t="shared" si="27"/>
        <v>0.21023512620192308</v>
      </c>
      <c r="P54" s="80">
        <f t="shared" si="28"/>
        <v>7.0254698936867477E-2</v>
      </c>
      <c r="Q54" s="92">
        <v>46.734999999999999</v>
      </c>
      <c r="R54" s="71">
        <v>92.462000000000003</v>
      </c>
      <c r="S54" s="78">
        <f t="shared" si="29"/>
        <v>6.9457632211538459E-2</v>
      </c>
      <c r="T54" s="80">
        <f t="shared" si="30"/>
        <v>-9.2628297184814273E-3</v>
      </c>
      <c r="U54" s="92">
        <v>789.02700000000004</v>
      </c>
      <c r="V54" s="93">
        <v>633.726</v>
      </c>
      <c r="W54" s="71">
        <f t="shared" si="45"/>
        <v>-155.30100000000004</v>
      </c>
      <c r="X54" s="92">
        <v>0</v>
      </c>
      <c r="Y54" s="93">
        <v>0</v>
      </c>
      <c r="Z54" s="71">
        <f t="shared" si="31"/>
        <v>0</v>
      </c>
      <c r="AA54" s="101">
        <f t="shared" si="32"/>
        <v>0.46722861560171369</v>
      </c>
      <c r="AB54" s="80">
        <f t="shared" si="33"/>
        <v>-0.89872549406558655</v>
      </c>
      <c r="AC54" s="101">
        <f t="shared" si="34"/>
        <v>0</v>
      </c>
      <c r="AD54" s="80">
        <f t="shared" si="35"/>
        <v>0</v>
      </c>
      <c r="AE54" s="78">
        <f t="shared" si="36"/>
        <v>0</v>
      </c>
      <c r="AF54" s="80">
        <f t="shared" si="37"/>
        <v>0</v>
      </c>
      <c r="AG54" s="92">
        <v>728</v>
      </c>
      <c r="AH54" s="71">
        <v>1165</v>
      </c>
      <c r="AI54" s="92">
        <v>24</v>
      </c>
      <c r="AJ54" s="71">
        <v>24.75</v>
      </c>
      <c r="AK54" s="92">
        <v>54</v>
      </c>
      <c r="AL54" s="71">
        <v>53</v>
      </c>
      <c r="AM54" s="92">
        <f t="shared" si="46"/>
        <v>7.8451178451178452</v>
      </c>
      <c r="AN54" s="71">
        <f t="shared" si="47"/>
        <v>-2.2659932659932656</v>
      </c>
      <c r="AO54" s="92">
        <f t="shared" si="48"/>
        <v>3.6635220125786163</v>
      </c>
      <c r="AP54" s="71">
        <f t="shared" si="49"/>
        <v>-0.83030514791521037</v>
      </c>
      <c r="AQ54" s="92">
        <v>90</v>
      </c>
      <c r="AR54" s="71">
        <v>90</v>
      </c>
      <c r="AS54" s="92">
        <v>3598</v>
      </c>
      <c r="AT54" s="71">
        <v>5396</v>
      </c>
      <c r="AU54" s="92">
        <f t="shared" si="38"/>
        <v>246.70126019273536</v>
      </c>
      <c r="AV54" s="71">
        <f t="shared" si="39"/>
        <v>81.69764707433626</v>
      </c>
      <c r="AW54" s="92">
        <f t="shared" si="40"/>
        <v>1142.6609442060085</v>
      </c>
      <c r="AX54" s="71">
        <f t="shared" si="41"/>
        <v>327.16231783238209</v>
      </c>
      <c r="AY54" s="198">
        <f t="shared" si="42"/>
        <v>4.6317596566523607</v>
      </c>
      <c r="AZ54" s="190">
        <f t="shared" si="43"/>
        <v>-0.31054803565533184</v>
      </c>
      <c r="BA54" s="101">
        <f t="shared" si="50"/>
        <v>0.33124616329036216</v>
      </c>
      <c r="BB54" s="117">
        <f t="shared" si="51"/>
        <v>-0.11295136757383534</v>
      </c>
    </row>
    <row r="55" spans="1:54" s="157" customFormat="1" ht="15" customHeight="1" x14ac:dyDescent="0.2">
      <c r="A55" s="156" t="s">
        <v>158</v>
      </c>
      <c r="B55" s="232" t="s">
        <v>159</v>
      </c>
      <c r="C55" s="93">
        <v>505.28990000000005</v>
      </c>
      <c r="D55" s="93">
        <v>1025.1673000000001</v>
      </c>
      <c r="E55" s="92">
        <v>548.726</v>
      </c>
      <c r="F55" s="94">
        <v>1070.1420000000001</v>
      </c>
      <c r="G55" s="178">
        <f t="shared" si="25"/>
        <v>0.95797314748883799</v>
      </c>
      <c r="H55" s="179">
        <f t="shared" si="26"/>
        <v>3.7131233673928454E-2</v>
      </c>
      <c r="I55" s="92">
        <v>435.154</v>
      </c>
      <c r="J55" s="93">
        <v>840.93399999999997</v>
      </c>
      <c r="K55" s="98">
        <f t="shared" si="16"/>
        <v>0.78581534039407852</v>
      </c>
      <c r="L55" s="100">
        <f t="shared" si="44"/>
        <v>-7.2106871679469275E-3</v>
      </c>
      <c r="M55" s="92">
        <v>69.753</v>
      </c>
      <c r="N55" s="71">
        <v>142.6640000000001</v>
      </c>
      <c r="O55" s="101">
        <f t="shared" si="27"/>
        <v>0.13331314909610134</v>
      </c>
      <c r="P55" s="103">
        <f t="shared" si="28"/>
        <v>6.1950610157114894E-3</v>
      </c>
      <c r="Q55" s="92">
        <v>43.819000000000003</v>
      </c>
      <c r="R55" s="71">
        <v>86.543999999999997</v>
      </c>
      <c r="S55" s="101">
        <f t="shared" si="29"/>
        <v>8.087151050982018E-2</v>
      </c>
      <c r="T55" s="103">
        <f t="shared" si="30"/>
        <v>1.0156261522355214E-3</v>
      </c>
      <c r="U55" s="92">
        <v>294.31518</v>
      </c>
      <c r="V55" s="93">
        <v>231.02699999999999</v>
      </c>
      <c r="W55" s="94">
        <f t="shared" si="45"/>
        <v>-63.288180000000011</v>
      </c>
      <c r="X55" s="92">
        <v>14.56108</v>
      </c>
      <c r="Y55" s="93">
        <v>11.287000000000001</v>
      </c>
      <c r="Z55" s="94">
        <f>Y55-X55</f>
        <v>-3.2740799999999997</v>
      </c>
      <c r="AA55" s="101">
        <f t="shared" si="32"/>
        <v>0.22535541272141627</v>
      </c>
      <c r="AB55" s="103">
        <f t="shared" si="33"/>
        <v>-0.35711255269803899</v>
      </c>
      <c r="AC55" s="101">
        <f>IF(D55=0,"0",(Y55/D55))</f>
        <v>1.100991028488716E-2</v>
      </c>
      <c r="AD55" s="103">
        <f t="shared" si="35"/>
        <v>-1.7807368667254964E-2</v>
      </c>
      <c r="AE55" s="101">
        <f>IF(F55=0,"0",(Y55/F55))</f>
        <v>1.054719840918308E-2</v>
      </c>
      <c r="AF55" s="103">
        <f t="shared" si="37"/>
        <v>-1.5988959892045584E-2</v>
      </c>
      <c r="AG55" s="92">
        <v>623</v>
      </c>
      <c r="AH55" s="71">
        <v>1193</v>
      </c>
      <c r="AI55" s="92">
        <v>21</v>
      </c>
      <c r="AJ55" s="71">
        <v>21</v>
      </c>
      <c r="AK55" s="92">
        <v>42</v>
      </c>
      <c r="AL55" s="71">
        <v>42</v>
      </c>
      <c r="AM55" s="92">
        <f t="shared" si="46"/>
        <v>9.4682539682539684</v>
      </c>
      <c r="AN55" s="71">
        <f t="shared" si="47"/>
        <v>-0.42063492063492092</v>
      </c>
      <c r="AO55" s="92">
        <f t="shared" si="48"/>
        <v>4.7341269841269842</v>
      </c>
      <c r="AP55" s="71">
        <f t="shared" si="49"/>
        <v>-0.21031746031746046</v>
      </c>
      <c r="AQ55" s="92">
        <v>75</v>
      </c>
      <c r="AR55" s="71">
        <v>75</v>
      </c>
      <c r="AS55" s="92">
        <v>3691</v>
      </c>
      <c r="AT55" s="71">
        <v>7102</v>
      </c>
      <c r="AU55" s="92">
        <f t="shared" si="38"/>
        <v>150.68177978034356</v>
      </c>
      <c r="AV55" s="71">
        <f t="shared" si="39"/>
        <v>2.0158355917767778</v>
      </c>
      <c r="AW55" s="92">
        <f t="shared" si="40"/>
        <v>897.01760268231351</v>
      </c>
      <c r="AX55" s="71">
        <f t="shared" si="41"/>
        <v>16.237506374127292</v>
      </c>
      <c r="AY55" s="198">
        <f t="shared" si="42"/>
        <v>5.953059513830679</v>
      </c>
      <c r="AZ55" s="190">
        <f t="shared" si="43"/>
        <v>2.8500926350742972E-2</v>
      </c>
      <c r="BA55" s="101">
        <f t="shared" si="50"/>
        <v>0.52316758747697967</v>
      </c>
      <c r="BB55" s="159">
        <f t="shared" si="51"/>
        <v>-2.3647227337835086E-2</v>
      </c>
    </row>
    <row r="56" spans="1:54" s="152" customFormat="1" ht="15" customHeight="1" x14ac:dyDescent="0.2">
      <c r="A56" s="153" t="s">
        <v>158</v>
      </c>
      <c r="B56" s="233" t="s">
        <v>160</v>
      </c>
      <c r="C56" s="70">
        <v>788.09699999999998</v>
      </c>
      <c r="D56" s="70">
        <v>1570.9949999999999</v>
      </c>
      <c r="E56" s="69">
        <v>697.25699999999995</v>
      </c>
      <c r="F56" s="71">
        <v>1458.3409999999999</v>
      </c>
      <c r="G56" s="176">
        <f t="shared" si="25"/>
        <v>1.0772480510388174</v>
      </c>
      <c r="H56" s="177">
        <f t="shared" si="26"/>
        <v>-5.303389665048508E-2</v>
      </c>
      <c r="I56" s="69">
        <v>490.60700000000003</v>
      </c>
      <c r="J56" s="70">
        <v>1107.9860000000001</v>
      </c>
      <c r="K56" s="75">
        <f t="shared" si="16"/>
        <v>0.75975783441595635</v>
      </c>
      <c r="L56" s="77">
        <f t="shared" si="44"/>
        <v>5.6133489303608841E-2</v>
      </c>
      <c r="M56" s="69">
        <v>153.75299999999993</v>
      </c>
      <c r="N56" s="71">
        <v>253.71399999999977</v>
      </c>
      <c r="O56" s="78">
        <f t="shared" si="27"/>
        <v>0.17397439967744155</v>
      </c>
      <c r="P56" s="80">
        <f t="shared" si="28"/>
        <v>-4.6536832192586197E-2</v>
      </c>
      <c r="Q56" s="69">
        <v>52.896999999999998</v>
      </c>
      <c r="R56" s="71">
        <v>96.641000000000005</v>
      </c>
      <c r="S56" s="78">
        <f t="shared" si="29"/>
        <v>6.6267765906602105E-2</v>
      </c>
      <c r="T56" s="80">
        <f t="shared" si="30"/>
        <v>-9.5966571110226717E-3</v>
      </c>
      <c r="U56" s="69">
        <v>245.018</v>
      </c>
      <c r="V56" s="70">
        <v>277.71800000000002</v>
      </c>
      <c r="W56" s="71">
        <f t="shared" si="45"/>
        <v>32.700000000000017</v>
      </c>
      <c r="X56" s="69">
        <v>0</v>
      </c>
      <c r="Y56" s="70">
        <v>0</v>
      </c>
      <c r="Z56" s="71">
        <f t="shared" si="31"/>
        <v>0</v>
      </c>
      <c r="AA56" s="78">
        <f t="shared" si="32"/>
        <v>0.17677841113434481</v>
      </c>
      <c r="AB56" s="80">
        <f t="shared" si="33"/>
        <v>-0.13411986661572914</v>
      </c>
      <c r="AC56" s="78">
        <f t="shared" si="34"/>
        <v>0</v>
      </c>
      <c r="AD56" s="80">
        <f t="shared" si="35"/>
        <v>0</v>
      </c>
      <c r="AE56" s="78">
        <f t="shared" si="36"/>
        <v>0</v>
      </c>
      <c r="AF56" s="80">
        <f t="shared" si="37"/>
        <v>0</v>
      </c>
      <c r="AG56" s="69">
        <v>1046</v>
      </c>
      <c r="AH56" s="71">
        <v>1848</v>
      </c>
      <c r="AI56" s="69">
        <v>21.58</v>
      </c>
      <c r="AJ56" s="71">
        <v>17</v>
      </c>
      <c r="AK56" s="69">
        <v>38</v>
      </c>
      <c r="AL56" s="71">
        <v>24</v>
      </c>
      <c r="AM56" s="69">
        <f t="shared" si="46"/>
        <v>18.117647058823529</v>
      </c>
      <c r="AN56" s="71">
        <f t="shared" si="47"/>
        <v>1.960711624779659</v>
      </c>
      <c r="AO56" s="69">
        <f t="shared" si="48"/>
        <v>12.833333333333334</v>
      </c>
      <c r="AP56" s="71">
        <f t="shared" si="49"/>
        <v>3.6578947368421062</v>
      </c>
      <c r="AQ56" s="69">
        <v>107</v>
      </c>
      <c r="AR56" s="71">
        <v>107</v>
      </c>
      <c r="AS56" s="69">
        <v>4299</v>
      </c>
      <c r="AT56" s="71">
        <v>7425</v>
      </c>
      <c r="AU56" s="69">
        <f t="shared" si="38"/>
        <v>196.4095622895623</v>
      </c>
      <c r="AV56" s="71">
        <f t="shared" si="39"/>
        <v>34.219052868766767</v>
      </c>
      <c r="AW56" s="69">
        <f t="shared" si="40"/>
        <v>789.14556277056272</v>
      </c>
      <c r="AX56" s="71">
        <f t="shared" si="41"/>
        <v>122.55187252199676</v>
      </c>
      <c r="AY56" s="197">
        <f t="shared" si="42"/>
        <v>4.0178571428571432</v>
      </c>
      <c r="AZ56" s="190">
        <f t="shared" si="43"/>
        <v>-9.2085495766183634E-2</v>
      </c>
      <c r="BA56" s="78">
        <f t="shared" si="50"/>
        <v>0.38338410698611042</v>
      </c>
      <c r="BB56" s="117">
        <f t="shared" si="51"/>
        <v>-6.3033338496755631E-2</v>
      </c>
    </row>
    <row r="57" spans="1:54" s="152" customFormat="1" ht="15" customHeight="1" x14ac:dyDescent="0.2">
      <c r="A57" s="153" t="s">
        <v>158</v>
      </c>
      <c r="B57" s="232" t="s">
        <v>161</v>
      </c>
      <c r="C57" s="70">
        <v>367.18700000000001</v>
      </c>
      <c r="D57" s="70">
        <v>918.07399999999996</v>
      </c>
      <c r="E57" s="69">
        <v>315.887</v>
      </c>
      <c r="F57" s="71">
        <v>900.18799999999999</v>
      </c>
      <c r="G57" s="176">
        <f t="shared" si="25"/>
        <v>1.0198691828817981</v>
      </c>
      <c r="H57" s="177">
        <f t="shared" si="26"/>
        <v>-0.14253066263257885</v>
      </c>
      <c r="I57" s="69">
        <v>246.06800000000001</v>
      </c>
      <c r="J57" s="70">
        <v>596.40200000000004</v>
      </c>
      <c r="K57" s="75">
        <f t="shared" si="16"/>
        <v>0.66253049363021954</v>
      </c>
      <c r="L57" s="77">
        <f t="shared" si="44"/>
        <v>-0.11644426633141236</v>
      </c>
      <c r="M57" s="69">
        <v>39.239999999999988</v>
      </c>
      <c r="N57" s="71">
        <v>262.68699999999995</v>
      </c>
      <c r="O57" s="78">
        <f t="shared" si="27"/>
        <v>0.2918134878492048</v>
      </c>
      <c r="P57" s="80">
        <f t="shared" si="28"/>
        <v>0.16759185163119017</v>
      </c>
      <c r="Q57" s="69">
        <v>30.579000000000001</v>
      </c>
      <c r="R57" s="71">
        <v>41.098999999999997</v>
      </c>
      <c r="S57" s="78">
        <f t="shared" si="29"/>
        <v>4.56560185205757E-2</v>
      </c>
      <c r="T57" s="80">
        <f t="shared" si="30"/>
        <v>-5.1147585299777781E-2</v>
      </c>
      <c r="U57" s="69">
        <v>2049.6190000000001</v>
      </c>
      <c r="V57" s="70">
        <v>1945.7819999999999</v>
      </c>
      <c r="W57" s="71">
        <f t="shared" si="45"/>
        <v>-103.83700000000022</v>
      </c>
      <c r="X57" s="69">
        <v>1009.497</v>
      </c>
      <c r="Y57" s="70">
        <v>990.077</v>
      </c>
      <c r="Z57" s="71">
        <f t="shared" si="31"/>
        <v>-19.419999999999959</v>
      </c>
      <c r="AA57" s="78">
        <f t="shared" si="32"/>
        <v>2.1194173890122148</v>
      </c>
      <c r="AB57" s="80">
        <f t="shared" si="33"/>
        <v>-3.4625313183221955</v>
      </c>
      <c r="AC57" s="78">
        <f t="shared" si="34"/>
        <v>1.0784283184144199</v>
      </c>
      <c r="AD57" s="80">
        <f t="shared" si="35"/>
        <v>-1.6708438508072572</v>
      </c>
      <c r="AE57" s="78">
        <f t="shared" si="36"/>
        <v>1.0998558078979057</v>
      </c>
      <c r="AF57" s="80">
        <f t="shared" si="37"/>
        <v>-2.0958977368823479</v>
      </c>
      <c r="AG57" s="69">
        <v>412</v>
      </c>
      <c r="AH57" s="71">
        <v>625</v>
      </c>
      <c r="AI57" s="69">
        <v>19</v>
      </c>
      <c r="AJ57" s="71">
        <v>16</v>
      </c>
      <c r="AK57" s="69">
        <v>31</v>
      </c>
      <c r="AL57" s="71">
        <v>25</v>
      </c>
      <c r="AM57" s="69">
        <f t="shared" si="46"/>
        <v>6.510416666666667</v>
      </c>
      <c r="AN57" s="71">
        <f t="shared" si="47"/>
        <v>-0.71765350877192979</v>
      </c>
      <c r="AO57" s="69">
        <f t="shared" si="48"/>
        <v>4.166666666666667</v>
      </c>
      <c r="AP57" s="71">
        <f t="shared" si="49"/>
        <v>-0.26344086021505397</v>
      </c>
      <c r="AQ57" s="69">
        <v>85</v>
      </c>
      <c r="AR57" s="71">
        <v>85</v>
      </c>
      <c r="AS57" s="69">
        <v>1937</v>
      </c>
      <c r="AT57" s="71">
        <v>2928</v>
      </c>
      <c r="AU57" s="69">
        <f t="shared" si="38"/>
        <v>307.44125683060111</v>
      </c>
      <c r="AV57" s="71">
        <f t="shared" si="39"/>
        <v>144.36071991784942</v>
      </c>
      <c r="AW57" s="69">
        <f t="shared" si="40"/>
        <v>1440.3008</v>
      </c>
      <c r="AX57" s="71">
        <f t="shared" si="41"/>
        <v>673.58478058252422</v>
      </c>
      <c r="AY57" s="197">
        <f t="shared" si="42"/>
        <v>4.6848000000000001</v>
      </c>
      <c r="AZ57" s="190">
        <f t="shared" si="43"/>
        <v>-1.6656310679611153E-2</v>
      </c>
      <c r="BA57" s="78">
        <f t="shared" si="50"/>
        <v>0.19031524211894701</v>
      </c>
      <c r="BB57" s="117">
        <f t="shared" si="51"/>
        <v>-6.2887372260137964E-2</v>
      </c>
    </row>
    <row r="58" spans="1:54" s="152" customFormat="1" ht="15" customHeight="1" x14ac:dyDescent="0.2">
      <c r="A58" s="153" t="s">
        <v>162</v>
      </c>
      <c r="B58" s="233" t="s">
        <v>163</v>
      </c>
      <c r="C58" s="70">
        <v>2887.806</v>
      </c>
      <c r="D58" s="70">
        <v>5768.6629999999996</v>
      </c>
      <c r="E58" s="69">
        <v>2950.924</v>
      </c>
      <c r="F58" s="71">
        <v>5762.6019999999999</v>
      </c>
      <c r="G58" s="176">
        <f t="shared" si="25"/>
        <v>1.0010517818166169</v>
      </c>
      <c r="H58" s="177">
        <f t="shared" si="26"/>
        <v>2.2441014477302179E-2</v>
      </c>
      <c r="I58" s="69">
        <v>1947.5239999999999</v>
      </c>
      <c r="J58" s="70">
        <v>3960.4859999999999</v>
      </c>
      <c r="K58" s="75">
        <f t="shared" si="16"/>
        <v>0.68727390855728021</v>
      </c>
      <c r="L58" s="77">
        <f t="shared" si="44"/>
        <v>2.7302997751037839E-2</v>
      </c>
      <c r="M58" s="69">
        <v>567.85400000000004</v>
      </c>
      <c r="N58" s="71">
        <v>1254.5839999999998</v>
      </c>
      <c r="O58" s="78">
        <f t="shared" si="27"/>
        <v>0.21771137413272681</v>
      </c>
      <c r="P58" s="80">
        <f t="shared" si="28"/>
        <v>2.5278766583362589E-2</v>
      </c>
      <c r="Q58" s="69">
        <v>435.54599999999999</v>
      </c>
      <c r="R58" s="71">
        <v>547.53200000000004</v>
      </c>
      <c r="S58" s="78">
        <f t="shared" si="29"/>
        <v>9.501471730999296E-2</v>
      </c>
      <c r="T58" s="80">
        <f t="shared" si="30"/>
        <v>-5.2581764334400469E-2</v>
      </c>
      <c r="U58" s="69">
        <v>3013.5079999999998</v>
      </c>
      <c r="V58" s="70">
        <v>2850.1120000000001</v>
      </c>
      <c r="W58" s="71">
        <f t="shared" si="45"/>
        <v>-163.39599999999973</v>
      </c>
      <c r="X58" s="69">
        <v>79.382000000000005</v>
      </c>
      <c r="Y58" s="70">
        <v>44.39</v>
      </c>
      <c r="Z58" s="71">
        <f t="shared" si="31"/>
        <v>-34.992000000000004</v>
      </c>
      <c r="AA58" s="78">
        <f t="shared" si="32"/>
        <v>0.4940680362156708</v>
      </c>
      <c r="AB58" s="80">
        <f t="shared" si="33"/>
        <v>-0.54946051106208937</v>
      </c>
      <c r="AC58" s="78">
        <f t="shared" si="34"/>
        <v>7.6950239596246138E-3</v>
      </c>
      <c r="AD58" s="80">
        <f t="shared" si="35"/>
        <v>-1.9793664684972703E-2</v>
      </c>
      <c r="AE58" s="78">
        <f t="shared" si="36"/>
        <v>7.7031174459037781E-3</v>
      </c>
      <c r="AF58" s="80">
        <f t="shared" si="37"/>
        <v>-1.919760924173711E-2</v>
      </c>
      <c r="AG58" s="69">
        <v>3569</v>
      </c>
      <c r="AH58" s="71">
        <v>6353</v>
      </c>
      <c r="AI58" s="69">
        <v>132</v>
      </c>
      <c r="AJ58" s="71">
        <v>117</v>
      </c>
      <c r="AK58" s="69">
        <v>140</v>
      </c>
      <c r="AL58" s="71">
        <v>122</v>
      </c>
      <c r="AM58" s="69">
        <f t="shared" si="46"/>
        <v>9.0498575498575509</v>
      </c>
      <c r="AN58" s="71">
        <f t="shared" si="47"/>
        <v>3.723128723128788E-2</v>
      </c>
      <c r="AO58" s="69">
        <f t="shared" si="48"/>
        <v>8.6789617486338795</v>
      </c>
      <c r="AP58" s="71">
        <f t="shared" si="49"/>
        <v>0.18134270101483096</v>
      </c>
      <c r="AQ58" s="69">
        <v>212</v>
      </c>
      <c r="AR58" s="71">
        <v>212</v>
      </c>
      <c r="AS58" s="69">
        <v>12498</v>
      </c>
      <c r="AT58" s="71">
        <v>22063</v>
      </c>
      <c r="AU58" s="69">
        <f t="shared" si="38"/>
        <v>261.1885056429316</v>
      </c>
      <c r="AV58" s="71">
        <f t="shared" si="39"/>
        <v>25.076807771272144</v>
      </c>
      <c r="AW58" s="69">
        <f t="shared" si="40"/>
        <v>907.06784196442629</v>
      </c>
      <c r="AX58" s="71">
        <f t="shared" si="41"/>
        <v>80.246883712815247</v>
      </c>
      <c r="AY58" s="197">
        <f t="shared" si="42"/>
        <v>3.4728474736345034</v>
      </c>
      <c r="AZ58" s="190">
        <f t="shared" si="43"/>
        <v>-2.8973764807637359E-2</v>
      </c>
      <c r="BA58" s="78">
        <f t="shared" si="50"/>
        <v>0.57497654539768583</v>
      </c>
      <c r="BB58" s="117">
        <f t="shared" si="51"/>
        <v>-8.005490114319469E-2</v>
      </c>
    </row>
    <row r="59" spans="1:54" s="152" customFormat="1" ht="15" customHeight="1" x14ac:dyDescent="0.2">
      <c r="A59" s="153" t="s">
        <v>162</v>
      </c>
      <c r="B59" s="233" t="s">
        <v>164</v>
      </c>
      <c r="C59" s="70">
        <v>2259.306</v>
      </c>
      <c r="D59" s="70">
        <v>4340.3339999999998</v>
      </c>
      <c r="E59" s="69">
        <v>2256.3209999999999</v>
      </c>
      <c r="F59" s="71">
        <v>4291.8119999999999</v>
      </c>
      <c r="G59" s="176">
        <f t="shared" si="25"/>
        <v>1.0113057142297939</v>
      </c>
      <c r="H59" s="177">
        <f t="shared" si="26"/>
        <v>9.9827641708261083E-3</v>
      </c>
      <c r="I59" s="69">
        <v>1587.27</v>
      </c>
      <c r="J59" s="70">
        <v>3108.14</v>
      </c>
      <c r="K59" s="75">
        <f t="shared" si="16"/>
        <v>0.72420227167452811</v>
      </c>
      <c r="L59" s="77">
        <f t="shared" si="44"/>
        <v>2.0725239816029251E-2</v>
      </c>
      <c r="M59" s="69">
        <v>392.00799999999992</v>
      </c>
      <c r="N59" s="71">
        <v>650.08699999999999</v>
      </c>
      <c r="O59" s="78">
        <f t="shared" si="27"/>
        <v>0.15147145308321985</v>
      </c>
      <c r="P59" s="80">
        <f t="shared" si="28"/>
        <v>-2.2266237608840334E-2</v>
      </c>
      <c r="Q59" s="69">
        <v>277.04300000000001</v>
      </c>
      <c r="R59" s="71">
        <v>533.58500000000004</v>
      </c>
      <c r="S59" s="78">
        <f t="shared" si="29"/>
        <v>0.124326275242252</v>
      </c>
      <c r="T59" s="80">
        <f t="shared" si="30"/>
        <v>1.5409977928110691E-3</v>
      </c>
      <c r="U59" s="69">
        <v>2003.95</v>
      </c>
      <c r="V59" s="70">
        <v>1682.37</v>
      </c>
      <c r="W59" s="71">
        <f t="shared" si="45"/>
        <v>-321.58000000000015</v>
      </c>
      <c r="X59" s="69">
        <v>107.697</v>
      </c>
      <c r="Y59" s="70">
        <v>66.531000000000006</v>
      </c>
      <c r="Z59" s="71">
        <f t="shared" si="31"/>
        <v>-41.165999999999997</v>
      </c>
      <c r="AA59" s="78">
        <f t="shared" si="32"/>
        <v>0.38761302701589323</v>
      </c>
      <c r="AB59" s="80">
        <f t="shared" si="33"/>
        <v>-0.49936288505622101</v>
      </c>
      <c r="AC59" s="78">
        <f t="shared" si="34"/>
        <v>1.5328543840174513E-2</v>
      </c>
      <c r="AD59" s="80">
        <f t="shared" si="35"/>
        <v>-3.2339633909984164E-2</v>
      </c>
      <c r="AE59" s="78">
        <f t="shared" si="36"/>
        <v>1.5501843976390393E-2</v>
      </c>
      <c r="AF59" s="80">
        <f t="shared" si="37"/>
        <v>-3.2229396392333742E-2</v>
      </c>
      <c r="AG59" s="69">
        <v>2364</v>
      </c>
      <c r="AH59" s="71">
        <v>3631</v>
      </c>
      <c r="AI59" s="69">
        <v>85</v>
      </c>
      <c r="AJ59" s="71">
        <v>58</v>
      </c>
      <c r="AK59" s="69">
        <v>110</v>
      </c>
      <c r="AL59" s="71">
        <v>56</v>
      </c>
      <c r="AM59" s="69">
        <f t="shared" si="46"/>
        <v>10.433908045977011</v>
      </c>
      <c r="AN59" s="71">
        <f t="shared" si="47"/>
        <v>1.1633198106828928</v>
      </c>
      <c r="AO59" s="69">
        <f t="shared" si="48"/>
        <v>10.806547619047619</v>
      </c>
      <c r="AP59" s="71">
        <f t="shared" si="49"/>
        <v>3.6429112554112546</v>
      </c>
      <c r="AQ59" s="69">
        <v>172</v>
      </c>
      <c r="AR59" s="71">
        <v>172</v>
      </c>
      <c r="AS59" s="69">
        <v>9306</v>
      </c>
      <c r="AT59" s="71">
        <v>14064</v>
      </c>
      <c r="AU59" s="69">
        <f t="shared" si="38"/>
        <v>305.16296928327642</v>
      </c>
      <c r="AV59" s="71">
        <f t="shared" si="39"/>
        <v>62.704232984114583</v>
      </c>
      <c r="AW59" s="69">
        <f t="shared" si="40"/>
        <v>1181.9917378132745</v>
      </c>
      <c r="AX59" s="71">
        <f t="shared" si="41"/>
        <v>227.54123019906137</v>
      </c>
      <c r="AY59" s="197">
        <f t="shared" si="42"/>
        <v>3.8733131368768934</v>
      </c>
      <c r="AZ59" s="190">
        <f t="shared" si="43"/>
        <v>-6.3235086473360624E-2</v>
      </c>
      <c r="BA59" s="78">
        <f t="shared" si="50"/>
        <v>0.45175382243350892</v>
      </c>
      <c r="BB59" s="117">
        <f t="shared" si="51"/>
        <v>-0.1494089682641655</v>
      </c>
    </row>
    <row r="60" spans="1:54" s="157" customFormat="1" ht="15" customHeight="1" x14ac:dyDescent="0.2">
      <c r="A60" s="156" t="s">
        <v>162</v>
      </c>
      <c r="B60" s="232" t="s">
        <v>165</v>
      </c>
      <c r="C60" s="93">
        <v>776.87099999999998</v>
      </c>
      <c r="D60" s="93">
        <v>1692.05</v>
      </c>
      <c r="E60" s="92">
        <v>908.74</v>
      </c>
      <c r="F60" s="94">
        <v>1918.662</v>
      </c>
      <c r="G60" s="178">
        <f t="shared" si="25"/>
        <v>0.88189060918494233</v>
      </c>
      <c r="H60" s="179">
        <f t="shared" si="26"/>
        <v>2.7002522383437033E-2</v>
      </c>
      <c r="I60" s="92">
        <v>641.29600000000005</v>
      </c>
      <c r="J60" s="93">
        <v>1349.8969999999999</v>
      </c>
      <c r="K60" s="98">
        <f t="shared" si="16"/>
        <v>0.7035616486905979</v>
      </c>
      <c r="L60" s="100">
        <f t="shared" si="44"/>
        <v>-2.1363507371813251E-3</v>
      </c>
      <c r="M60" s="92">
        <v>228.56499999999994</v>
      </c>
      <c r="N60" s="94">
        <v>489.90500000000009</v>
      </c>
      <c r="O60" s="101">
        <f t="shared" si="27"/>
        <v>0.25533679199358722</v>
      </c>
      <c r="P60" s="103">
        <f t="shared" si="28"/>
        <v>3.8182058193240165E-3</v>
      </c>
      <c r="Q60" s="92">
        <v>38.879000000000005</v>
      </c>
      <c r="R60" s="94">
        <v>78.86</v>
      </c>
      <c r="S60" s="101">
        <f t="shared" si="29"/>
        <v>4.1101559315814877E-2</v>
      </c>
      <c r="T60" s="103">
        <f t="shared" si="30"/>
        <v>-1.68185508214274E-3</v>
      </c>
      <c r="U60" s="92">
        <v>1729.252</v>
      </c>
      <c r="V60" s="93">
        <v>1693.3910000000001</v>
      </c>
      <c r="W60" s="94">
        <f t="shared" si="45"/>
        <v>-35.860999999999876</v>
      </c>
      <c r="X60" s="92">
        <v>434.572</v>
      </c>
      <c r="Y60" s="93">
        <v>399.83600000000001</v>
      </c>
      <c r="Z60" s="94">
        <f t="shared" si="31"/>
        <v>-34.73599999999999</v>
      </c>
      <c r="AA60" s="101">
        <f t="shared" si="32"/>
        <v>1.000792529771579</v>
      </c>
      <c r="AB60" s="103">
        <f t="shared" si="33"/>
        <v>-1.2251265739148762</v>
      </c>
      <c r="AC60" s="101">
        <f t="shared" si="34"/>
        <v>0.23630270973079992</v>
      </c>
      <c r="AD60" s="103">
        <f t="shared" si="35"/>
        <v>-0.32308488486341203</v>
      </c>
      <c r="AE60" s="101">
        <f t="shared" si="36"/>
        <v>0.20839314063654776</v>
      </c>
      <c r="AF60" s="103">
        <f t="shared" si="37"/>
        <v>-0.26982064988659415</v>
      </c>
      <c r="AG60" s="92">
        <v>905</v>
      </c>
      <c r="AH60" s="94">
        <v>1545</v>
      </c>
      <c r="AI60" s="92">
        <v>43</v>
      </c>
      <c r="AJ60" s="94">
        <v>43</v>
      </c>
      <c r="AK60" s="92">
        <v>66</v>
      </c>
      <c r="AL60" s="94">
        <v>66</v>
      </c>
      <c r="AM60" s="92">
        <f t="shared" si="46"/>
        <v>5.9883720930232558</v>
      </c>
      <c r="AN60" s="94">
        <f t="shared" si="47"/>
        <v>-1.0271317829457365</v>
      </c>
      <c r="AO60" s="92">
        <f t="shared" si="48"/>
        <v>3.9015151515151518</v>
      </c>
      <c r="AP60" s="94">
        <f t="shared" si="49"/>
        <v>-0.66919191919191912</v>
      </c>
      <c r="AQ60" s="92">
        <v>75</v>
      </c>
      <c r="AR60" s="94">
        <v>75</v>
      </c>
      <c r="AS60" s="92">
        <v>3332</v>
      </c>
      <c r="AT60" s="94">
        <v>5782</v>
      </c>
      <c r="AU60" s="92">
        <f t="shared" si="38"/>
        <v>331.83362158422693</v>
      </c>
      <c r="AV60" s="94">
        <f t="shared" si="39"/>
        <v>59.102529147252142</v>
      </c>
      <c r="AW60" s="92">
        <f t="shared" si="40"/>
        <v>1241.852427184466</v>
      </c>
      <c r="AX60" s="94">
        <f t="shared" si="41"/>
        <v>237.71983049938319</v>
      </c>
      <c r="AY60" s="198">
        <f t="shared" si="42"/>
        <v>3.7423948220064727</v>
      </c>
      <c r="AZ60" s="199">
        <f t="shared" si="43"/>
        <v>6.0626866205367502E-2</v>
      </c>
      <c r="BA60" s="101">
        <f t="shared" si="50"/>
        <v>0.42593001841620626</v>
      </c>
      <c r="BB60" s="159">
        <f t="shared" si="51"/>
        <v>-6.7699611213423383E-2</v>
      </c>
    </row>
    <row r="61" spans="1:54" s="152" customFormat="1" ht="15" customHeight="1" x14ac:dyDescent="0.2">
      <c r="A61" s="153" t="s">
        <v>162</v>
      </c>
      <c r="B61" s="232" t="s">
        <v>166</v>
      </c>
      <c r="C61" s="70">
        <v>3840.415</v>
      </c>
      <c r="D61" s="70">
        <v>6051.7491900000005</v>
      </c>
      <c r="E61" s="69">
        <v>3402.2950000000001</v>
      </c>
      <c r="F61" s="71">
        <v>6775.9295999999995</v>
      </c>
      <c r="G61" s="176">
        <f t="shared" si="25"/>
        <v>0.89312456699668208</v>
      </c>
      <c r="H61" s="177">
        <f t="shared" si="26"/>
        <v>-0.23564733549854533</v>
      </c>
      <c r="I61" s="69">
        <v>1945.6420000000001</v>
      </c>
      <c r="J61" s="70">
        <v>3980.1251499999998</v>
      </c>
      <c r="K61" s="75">
        <f t="shared" si="16"/>
        <v>0.58739175064628768</v>
      </c>
      <c r="L61" s="77">
        <f t="shared" si="44"/>
        <v>1.5530110194768909E-2</v>
      </c>
      <c r="M61" s="69">
        <v>905.11300000000006</v>
      </c>
      <c r="N61" s="71">
        <v>1543.9076799999998</v>
      </c>
      <c r="O61" s="78">
        <f t="shared" si="27"/>
        <v>0.22785178877891529</v>
      </c>
      <c r="P61" s="80">
        <f t="shared" si="28"/>
        <v>-3.8178346761947562E-2</v>
      </c>
      <c r="Q61" s="69">
        <v>551.54</v>
      </c>
      <c r="R61" s="71">
        <v>1251.8967699999998</v>
      </c>
      <c r="S61" s="78">
        <f t="shared" si="29"/>
        <v>0.184756460574797</v>
      </c>
      <c r="T61" s="80">
        <f t="shared" si="30"/>
        <v>2.2648236567178626E-2</v>
      </c>
      <c r="U61" s="69">
        <v>4927.4809999999998</v>
      </c>
      <c r="V61" s="70">
        <v>4825.8291100000006</v>
      </c>
      <c r="W61" s="71">
        <f t="shared" si="45"/>
        <v>-101.65188999999918</v>
      </c>
      <c r="X61" s="69">
        <v>3622.39</v>
      </c>
      <c r="Y61" s="70">
        <v>3521.4430600000005</v>
      </c>
      <c r="Z61" s="71">
        <f t="shared" si="31"/>
        <v>-100.94693999999936</v>
      </c>
      <c r="AA61" s="78">
        <f t="shared" si="32"/>
        <v>0.79742715014929433</v>
      </c>
      <c r="AB61" s="80">
        <f t="shared" si="33"/>
        <v>-0.4856323629502014</v>
      </c>
      <c r="AC61" s="78">
        <f t="shared" si="34"/>
        <v>0.5818884671920781</v>
      </c>
      <c r="AD61" s="80">
        <f t="shared" si="35"/>
        <v>-0.3613403244879877</v>
      </c>
      <c r="AE61" s="78">
        <f t="shared" si="36"/>
        <v>0.51969888530128783</v>
      </c>
      <c r="AF61" s="80">
        <f t="shared" si="37"/>
        <v>-0.54499127237169454</v>
      </c>
      <c r="AG61" s="69">
        <v>3703</v>
      </c>
      <c r="AH61" s="71">
        <v>5204</v>
      </c>
      <c r="AI61" s="69">
        <v>137</v>
      </c>
      <c r="AJ61" s="71">
        <v>115</v>
      </c>
      <c r="AK61" s="69">
        <v>178</v>
      </c>
      <c r="AL61" s="71">
        <v>154</v>
      </c>
      <c r="AM61" s="69">
        <f t="shared" si="46"/>
        <v>7.5420289855072467</v>
      </c>
      <c r="AN61" s="71">
        <f t="shared" si="47"/>
        <v>-1.4677033745900774</v>
      </c>
      <c r="AO61" s="69">
        <f t="shared" si="48"/>
        <v>5.6320346320346317</v>
      </c>
      <c r="AP61" s="71">
        <f t="shared" si="49"/>
        <v>-1.3024222968043198</v>
      </c>
      <c r="AQ61" s="69">
        <v>376</v>
      </c>
      <c r="AR61" s="71">
        <v>375</v>
      </c>
      <c r="AS61" s="69">
        <v>17176</v>
      </c>
      <c r="AT61" s="71">
        <v>23929</v>
      </c>
      <c r="AU61" s="69">
        <f t="shared" si="38"/>
        <v>283.16810564586899</v>
      </c>
      <c r="AV61" s="71">
        <f t="shared" si="39"/>
        <v>85.0838601870893</v>
      </c>
      <c r="AW61" s="69">
        <f t="shared" si="40"/>
        <v>1302.0617986164489</v>
      </c>
      <c r="AX61" s="71">
        <f t="shared" si="41"/>
        <v>383.26757771447751</v>
      </c>
      <c r="AY61" s="197">
        <f t="shared" si="42"/>
        <v>4.5981936971560335</v>
      </c>
      <c r="AZ61" s="190">
        <f t="shared" si="43"/>
        <v>-4.020759909025351E-2</v>
      </c>
      <c r="BA61" s="78">
        <f t="shared" si="50"/>
        <v>0.35254511970534069</v>
      </c>
      <c r="BB61" s="117">
        <f t="shared" si="51"/>
        <v>-0.15501989211499029</v>
      </c>
    </row>
    <row r="62" spans="1:54" s="152" customFormat="1" ht="15" customHeight="1" x14ac:dyDescent="0.2">
      <c r="A62" s="153" t="s">
        <v>167</v>
      </c>
      <c r="B62" s="233" t="s">
        <v>168</v>
      </c>
      <c r="C62" s="70">
        <v>1260.867</v>
      </c>
      <c r="D62" s="70">
        <v>2604.6109000000001</v>
      </c>
      <c r="E62" s="69">
        <v>1133.037</v>
      </c>
      <c r="F62" s="71">
        <v>2319.6999999999998</v>
      </c>
      <c r="G62" s="176">
        <f t="shared" si="25"/>
        <v>1.1228223046083547</v>
      </c>
      <c r="H62" s="177">
        <f t="shared" si="26"/>
        <v>1.0001628849310773E-2</v>
      </c>
      <c r="I62" s="69">
        <v>781.52300000000002</v>
      </c>
      <c r="J62" s="70">
        <v>1619.6590000000001</v>
      </c>
      <c r="K62" s="75">
        <f t="shared" si="16"/>
        <v>0.69821916627150071</v>
      </c>
      <c r="L62" s="77">
        <f t="shared" si="44"/>
        <v>8.4596968102209624E-3</v>
      </c>
      <c r="M62" s="69">
        <v>210.87400000000002</v>
      </c>
      <c r="N62" s="71">
        <v>387.55699999999973</v>
      </c>
      <c r="O62" s="78">
        <f t="shared" si="27"/>
        <v>0.16707203517696242</v>
      </c>
      <c r="P62" s="80">
        <f t="shared" si="28"/>
        <v>-1.9041922266616218E-2</v>
      </c>
      <c r="Q62" s="69">
        <v>140.63999999999999</v>
      </c>
      <c r="R62" s="71">
        <v>312.48399999999998</v>
      </c>
      <c r="S62" s="78">
        <f t="shared" si="29"/>
        <v>0.13470879855153683</v>
      </c>
      <c r="T62" s="80">
        <f t="shared" si="30"/>
        <v>1.0582225456395214E-2</v>
      </c>
      <c r="U62" s="69">
        <v>2032.42037</v>
      </c>
      <c r="V62" s="70">
        <v>1734.9470700000002</v>
      </c>
      <c r="W62" s="71">
        <f t="shared" si="45"/>
        <v>-297.47329999999988</v>
      </c>
      <c r="X62" s="69">
        <v>470.96557999999993</v>
      </c>
      <c r="Y62" s="70">
        <v>178.35796999999999</v>
      </c>
      <c r="Z62" s="71">
        <f t="shared" si="31"/>
        <v>-292.60760999999991</v>
      </c>
      <c r="AA62" s="78">
        <f t="shared" si="32"/>
        <v>0.66610604678034635</v>
      </c>
      <c r="AB62" s="80">
        <f t="shared" si="33"/>
        <v>-0.94581683644207137</v>
      </c>
      <c r="AC62" s="78">
        <f t="shared" si="34"/>
        <v>6.847777915695584E-2</v>
      </c>
      <c r="AD62" s="80">
        <f t="shared" si="35"/>
        <v>-0.30504740629083521</v>
      </c>
      <c r="AE62" s="78">
        <f t="shared" si="36"/>
        <v>7.6888377807475108E-2</v>
      </c>
      <c r="AF62" s="80">
        <f t="shared" si="37"/>
        <v>-0.33877817147555794</v>
      </c>
      <c r="AG62" s="69">
        <v>1505</v>
      </c>
      <c r="AH62" s="71">
        <v>2915</v>
      </c>
      <c r="AI62" s="69">
        <v>38</v>
      </c>
      <c r="AJ62" s="71">
        <v>38</v>
      </c>
      <c r="AK62" s="69">
        <v>78</v>
      </c>
      <c r="AL62" s="71">
        <v>77</v>
      </c>
      <c r="AM62" s="69">
        <f t="shared" si="46"/>
        <v>12.785087719298247</v>
      </c>
      <c r="AN62" s="71">
        <f t="shared" si="47"/>
        <v>-0.41666666666666607</v>
      </c>
      <c r="AO62" s="69">
        <f t="shared" si="48"/>
        <v>6.3095238095238093</v>
      </c>
      <c r="AP62" s="71">
        <f t="shared" si="49"/>
        <v>-0.12210012210012255</v>
      </c>
      <c r="AQ62" s="69">
        <v>115</v>
      </c>
      <c r="AR62" s="71">
        <v>115</v>
      </c>
      <c r="AS62" s="69">
        <v>6639</v>
      </c>
      <c r="AT62" s="71">
        <v>13188</v>
      </c>
      <c r="AU62" s="69">
        <f t="shared" si="38"/>
        <v>175.89475280558082</v>
      </c>
      <c r="AV62" s="71">
        <f t="shared" si="39"/>
        <v>5.2309480157028361</v>
      </c>
      <c r="AW62" s="69">
        <f t="shared" si="40"/>
        <v>795.78044596912525</v>
      </c>
      <c r="AX62" s="71">
        <f t="shared" si="41"/>
        <v>42.93194098573656</v>
      </c>
      <c r="AY62" s="197">
        <f t="shared" si="42"/>
        <v>4.5241852487135503</v>
      </c>
      <c r="AZ62" s="190">
        <f t="shared" si="43"/>
        <v>0.11288956765042713</v>
      </c>
      <c r="BA62" s="78">
        <f t="shared" si="50"/>
        <v>0.63358155176555375</v>
      </c>
      <c r="BB62" s="117">
        <f t="shared" si="51"/>
        <v>-7.8677235967651304E-3</v>
      </c>
    </row>
    <row r="63" spans="1:54" s="152" customFormat="1" ht="15" customHeight="1" x14ac:dyDescent="0.2">
      <c r="A63" s="153" t="s">
        <v>167</v>
      </c>
      <c r="B63" s="233" t="s">
        <v>169</v>
      </c>
      <c r="C63" s="70">
        <v>658.53800000000001</v>
      </c>
      <c r="D63" s="70">
        <v>1439.575</v>
      </c>
      <c r="E63" s="69">
        <v>581.53200000000004</v>
      </c>
      <c r="F63" s="71">
        <v>1151.579</v>
      </c>
      <c r="G63" s="176">
        <f t="shared" si="25"/>
        <v>1.2500879227564936</v>
      </c>
      <c r="H63" s="177">
        <f t="shared" si="26"/>
        <v>0.11766872656436655</v>
      </c>
      <c r="I63" s="69">
        <v>392.22800000000001</v>
      </c>
      <c r="J63" s="70">
        <v>831.14</v>
      </c>
      <c r="K63" s="75">
        <f t="shared" si="16"/>
        <v>0.72173945513073789</v>
      </c>
      <c r="L63" s="77">
        <f t="shared" si="44"/>
        <v>4.7265823413136787E-2</v>
      </c>
      <c r="M63" s="69">
        <v>131.66700000000003</v>
      </c>
      <c r="N63" s="190">
        <v>234.27899999999997</v>
      </c>
      <c r="O63" s="78">
        <f t="shared" si="27"/>
        <v>0.2034415354917031</v>
      </c>
      <c r="P63" s="80">
        <f t="shared" si="28"/>
        <v>-2.297248815617875E-2</v>
      </c>
      <c r="Q63" s="69">
        <v>57.637</v>
      </c>
      <c r="R63" s="71">
        <v>86.16</v>
      </c>
      <c r="S63" s="78">
        <f t="shared" si="29"/>
        <v>7.481900937755899E-2</v>
      </c>
      <c r="T63" s="80">
        <f t="shared" si="30"/>
        <v>-2.4293335256958107E-2</v>
      </c>
      <c r="U63" s="69">
        <v>245.99600000000001</v>
      </c>
      <c r="V63" s="70">
        <v>255.209</v>
      </c>
      <c r="W63" s="71">
        <f t="shared" si="45"/>
        <v>9.2129999999999939</v>
      </c>
      <c r="X63" s="69">
        <v>0</v>
      </c>
      <c r="Y63" s="70">
        <v>0</v>
      </c>
      <c r="Z63" s="71">
        <f t="shared" si="31"/>
        <v>0</v>
      </c>
      <c r="AA63" s="78">
        <f t="shared" si="32"/>
        <v>0.17728079467898511</v>
      </c>
      <c r="AB63" s="80">
        <f t="shared" si="33"/>
        <v>-0.19626788436459325</v>
      </c>
      <c r="AC63" s="78">
        <f t="shared" si="34"/>
        <v>0</v>
      </c>
      <c r="AD63" s="80">
        <f t="shared" si="35"/>
        <v>0</v>
      </c>
      <c r="AE63" s="78">
        <f t="shared" si="36"/>
        <v>0</v>
      </c>
      <c r="AF63" s="80">
        <f t="shared" si="37"/>
        <v>0</v>
      </c>
      <c r="AG63" s="69">
        <v>798</v>
      </c>
      <c r="AH63" s="190">
        <v>1413</v>
      </c>
      <c r="AI63" s="69">
        <v>19</v>
      </c>
      <c r="AJ63" s="190">
        <v>19</v>
      </c>
      <c r="AK63" s="69">
        <v>29</v>
      </c>
      <c r="AL63" s="190">
        <v>28</v>
      </c>
      <c r="AM63" s="69">
        <f t="shared" si="46"/>
        <v>12.394736842105262</v>
      </c>
      <c r="AN63" s="190">
        <f t="shared" si="47"/>
        <v>-1.6052631578947381</v>
      </c>
      <c r="AO63" s="69">
        <f t="shared" si="48"/>
        <v>8.4107142857142865</v>
      </c>
      <c r="AP63" s="190">
        <f t="shared" si="49"/>
        <v>-0.76169950738916192</v>
      </c>
      <c r="AQ63" s="69">
        <v>75</v>
      </c>
      <c r="AR63" s="190">
        <v>75</v>
      </c>
      <c r="AS63" s="69">
        <v>4338</v>
      </c>
      <c r="AT63" s="190">
        <v>7401</v>
      </c>
      <c r="AU63" s="69">
        <f t="shared" si="38"/>
        <v>155.59775705985678</v>
      </c>
      <c r="AV63" s="190">
        <f t="shared" si="39"/>
        <v>21.542432025278629</v>
      </c>
      <c r="AW63" s="69">
        <f t="shared" si="40"/>
        <v>814.98867657466383</v>
      </c>
      <c r="AX63" s="190">
        <f t="shared" si="41"/>
        <v>86.251834469400706</v>
      </c>
      <c r="AY63" s="197">
        <f t="shared" si="42"/>
        <v>5.2377919320594479</v>
      </c>
      <c r="AZ63" s="190">
        <f t="shared" si="43"/>
        <v>-0.19829829350446193</v>
      </c>
      <c r="BA63" s="78">
        <f t="shared" si="50"/>
        <v>0.54519337016574587</v>
      </c>
      <c r="BB63" s="117">
        <f t="shared" si="51"/>
        <v>-9.7473296500920847E-2</v>
      </c>
    </row>
    <row r="64" spans="1:54" s="152" customFormat="1" ht="15" customHeight="1" x14ac:dyDescent="0.2">
      <c r="A64" s="153" t="s">
        <v>167</v>
      </c>
      <c r="B64" s="233" t="s">
        <v>170</v>
      </c>
      <c r="C64" s="70">
        <v>792.28099999999995</v>
      </c>
      <c r="D64" s="70">
        <v>1513.5250000000001</v>
      </c>
      <c r="E64" s="69">
        <v>736.74900000000002</v>
      </c>
      <c r="F64" s="71">
        <v>1438.933</v>
      </c>
      <c r="G64" s="176">
        <f t="shared" si="25"/>
        <v>1.0518384108224637</v>
      </c>
      <c r="H64" s="177">
        <f t="shared" si="26"/>
        <v>-2.3535970411850737E-2</v>
      </c>
      <c r="I64" s="69">
        <v>518.71600000000001</v>
      </c>
      <c r="J64" s="70">
        <v>1083.7360000000001</v>
      </c>
      <c r="K64" s="75">
        <f t="shared" si="16"/>
        <v>0.75315250953310553</v>
      </c>
      <c r="L64" s="77">
        <f t="shared" si="44"/>
        <v>4.9091832151799242E-2</v>
      </c>
      <c r="M64" s="69">
        <v>155.28400000000002</v>
      </c>
      <c r="N64" s="71">
        <v>248.95099999999991</v>
      </c>
      <c r="O64" s="78">
        <f t="shared" si="27"/>
        <v>0.17301083511185017</v>
      </c>
      <c r="P64" s="80">
        <f t="shared" si="28"/>
        <v>-3.7758368511093349E-2</v>
      </c>
      <c r="Q64" s="69">
        <v>62.749000000000002</v>
      </c>
      <c r="R64" s="71">
        <v>106.246</v>
      </c>
      <c r="S64" s="78">
        <f t="shared" si="29"/>
        <v>7.3836655355044328E-2</v>
      </c>
      <c r="T64" s="80">
        <f t="shared" si="30"/>
        <v>-1.1333463640705921E-2</v>
      </c>
      <c r="U64" s="69">
        <v>319.51</v>
      </c>
      <c r="V64" s="70">
        <v>329.10007000000002</v>
      </c>
      <c r="W64" s="71">
        <f t="shared" si="45"/>
        <v>9.5900700000000256</v>
      </c>
      <c r="X64" s="69">
        <v>128.96</v>
      </c>
      <c r="Y64" s="70">
        <v>128.96</v>
      </c>
      <c r="Z64" s="71">
        <f t="shared" si="31"/>
        <v>0</v>
      </c>
      <c r="AA64" s="78">
        <f t="shared" si="32"/>
        <v>0.21743946746832724</v>
      </c>
      <c r="AB64" s="80">
        <f t="shared" si="33"/>
        <v>-0.18583916725849317</v>
      </c>
      <c r="AC64" s="78">
        <f t="shared" si="34"/>
        <v>8.5205067640111654E-2</v>
      </c>
      <c r="AD64" s="80">
        <f t="shared" si="35"/>
        <v>-7.7565464532185824E-2</v>
      </c>
      <c r="AE64" s="78">
        <f t="shared" si="36"/>
        <v>8.9621962940595573E-2</v>
      </c>
      <c r="AF64" s="80">
        <f t="shared" si="37"/>
        <v>-8.5417297377368889E-2</v>
      </c>
      <c r="AG64" s="69">
        <v>899</v>
      </c>
      <c r="AH64" s="71">
        <v>1567</v>
      </c>
      <c r="AI64" s="69">
        <v>35</v>
      </c>
      <c r="AJ64" s="71">
        <v>24</v>
      </c>
      <c r="AK64" s="69">
        <v>54</v>
      </c>
      <c r="AL64" s="71">
        <v>39</v>
      </c>
      <c r="AM64" s="69">
        <f t="shared" si="46"/>
        <v>10.881944444444445</v>
      </c>
      <c r="AN64" s="71">
        <f t="shared" si="47"/>
        <v>2.320039682539683</v>
      </c>
      <c r="AO64" s="69">
        <f t="shared" si="48"/>
        <v>6.6965811965811968</v>
      </c>
      <c r="AP64" s="71">
        <f t="shared" si="49"/>
        <v>1.1471984805318138</v>
      </c>
      <c r="AQ64" s="69">
        <v>82</v>
      </c>
      <c r="AR64" s="71">
        <v>82</v>
      </c>
      <c r="AS64" s="69">
        <v>2887</v>
      </c>
      <c r="AT64" s="71">
        <v>6723</v>
      </c>
      <c r="AU64" s="69">
        <f t="shared" si="38"/>
        <v>214.03138479845308</v>
      </c>
      <c r="AV64" s="71">
        <f t="shared" si="39"/>
        <v>-41.163973705183906</v>
      </c>
      <c r="AW64" s="69">
        <f t="shared" si="40"/>
        <v>918.27249521378428</v>
      </c>
      <c r="AX64" s="71">
        <f t="shared" si="41"/>
        <v>98.75191679331715</v>
      </c>
      <c r="AY64" s="197">
        <f t="shared" si="42"/>
        <v>4.290363752393108</v>
      </c>
      <c r="AZ64" s="190">
        <f t="shared" si="43"/>
        <v>1.0790178124598486</v>
      </c>
      <c r="BA64" s="78">
        <f t="shared" si="50"/>
        <v>0.45297129766877775</v>
      </c>
      <c r="BB64" s="117">
        <f t="shared" si="51"/>
        <v>6.1778885744658452E-2</v>
      </c>
    </row>
    <row r="65" spans="1:54" s="152" customFormat="1" ht="15" customHeight="1" x14ac:dyDescent="0.2">
      <c r="A65" s="153" t="s">
        <v>167</v>
      </c>
      <c r="B65" s="233" t="s">
        <v>171</v>
      </c>
      <c r="C65" s="70">
        <v>706.45</v>
      </c>
      <c r="D65" s="70">
        <v>1408.643</v>
      </c>
      <c r="E65" s="69">
        <v>655.83699999999999</v>
      </c>
      <c r="F65" s="71">
        <v>1296.135</v>
      </c>
      <c r="G65" s="176">
        <f t="shared" si="25"/>
        <v>1.0868026864485567</v>
      </c>
      <c r="H65" s="177">
        <f t="shared" si="26"/>
        <v>9.6295473911383045E-3</v>
      </c>
      <c r="I65" s="69">
        <v>495.14299999999997</v>
      </c>
      <c r="J65" s="70">
        <v>983.15899999999999</v>
      </c>
      <c r="K65" s="75">
        <f t="shared" si="16"/>
        <v>0.75853132582639926</v>
      </c>
      <c r="L65" s="77">
        <f t="shared" si="44"/>
        <v>3.5525734839727541E-3</v>
      </c>
      <c r="M65" s="69">
        <v>132.45800000000003</v>
      </c>
      <c r="N65" s="71">
        <v>258.48399999999998</v>
      </c>
      <c r="O65" s="78">
        <f t="shared" si="27"/>
        <v>0.1994267572436513</v>
      </c>
      <c r="P65" s="80">
        <f t="shared" si="28"/>
        <v>-2.5411097720858811E-3</v>
      </c>
      <c r="Q65" s="69">
        <v>28.236000000000001</v>
      </c>
      <c r="R65" s="71">
        <v>54.491999999999997</v>
      </c>
      <c r="S65" s="78">
        <f t="shared" si="29"/>
        <v>4.2041916929949422E-2</v>
      </c>
      <c r="T65" s="80">
        <f t="shared" si="30"/>
        <v>-1.0114637118868869E-3</v>
      </c>
      <c r="U65" s="69">
        <v>157.25200000000001</v>
      </c>
      <c r="V65" s="70">
        <v>174.17099999999999</v>
      </c>
      <c r="W65" s="71">
        <f t="shared" si="45"/>
        <v>16.918999999999983</v>
      </c>
      <c r="X65" s="69">
        <v>0</v>
      </c>
      <c r="Y65" s="70">
        <v>0</v>
      </c>
      <c r="Z65" s="71">
        <f t="shared" si="31"/>
        <v>0</v>
      </c>
      <c r="AA65" s="78">
        <f t="shared" si="32"/>
        <v>0.12364452881248122</v>
      </c>
      <c r="AB65" s="80">
        <f t="shared" si="33"/>
        <v>-9.8950134645654525E-2</v>
      </c>
      <c r="AC65" s="78">
        <f t="shared" si="34"/>
        <v>0</v>
      </c>
      <c r="AD65" s="80">
        <f t="shared" si="35"/>
        <v>0</v>
      </c>
      <c r="AE65" s="78">
        <f t="shared" si="36"/>
        <v>0</v>
      </c>
      <c r="AF65" s="80">
        <f t="shared" si="37"/>
        <v>0</v>
      </c>
      <c r="AG65" s="69">
        <v>898</v>
      </c>
      <c r="AH65" s="71">
        <v>1623</v>
      </c>
      <c r="AI65" s="69">
        <v>25</v>
      </c>
      <c r="AJ65" s="71">
        <v>24</v>
      </c>
      <c r="AK65" s="69">
        <v>43</v>
      </c>
      <c r="AL65" s="71">
        <v>41</v>
      </c>
      <c r="AM65" s="69">
        <f t="shared" si="46"/>
        <v>11.270833333333334</v>
      </c>
      <c r="AN65" s="71">
        <f t="shared" si="47"/>
        <v>-0.70250000000000057</v>
      </c>
      <c r="AO65" s="69">
        <f t="shared" si="48"/>
        <v>6.5975609756097562</v>
      </c>
      <c r="AP65" s="71">
        <f t="shared" si="49"/>
        <v>-0.36367933446776401</v>
      </c>
      <c r="AQ65" s="69">
        <v>84</v>
      </c>
      <c r="AR65" s="71">
        <v>84</v>
      </c>
      <c r="AS65" s="69">
        <v>3861</v>
      </c>
      <c r="AT65" s="71">
        <v>6636</v>
      </c>
      <c r="AU65" s="69">
        <f t="shared" si="38"/>
        <v>195.31871609403254</v>
      </c>
      <c r="AV65" s="71">
        <f t="shared" si="39"/>
        <v>25.45676323207968</v>
      </c>
      <c r="AW65" s="69">
        <f t="shared" si="40"/>
        <v>798.60443622920513</v>
      </c>
      <c r="AX65" s="71">
        <f t="shared" si="41"/>
        <v>68.27370126261269</v>
      </c>
      <c r="AY65" s="197">
        <f t="shared" si="42"/>
        <v>4.0887245841035122</v>
      </c>
      <c r="AZ65" s="190">
        <f t="shared" si="43"/>
        <v>-0.21082998159804678</v>
      </c>
      <c r="BA65" s="78">
        <f t="shared" si="50"/>
        <v>0.43646408839779005</v>
      </c>
      <c r="BB65" s="117">
        <f t="shared" si="51"/>
        <v>-7.4250197316495625E-2</v>
      </c>
    </row>
    <row r="66" spans="1:54" s="152" customFormat="1" ht="15" customHeight="1" x14ac:dyDescent="0.2">
      <c r="A66" s="153" t="s">
        <v>167</v>
      </c>
      <c r="B66" s="233" t="s">
        <v>172</v>
      </c>
      <c r="C66" s="70">
        <v>2058.7568700000002</v>
      </c>
      <c r="D66" s="70">
        <v>3637.1507499999998</v>
      </c>
      <c r="E66" s="69">
        <v>1630.1445200000001</v>
      </c>
      <c r="F66" s="71">
        <v>3101.6263100000001</v>
      </c>
      <c r="G66" s="176">
        <f t="shared" si="25"/>
        <v>1.1726592395329531</v>
      </c>
      <c r="H66" s="177">
        <f t="shared" si="26"/>
        <v>-9.0269810463178501E-2</v>
      </c>
      <c r="I66" s="69">
        <v>984.72503000000006</v>
      </c>
      <c r="J66" s="70">
        <v>1932.9628300000002</v>
      </c>
      <c r="K66" s="75">
        <f t="shared" si="16"/>
        <v>0.62320945104441039</v>
      </c>
      <c r="L66" s="77">
        <f t="shared" si="44"/>
        <v>1.9137224368458994E-2</v>
      </c>
      <c r="M66" s="69">
        <v>414.55246999999997</v>
      </c>
      <c r="N66" s="71">
        <v>758.51979999999992</v>
      </c>
      <c r="O66" s="78">
        <f t="shared" si="27"/>
        <v>0.24455550868731182</v>
      </c>
      <c r="P66" s="80">
        <f t="shared" si="28"/>
        <v>-9.7486127656744304E-3</v>
      </c>
      <c r="Q66" s="69">
        <v>230.86702</v>
      </c>
      <c r="R66" s="71">
        <v>410.14368000000002</v>
      </c>
      <c r="S66" s="78">
        <f t="shared" si="29"/>
        <v>0.13223504026827784</v>
      </c>
      <c r="T66" s="80">
        <f t="shared" si="30"/>
        <v>-9.3886116027844801E-3</v>
      </c>
      <c r="U66" s="69">
        <v>464.23435000000006</v>
      </c>
      <c r="V66" s="70">
        <v>400.22750000000002</v>
      </c>
      <c r="W66" s="71">
        <f t="shared" si="45"/>
        <v>-64.006850000000043</v>
      </c>
      <c r="X66" s="69">
        <v>0</v>
      </c>
      <c r="Y66" s="70">
        <v>0</v>
      </c>
      <c r="Z66" s="71">
        <f t="shared" si="31"/>
        <v>0</v>
      </c>
      <c r="AA66" s="78">
        <f t="shared" si="32"/>
        <v>0.11003874392613505</v>
      </c>
      <c r="AB66" s="80">
        <f t="shared" si="33"/>
        <v>-0.11545381265729485</v>
      </c>
      <c r="AC66" s="78">
        <f t="shared" si="34"/>
        <v>0</v>
      </c>
      <c r="AD66" s="80">
        <f t="shared" si="35"/>
        <v>0</v>
      </c>
      <c r="AE66" s="78">
        <f t="shared" si="36"/>
        <v>0</v>
      </c>
      <c r="AF66" s="80">
        <f t="shared" si="37"/>
        <v>0</v>
      </c>
      <c r="AG66" s="69">
        <v>2363</v>
      </c>
      <c r="AH66" s="71">
        <v>4086</v>
      </c>
      <c r="AI66" s="69">
        <v>51</v>
      </c>
      <c r="AJ66" s="71">
        <v>51</v>
      </c>
      <c r="AK66" s="69">
        <v>54</v>
      </c>
      <c r="AL66" s="71">
        <v>56</v>
      </c>
      <c r="AM66" s="69">
        <f t="shared" si="46"/>
        <v>13.352941176470589</v>
      </c>
      <c r="AN66" s="71">
        <f t="shared" si="47"/>
        <v>-2.0915032679738559</v>
      </c>
      <c r="AO66" s="69">
        <f t="shared" si="48"/>
        <v>12.160714285714285</v>
      </c>
      <c r="AP66" s="71">
        <f t="shared" si="49"/>
        <v>-2.4257054673721345</v>
      </c>
      <c r="AQ66" s="69">
        <v>228</v>
      </c>
      <c r="AR66" s="71">
        <v>228</v>
      </c>
      <c r="AS66" s="69">
        <v>11725</v>
      </c>
      <c r="AT66" s="71">
        <v>19929</v>
      </c>
      <c r="AU66" s="69">
        <f t="shared" si="38"/>
        <v>155.6338155451854</v>
      </c>
      <c r="AV66" s="71">
        <f t="shared" si="39"/>
        <v>16.602299980153418</v>
      </c>
      <c r="AW66" s="69">
        <f t="shared" si="40"/>
        <v>759.08622369065097</v>
      </c>
      <c r="AX66" s="71">
        <f t="shared" si="41"/>
        <v>69.223963851463509</v>
      </c>
      <c r="AY66" s="197">
        <f t="shared" si="42"/>
        <v>4.8773861967694563</v>
      </c>
      <c r="AZ66" s="190">
        <f t="shared" si="43"/>
        <v>-8.4526625913573739E-2</v>
      </c>
      <c r="BA66" s="78">
        <f t="shared" si="50"/>
        <v>0.48291654550741497</v>
      </c>
      <c r="BB66" s="117">
        <f t="shared" si="51"/>
        <v>-8.8477216675820924E-2</v>
      </c>
    </row>
    <row r="67" spans="1:54" s="152" customFormat="1" ht="15" customHeight="1" x14ac:dyDescent="0.2">
      <c r="A67" s="153" t="s">
        <v>167</v>
      </c>
      <c r="B67" s="233" t="s">
        <v>173</v>
      </c>
      <c r="C67" s="70">
        <v>687.46699999999998</v>
      </c>
      <c r="D67" s="70">
        <v>1307.759</v>
      </c>
      <c r="E67" s="69">
        <v>637.96</v>
      </c>
      <c r="F67" s="71">
        <v>1202.0440000000001</v>
      </c>
      <c r="G67" s="176">
        <f t="shared" si="25"/>
        <v>1.08794603192562</v>
      </c>
      <c r="H67" s="177">
        <f t="shared" si="26"/>
        <v>1.0343987910321317E-2</v>
      </c>
      <c r="I67" s="69">
        <v>411.00700000000001</v>
      </c>
      <c r="J67" s="70">
        <v>798.971</v>
      </c>
      <c r="K67" s="75">
        <f t="shared" ref="K67:K122" si="52">IF(F67=0,"0",(J67/F67))</f>
        <v>0.66467700017636622</v>
      </c>
      <c r="L67" s="77">
        <f t="shared" si="44"/>
        <v>2.0425009455944942E-2</v>
      </c>
      <c r="M67" s="69">
        <v>174.16300000000004</v>
      </c>
      <c r="N67" s="71">
        <v>305.6640000000001</v>
      </c>
      <c r="O67" s="78">
        <f t="shared" si="27"/>
        <v>0.25428686470711559</v>
      </c>
      <c r="P67" s="80">
        <f t="shared" si="28"/>
        <v>-1.8713009893172872E-2</v>
      </c>
      <c r="Q67" s="69">
        <v>52.79</v>
      </c>
      <c r="R67" s="71">
        <v>97.409000000000006</v>
      </c>
      <c r="S67" s="78">
        <f t="shared" si="29"/>
        <v>8.1036135116518193E-2</v>
      </c>
      <c r="T67" s="80">
        <f t="shared" si="30"/>
        <v>-1.711999562772043E-3</v>
      </c>
      <c r="U67" s="69">
        <v>611.13400000000001</v>
      </c>
      <c r="V67" s="70">
        <v>539.43700000000001</v>
      </c>
      <c r="W67" s="71">
        <f t="shared" si="45"/>
        <v>-71.697000000000003</v>
      </c>
      <c r="X67" s="69">
        <v>0</v>
      </c>
      <c r="Y67" s="70">
        <v>0</v>
      </c>
      <c r="Z67" s="71">
        <f t="shared" si="31"/>
        <v>0</v>
      </c>
      <c r="AA67" s="78">
        <f t="shared" ref="AA67:AA127" si="53">IF(D67=0,"0",(V67/D67))</f>
        <v>0.41248961008870899</v>
      </c>
      <c r="AB67" s="80">
        <f t="shared" si="33"/>
        <v>-0.47647524204237512</v>
      </c>
      <c r="AC67" s="78">
        <f t="shared" ref="AC67:AC127" si="54">IF(D67=0,"0",(Y67/D67))</f>
        <v>0</v>
      </c>
      <c r="AD67" s="80">
        <f t="shared" si="35"/>
        <v>0</v>
      </c>
      <c r="AE67" s="78">
        <f t="shared" si="36"/>
        <v>0</v>
      </c>
      <c r="AF67" s="80">
        <f t="shared" si="37"/>
        <v>0</v>
      </c>
      <c r="AG67" s="69">
        <v>841</v>
      </c>
      <c r="AH67" s="71">
        <v>1550</v>
      </c>
      <c r="AI67" s="69">
        <v>25</v>
      </c>
      <c r="AJ67" s="71">
        <v>25</v>
      </c>
      <c r="AK67" s="69">
        <v>28</v>
      </c>
      <c r="AL67" s="71">
        <v>28</v>
      </c>
      <c r="AM67" s="69">
        <f t="shared" si="46"/>
        <v>10.333333333333334</v>
      </c>
      <c r="AN67" s="71">
        <f t="shared" si="47"/>
        <v>-0.87999999999999901</v>
      </c>
      <c r="AO67" s="69">
        <f t="shared" si="48"/>
        <v>9.2261904761904763</v>
      </c>
      <c r="AP67" s="71">
        <f t="shared" si="49"/>
        <v>-0.7857142857142847</v>
      </c>
      <c r="AQ67" s="69">
        <v>85</v>
      </c>
      <c r="AR67" s="71">
        <v>85</v>
      </c>
      <c r="AS67" s="69">
        <v>4205</v>
      </c>
      <c r="AT67" s="71">
        <v>7760</v>
      </c>
      <c r="AU67" s="69">
        <f t="shared" si="38"/>
        <v>154.90257731958764</v>
      </c>
      <c r="AV67" s="71">
        <f t="shared" si="39"/>
        <v>3.1879518736898831</v>
      </c>
      <c r="AW67" s="69">
        <f t="shared" si="40"/>
        <v>775.51225806451612</v>
      </c>
      <c r="AX67" s="71">
        <f t="shared" si="41"/>
        <v>16.939130835027413</v>
      </c>
      <c r="AY67" s="197">
        <f t="shared" si="42"/>
        <v>5.0064516129032262</v>
      </c>
      <c r="AZ67" s="190">
        <f t="shared" si="43"/>
        <v>6.451612903226156E-3</v>
      </c>
      <c r="BA67" s="78">
        <f t="shared" si="50"/>
        <v>0.50438739031524216</v>
      </c>
      <c r="BB67" s="117">
        <f t="shared" si="51"/>
        <v>-4.5285812299136863E-2</v>
      </c>
    </row>
    <row r="68" spans="1:54" s="152" customFormat="1" ht="15" customHeight="1" x14ac:dyDescent="0.2">
      <c r="A68" s="153" t="s">
        <v>167</v>
      </c>
      <c r="B68" s="233" t="s">
        <v>174</v>
      </c>
      <c r="C68" s="70">
        <v>740.00300000000004</v>
      </c>
      <c r="D68" s="70">
        <v>1319.8902399999999</v>
      </c>
      <c r="E68" s="69">
        <v>609.69200000000001</v>
      </c>
      <c r="F68" s="71">
        <v>1216.99396</v>
      </c>
      <c r="G68" s="176">
        <f t="shared" si="25"/>
        <v>1.0845495404102088</v>
      </c>
      <c r="H68" s="177">
        <f t="shared" si="26"/>
        <v>-0.12918296715098609</v>
      </c>
      <c r="I68" s="69">
        <v>362.863</v>
      </c>
      <c r="J68" s="70">
        <v>726.01599999999996</v>
      </c>
      <c r="K68" s="75">
        <f t="shared" si="52"/>
        <v>0.596564998564167</v>
      </c>
      <c r="L68" s="77">
        <f t="shared" si="44"/>
        <v>1.4071155675063896E-3</v>
      </c>
      <c r="M68" s="69">
        <v>207.10500000000002</v>
      </c>
      <c r="N68" s="71">
        <v>404.75463000000008</v>
      </c>
      <c r="O68" s="78">
        <f t="shared" si="27"/>
        <v>0.3325855701042264</v>
      </c>
      <c r="P68" s="80">
        <f t="shared" si="28"/>
        <v>-7.1023378886618249E-3</v>
      </c>
      <c r="Q68" s="69">
        <v>39.724000000000004</v>
      </c>
      <c r="R68" s="71">
        <v>86.22332999999999</v>
      </c>
      <c r="S68" s="78">
        <f t="shared" si="29"/>
        <v>7.0849431331606594E-2</v>
      </c>
      <c r="T68" s="80">
        <f t="shared" si="30"/>
        <v>5.6952223211554076E-3</v>
      </c>
      <c r="U68" s="69">
        <v>2718.846</v>
      </c>
      <c r="V68" s="70">
        <v>2696.3592199999998</v>
      </c>
      <c r="W68" s="71">
        <f t="shared" si="45"/>
        <v>-22.486780000000181</v>
      </c>
      <c r="X68" s="69">
        <v>208.46899999999999</v>
      </c>
      <c r="Y68" s="70">
        <v>9.7690800000000007</v>
      </c>
      <c r="Z68" s="71">
        <f t="shared" si="31"/>
        <v>-198.69991999999999</v>
      </c>
      <c r="AA68" s="78">
        <f t="shared" si="53"/>
        <v>2.0428662462115033</v>
      </c>
      <c r="AB68" s="80">
        <f t="shared" si="33"/>
        <v>-1.6312350749993563</v>
      </c>
      <c r="AC68" s="78">
        <f t="shared" si="54"/>
        <v>7.4014336222381653E-3</v>
      </c>
      <c r="AD68" s="80">
        <f t="shared" si="35"/>
        <v>-0.27431228915996675</v>
      </c>
      <c r="AE68" s="78">
        <f t="shared" si="36"/>
        <v>8.0272214333750678E-3</v>
      </c>
      <c r="AF68" s="80">
        <f t="shared" si="37"/>
        <v>-0.33389788173346979</v>
      </c>
      <c r="AG68" s="69">
        <v>533</v>
      </c>
      <c r="AH68" s="71">
        <v>1023</v>
      </c>
      <c r="AI68" s="69">
        <v>23</v>
      </c>
      <c r="AJ68" s="71">
        <v>22.5</v>
      </c>
      <c r="AK68" s="69">
        <v>32</v>
      </c>
      <c r="AL68" s="71">
        <v>32.5</v>
      </c>
      <c r="AM68" s="69">
        <f t="shared" si="46"/>
        <v>7.5777777777777784</v>
      </c>
      <c r="AN68" s="71">
        <f t="shared" si="47"/>
        <v>-0.14685990338164245</v>
      </c>
      <c r="AO68" s="69">
        <f t="shared" si="48"/>
        <v>5.2461538461538462</v>
      </c>
      <c r="AP68" s="71">
        <f t="shared" si="49"/>
        <v>-0.30592948717948687</v>
      </c>
      <c r="AQ68" s="69">
        <v>76</v>
      </c>
      <c r="AR68" s="71">
        <v>76</v>
      </c>
      <c r="AS68" s="69">
        <v>3242</v>
      </c>
      <c r="AT68" s="71">
        <v>5813</v>
      </c>
      <c r="AU68" s="69">
        <f t="shared" si="38"/>
        <v>209.3572957164975</v>
      </c>
      <c r="AV68" s="71">
        <f t="shared" si="39"/>
        <v>21.296839208169303</v>
      </c>
      <c r="AW68" s="69">
        <f t="shared" si="40"/>
        <v>1189.6324144672531</v>
      </c>
      <c r="AX68" s="71">
        <f t="shared" si="41"/>
        <v>45.744984823725872</v>
      </c>
      <c r="AY68" s="197">
        <f t="shared" si="42"/>
        <v>5.6823069403714568</v>
      </c>
      <c r="AZ68" s="190">
        <f t="shared" si="43"/>
        <v>-0.40024465437525958</v>
      </c>
      <c r="BA68" s="78">
        <f t="shared" si="50"/>
        <v>0.4225792381506252</v>
      </c>
      <c r="BB68" s="117">
        <f t="shared" si="51"/>
        <v>-5.1397370036509293E-2</v>
      </c>
    </row>
    <row r="69" spans="1:54" s="152" customFormat="1" ht="15" customHeight="1" x14ac:dyDescent="0.2">
      <c r="A69" s="153" t="s">
        <v>175</v>
      </c>
      <c r="B69" s="233" t="s">
        <v>176</v>
      </c>
      <c r="C69" s="70">
        <v>899</v>
      </c>
      <c r="D69" s="70">
        <v>1640.491</v>
      </c>
      <c r="E69" s="69">
        <v>827.39300000000003</v>
      </c>
      <c r="F69" s="71">
        <v>1562.771</v>
      </c>
      <c r="G69" s="176">
        <f t="shared" si="25"/>
        <v>1.0497321744516632</v>
      </c>
      <c r="H69" s="177">
        <f t="shared" si="26"/>
        <v>-3.681315527677298E-2</v>
      </c>
      <c r="I69" s="69">
        <v>609.66600000000005</v>
      </c>
      <c r="J69" s="70">
        <v>1204.0519999999999</v>
      </c>
      <c r="K69" s="75">
        <f t="shared" si="52"/>
        <v>0.77045965147804762</v>
      </c>
      <c r="L69" s="77">
        <f t="shared" si="44"/>
        <v>3.3607877290932175E-2</v>
      </c>
      <c r="M69" s="69">
        <v>174.82899999999998</v>
      </c>
      <c r="N69" s="71">
        <v>223.08100000000005</v>
      </c>
      <c r="O69" s="78">
        <f t="shared" si="27"/>
        <v>0.1427470819461073</v>
      </c>
      <c r="P69" s="80">
        <f t="shared" si="28"/>
        <v>-6.8553956375464159E-2</v>
      </c>
      <c r="Q69" s="69">
        <v>42.898000000000003</v>
      </c>
      <c r="R69" s="71">
        <v>135.63800000000001</v>
      </c>
      <c r="S69" s="78">
        <f t="shared" si="29"/>
        <v>8.6793266575845088E-2</v>
      </c>
      <c r="T69" s="80">
        <f t="shared" si="30"/>
        <v>3.4946079084532011E-2</v>
      </c>
      <c r="U69" s="69">
        <v>338.43599999999998</v>
      </c>
      <c r="V69" s="70">
        <v>282.16500000000002</v>
      </c>
      <c r="W69" s="71">
        <f t="shared" si="45"/>
        <v>-56.270999999999958</v>
      </c>
      <c r="X69" s="69">
        <v>2.1749999999999998</v>
      </c>
      <c r="Y69" s="70">
        <v>0.39300000000000002</v>
      </c>
      <c r="Z69" s="71">
        <f t="shared" si="31"/>
        <v>-1.7819999999999998</v>
      </c>
      <c r="AA69" s="78">
        <f t="shared" si="53"/>
        <v>0.17200033404633128</v>
      </c>
      <c r="AB69" s="80">
        <f t="shared" si="33"/>
        <v>-0.20445795293920818</v>
      </c>
      <c r="AC69" s="78">
        <f t="shared" si="54"/>
        <v>2.3956242368900532E-4</v>
      </c>
      <c r="AD69" s="80">
        <f t="shared" si="35"/>
        <v>-2.1797924150206717E-3</v>
      </c>
      <c r="AE69" s="78">
        <f t="shared" si="36"/>
        <v>2.5147638393597014E-4</v>
      </c>
      <c r="AF69" s="80">
        <f t="shared" si="37"/>
        <v>-2.3772623170199235E-3</v>
      </c>
      <c r="AG69" s="69">
        <v>1033</v>
      </c>
      <c r="AH69" s="71">
        <v>1750</v>
      </c>
      <c r="AI69" s="69">
        <v>27</v>
      </c>
      <c r="AJ69" s="71">
        <v>28</v>
      </c>
      <c r="AK69" s="69">
        <v>58</v>
      </c>
      <c r="AL69" s="71">
        <v>61</v>
      </c>
      <c r="AM69" s="69">
        <f t="shared" si="46"/>
        <v>10.416666666666666</v>
      </c>
      <c r="AN69" s="71">
        <f t="shared" si="47"/>
        <v>-2.336419753086421</v>
      </c>
      <c r="AO69" s="69">
        <f t="shared" si="48"/>
        <v>4.7814207650273222</v>
      </c>
      <c r="AP69" s="71">
        <f t="shared" si="49"/>
        <v>-1.1553608441680803</v>
      </c>
      <c r="AQ69" s="69">
        <v>104</v>
      </c>
      <c r="AR69" s="71">
        <v>102</v>
      </c>
      <c r="AS69" s="69">
        <v>5370</v>
      </c>
      <c r="AT69" s="71">
        <v>8339</v>
      </c>
      <c r="AU69" s="69">
        <f t="shared" si="38"/>
        <v>187.4050845425111</v>
      </c>
      <c r="AV69" s="71">
        <f t="shared" si="39"/>
        <v>33.328175790183366</v>
      </c>
      <c r="AW69" s="69">
        <f t="shared" si="40"/>
        <v>893.01199999999994</v>
      </c>
      <c r="AX69" s="71">
        <f t="shared" si="41"/>
        <v>92.050722168441325</v>
      </c>
      <c r="AY69" s="197">
        <f t="shared" si="42"/>
        <v>4.7651428571428571</v>
      </c>
      <c r="AZ69" s="190">
        <f t="shared" si="43"/>
        <v>-0.43330825611948587</v>
      </c>
      <c r="BA69" s="78">
        <f t="shared" si="50"/>
        <v>0.45168454121980284</v>
      </c>
      <c r="BB69" s="117">
        <f t="shared" si="51"/>
        <v>-0.12203340749814595</v>
      </c>
    </row>
    <row r="70" spans="1:54" s="152" customFormat="1" ht="15.75" customHeight="1" x14ac:dyDescent="0.2">
      <c r="A70" s="153" t="s">
        <v>175</v>
      </c>
      <c r="B70" s="232" t="s">
        <v>177</v>
      </c>
      <c r="C70" s="70">
        <v>2502.9205400000001</v>
      </c>
      <c r="D70" s="70">
        <v>4680.3980000000001</v>
      </c>
      <c r="E70" s="69">
        <v>2226.6777999999999</v>
      </c>
      <c r="F70" s="71">
        <v>4431.1409999999996</v>
      </c>
      <c r="G70" s="176">
        <f t="shared" si="25"/>
        <v>1.0562512003116129</v>
      </c>
      <c r="H70" s="177">
        <f t="shared" si="26"/>
        <v>-6.7809290164377867E-2</v>
      </c>
      <c r="I70" s="69">
        <v>1484.01216</v>
      </c>
      <c r="J70" s="70">
        <v>3022.1379999999999</v>
      </c>
      <c r="K70" s="75">
        <f t="shared" si="52"/>
        <v>0.68202253099145349</v>
      </c>
      <c r="L70" s="77">
        <f t="shared" si="44"/>
        <v>1.5553336391318728E-2</v>
      </c>
      <c r="M70" s="69">
        <v>598.74266999999998</v>
      </c>
      <c r="N70" s="71">
        <v>893.6519999999997</v>
      </c>
      <c r="O70" s="78">
        <f t="shared" si="27"/>
        <v>0.20167536984266576</v>
      </c>
      <c r="P70" s="80">
        <f t="shared" si="28"/>
        <v>-6.7219694364647919E-2</v>
      </c>
      <c r="Q70" s="69">
        <v>143.92296999999999</v>
      </c>
      <c r="R70" s="71">
        <v>515.351</v>
      </c>
      <c r="S70" s="78">
        <f t="shared" si="29"/>
        <v>0.11630209916588076</v>
      </c>
      <c r="T70" s="80">
        <f t="shared" si="30"/>
        <v>5.1666357973329233E-2</v>
      </c>
      <c r="U70" s="69">
        <v>2861.2874700000002</v>
      </c>
      <c r="V70" s="70">
        <v>2653.9009999999998</v>
      </c>
      <c r="W70" s="71">
        <f t="shared" si="45"/>
        <v>-207.38647000000037</v>
      </c>
      <c r="X70" s="69">
        <v>595.39499999999998</v>
      </c>
      <c r="Y70" s="70">
        <v>677.56399999999996</v>
      </c>
      <c r="Z70" s="71">
        <f t="shared" si="31"/>
        <v>82.168999999999983</v>
      </c>
      <c r="AA70" s="78">
        <f t="shared" si="53"/>
        <v>0.56702464192147761</v>
      </c>
      <c r="AB70" s="80">
        <f t="shared" si="33"/>
        <v>-0.57615486548709571</v>
      </c>
      <c r="AC70" s="78">
        <f t="shared" si="54"/>
        <v>0.14476632115473939</v>
      </c>
      <c r="AD70" s="80">
        <f t="shared" si="35"/>
        <v>-9.3113783500920172E-2</v>
      </c>
      <c r="AE70" s="78">
        <f t="shared" si="36"/>
        <v>0.15290960048438992</v>
      </c>
      <c r="AF70" s="80">
        <f t="shared" si="37"/>
        <v>-0.1144820266293308</v>
      </c>
      <c r="AG70" s="69">
        <v>2766</v>
      </c>
      <c r="AH70" s="71">
        <v>4773</v>
      </c>
      <c r="AI70" s="69">
        <v>72</v>
      </c>
      <c r="AJ70" s="71">
        <v>73</v>
      </c>
      <c r="AK70" s="69">
        <v>143</v>
      </c>
      <c r="AL70" s="71">
        <v>141</v>
      </c>
      <c r="AM70" s="69">
        <f t="shared" si="46"/>
        <v>10.897260273972604</v>
      </c>
      <c r="AN70" s="71">
        <f t="shared" si="47"/>
        <v>-1.9082952815829515</v>
      </c>
      <c r="AO70" s="69">
        <f t="shared" si="48"/>
        <v>5.6418439716312063</v>
      </c>
      <c r="AP70" s="71">
        <f t="shared" si="49"/>
        <v>-0.80570847592124117</v>
      </c>
      <c r="AQ70" s="69">
        <v>249</v>
      </c>
      <c r="AR70" s="71">
        <v>242</v>
      </c>
      <c r="AS70" s="69">
        <v>12834</v>
      </c>
      <c r="AT70" s="71">
        <v>21482</v>
      </c>
      <c r="AU70" s="69">
        <f t="shared" si="38"/>
        <v>206.27227446234056</v>
      </c>
      <c r="AV70" s="71">
        <f t="shared" si="39"/>
        <v>32.77392632458151</v>
      </c>
      <c r="AW70" s="69">
        <f t="shared" si="40"/>
        <v>928.37649277184164</v>
      </c>
      <c r="AX70" s="71">
        <f t="shared" si="41"/>
        <v>123.35921149924593</v>
      </c>
      <c r="AY70" s="197">
        <f t="shared" si="42"/>
        <v>4.5007332914309659</v>
      </c>
      <c r="AZ70" s="190">
        <f t="shared" si="43"/>
        <v>-0.13917994067315576</v>
      </c>
      <c r="BA70" s="78">
        <f t="shared" si="50"/>
        <v>0.49043422674763709</v>
      </c>
      <c r="BB70" s="117">
        <f t="shared" si="51"/>
        <v>-8.2256536304571692E-2</v>
      </c>
    </row>
    <row r="71" spans="1:54" s="157" customFormat="1" ht="15" customHeight="1" x14ac:dyDescent="0.2">
      <c r="A71" s="156" t="s">
        <v>175</v>
      </c>
      <c r="B71" s="232" t="s">
        <v>178</v>
      </c>
      <c r="C71" s="93">
        <v>324.87200000000001</v>
      </c>
      <c r="D71" s="93">
        <v>959.14235000000008</v>
      </c>
      <c r="E71" s="92">
        <v>546.83500000000004</v>
      </c>
      <c r="F71" s="94">
        <v>1059.2450700000002</v>
      </c>
      <c r="G71" s="178">
        <f t="shared" si="25"/>
        <v>0.90549616624602269</v>
      </c>
      <c r="H71" s="179">
        <f t="shared" si="26"/>
        <v>0.31140105528933559</v>
      </c>
      <c r="I71" s="92">
        <v>406.178</v>
      </c>
      <c r="J71" s="93">
        <v>653.62155000000007</v>
      </c>
      <c r="K71" s="98">
        <f t="shared" si="52"/>
        <v>0.61706357528763378</v>
      </c>
      <c r="L71" s="100">
        <f t="shared" si="44"/>
        <v>-0.12571623946453092</v>
      </c>
      <c r="M71" s="92">
        <v>119.31900000000005</v>
      </c>
      <c r="N71" s="71">
        <v>359.18400000000008</v>
      </c>
      <c r="O71" s="101">
        <f t="shared" si="27"/>
        <v>0.33909433253250831</v>
      </c>
      <c r="P71" s="103">
        <f t="shared" si="28"/>
        <v>0.1208950585284668</v>
      </c>
      <c r="Q71" s="92">
        <v>21.338000000000001</v>
      </c>
      <c r="R71" s="71">
        <v>46.439520000000002</v>
      </c>
      <c r="S71" s="101">
        <f t="shared" si="29"/>
        <v>4.3842092179857864E-2</v>
      </c>
      <c r="T71" s="103">
        <f t="shared" si="30"/>
        <v>4.8211809360640331E-3</v>
      </c>
      <c r="U71" s="92">
        <v>1764.9880000000001</v>
      </c>
      <c r="V71" s="93">
        <v>1615.27044</v>
      </c>
      <c r="W71" s="94">
        <f t="shared" si="45"/>
        <v>-149.71756000000005</v>
      </c>
      <c r="X71" s="92">
        <v>1399.7539999999999</v>
      </c>
      <c r="Y71" s="93">
        <v>1500.5307299999999</v>
      </c>
      <c r="Z71" s="94">
        <f t="shared" si="31"/>
        <v>100.77673000000004</v>
      </c>
      <c r="AA71" s="101">
        <f t="shared" si="53"/>
        <v>1.6840779056414306</v>
      </c>
      <c r="AB71" s="103">
        <f t="shared" si="33"/>
        <v>-3.7487941178016486</v>
      </c>
      <c r="AC71" s="101">
        <f t="shared" si="54"/>
        <v>1.5644505010127014</v>
      </c>
      <c r="AD71" s="103">
        <f t="shared" si="35"/>
        <v>-2.744181821871388</v>
      </c>
      <c r="AE71" s="101">
        <f t="shared" si="36"/>
        <v>1.4166039309486707</v>
      </c>
      <c r="AF71" s="103">
        <f t="shared" si="37"/>
        <v>-1.1431334669867208</v>
      </c>
      <c r="AG71" s="92">
        <v>477</v>
      </c>
      <c r="AH71" s="71">
        <v>722</v>
      </c>
      <c r="AI71" s="92">
        <v>33</v>
      </c>
      <c r="AJ71" s="71">
        <v>21</v>
      </c>
      <c r="AK71" s="92">
        <v>34</v>
      </c>
      <c r="AL71" s="71">
        <v>23</v>
      </c>
      <c r="AM71" s="92">
        <f t="shared" si="46"/>
        <v>5.7301587301587302</v>
      </c>
      <c r="AN71" s="71">
        <f t="shared" si="47"/>
        <v>0.91197691197691189</v>
      </c>
      <c r="AO71" s="92">
        <f t="shared" si="48"/>
        <v>5.2318840579710146</v>
      </c>
      <c r="AP71" s="71">
        <f t="shared" si="49"/>
        <v>0.55541346973572026</v>
      </c>
      <c r="AQ71" s="92">
        <v>145</v>
      </c>
      <c r="AR71" s="71">
        <v>138</v>
      </c>
      <c r="AS71" s="92">
        <v>4919</v>
      </c>
      <c r="AT71" s="71">
        <v>8040</v>
      </c>
      <c r="AU71" s="92">
        <f t="shared" si="38"/>
        <v>131.74689925373136</v>
      </c>
      <c r="AV71" s="71">
        <f t="shared" si="39"/>
        <v>20.578978944725463</v>
      </c>
      <c r="AW71" s="92">
        <f t="shared" si="40"/>
        <v>1467.0984349030473</v>
      </c>
      <c r="AX71" s="71">
        <f t="shared" si="41"/>
        <v>320.6938227437181</v>
      </c>
      <c r="AY71" s="198">
        <f t="shared" si="42"/>
        <v>11.13573407202216</v>
      </c>
      <c r="AZ71" s="190">
        <f t="shared" si="43"/>
        <v>0.82336509927582924</v>
      </c>
      <c r="BA71" s="101">
        <f t="shared" si="50"/>
        <v>0.32188325726639444</v>
      </c>
      <c r="BB71" s="159">
        <f t="shared" si="51"/>
        <v>-5.5051608633988669E-2</v>
      </c>
    </row>
    <row r="72" spans="1:54" s="152" customFormat="1" ht="15" customHeight="1" x14ac:dyDescent="0.2">
      <c r="A72" s="153" t="s">
        <v>175</v>
      </c>
      <c r="B72" s="233" t="s">
        <v>179</v>
      </c>
      <c r="C72" s="70">
        <v>542.36800000000005</v>
      </c>
      <c r="D72" s="70">
        <v>1109.758</v>
      </c>
      <c r="E72" s="69">
        <v>540.21500000000003</v>
      </c>
      <c r="F72" s="71">
        <v>1003.331</v>
      </c>
      <c r="G72" s="176">
        <f t="shared" ref="G72:G122" si="55">IF(F72=0,"0",(D72/F72))</f>
        <v>1.1060736686098607</v>
      </c>
      <c r="H72" s="177">
        <f t="shared" ref="H72:H127" si="56">G72-IF(E72=0,"0",(C72/E72))</f>
        <v>0.10208821837245519</v>
      </c>
      <c r="I72" s="69">
        <v>351.98700000000002</v>
      </c>
      <c r="J72" s="70">
        <v>704.02</v>
      </c>
      <c r="K72" s="75">
        <f t="shared" si="52"/>
        <v>0.70168269494314439</v>
      </c>
      <c r="L72" s="77">
        <f t="shared" si="44"/>
        <v>5.0114337900115213E-2</v>
      </c>
      <c r="M72" s="69">
        <v>152.02199999999999</v>
      </c>
      <c r="N72" s="71">
        <v>227.37000000000003</v>
      </c>
      <c r="O72" s="78">
        <f t="shared" ref="O72:O127" si="57">IF(F72=0,"0",(N72/F72))</f>
        <v>0.22661514495216437</v>
      </c>
      <c r="P72" s="80">
        <f t="shared" ref="P72:P127" si="58">O72-IF(E72=0,"0",(M72/E72))</f>
        <v>-5.4795034328307263E-2</v>
      </c>
      <c r="Q72" s="69">
        <v>36.206000000000003</v>
      </c>
      <c r="R72" s="71">
        <v>71.941000000000003</v>
      </c>
      <c r="S72" s="78">
        <f t="shared" ref="S72:S127" si="59">IF(F72=0,"0",(R72/F72))</f>
        <v>7.170216010469127E-2</v>
      </c>
      <c r="T72" s="80">
        <f t="shared" ref="T72:T127" si="60">S72-IF(E72=0,"0",(Q72/E72))</f>
        <v>4.680696428192091E-3</v>
      </c>
      <c r="U72" s="69">
        <v>1027.1579999999999</v>
      </c>
      <c r="V72" s="70">
        <v>794.178</v>
      </c>
      <c r="W72" s="71">
        <f t="shared" si="45"/>
        <v>-232.9799999999999</v>
      </c>
      <c r="X72" s="69">
        <v>820.90300000000002</v>
      </c>
      <c r="Y72" s="70">
        <v>606.19399999999996</v>
      </c>
      <c r="Z72" s="71">
        <f t="shared" ref="Z72:Z127" si="61">Y72-X72</f>
        <v>-214.70900000000006</v>
      </c>
      <c r="AA72" s="78">
        <f t="shared" si="53"/>
        <v>0.71563169627972945</v>
      </c>
      <c r="AB72" s="80">
        <f t="shared" ref="AB72:AB127" si="62">AA72-IF(C72=0,"0",(U72/C72))</f>
        <v>-1.1782079107767336</v>
      </c>
      <c r="AC72" s="78">
        <f t="shared" si="54"/>
        <v>0.54623981084164286</v>
      </c>
      <c r="AD72" s="80">
        <f t="shared" ref="AD72:AD127" si="63">AC72-IF(C72=0,"0",(X72/C72))</f>
        <v>-0.96731371739011118</v>
      </c>
      <c r="AE72" s="78">
        <f t="shared" ref="AE72:AE127" si="64">IF(F72=0,"0",(Y72/F72))</f>
        <v>0.6041814715183722</v>
      </c>
      <c r="AF72" s="80">
        <f t="shared" ref="AF72:AF127" si="65">AE72-IF(E72=0,"0",(X72/E72))</f>
        <v>-0.91540424898179906</v>
      </c>
      <c r="AG72" s="69">
        <v>684</v>
      </c>
      <c r="AH72" s="71">
        <v>1285</v>
      </c>
      <c r="AI72" s="69">
        <v>22</v>
      </c>
      <c r="AJ72" s="71">
        <v>22</v>
      </c>
      <c r="AK72" s="69">
        <v>28</v>
      </c>
      <c r="AL72" s="71">
        <v>28</v>
      </c>
      <c r="AM72" s="69">
        <f t="shared" si="46"/>
        <v>9.7348484848484844</v>
      </c>
      <c r="AN72" s="71">
        <f t="shared" si="47"/>
        <v>-0.6287878787878789</v>
      </c>
      <c r="AO72" s="69">
        <f t="shared" si="48"/>
        <v>7.6488095238095246</v>
      </c>
      <c r="AP72" s="71">
        <f t="shared" si="49"/>
        <v>-0.49404761904761774</v>
      </c>
      <c r="AQ72" s="69">
        <v>100</v>
      </c>
      <c r="AR72" s="71">
        <v>100</v>
      </c>
      <c r="AS72" s="69">
        <v>3374</v>
      </c>
      <c r="AT72" s="71">
        <v>6085</v>
      </c>
      <c r="AU72" s="69">
        <f t="shared" ref="AU72:AU127" si="66">F72*1000/AT72</f>
        <v>164.8859490550534</v>
      </c>
      <c r="AV72" s="71">
        <f t="shared" ref="AV72:AV127" si="67">AU72-(E72*1000/AS72)</f>
        <v>4.7748050123740882</v>
      </c>
      <c r="AW72" s="69">
        <f t="shared" ref="AW72:AW127" si="68">F72*1000/AH72</f>
        <v>780.80233463035017</v>
      </c>
      <c r="AX72" s="71">
        <f t="shared" ref="AX72:AX127" si="69">AW72-(E72*1000/AG72)</f>
        <v>-8.9856770655562741</v>
      </c>
      <c r="AY72" s="197">
        <f t="shared" ref="AY72:AY127" si="70">AT72/AH72</f>
        <v>4.7354085603112841</v>
      </c>
      <c r="AZ72" s="190">
        <f t="shared" ref="AZ72:AZ127" si="71">AY72-(AS72/AG72)</f>
        <v>-0.19733997770041167</v>
      </c>
      <c r="BA72" s="78">
        <f t="shared" si="50"/>
        <v>0.33618784530386742</v>
      </c>
      <c r="BB72" s="117">
        <f t="shared" si="51"/>
        <v>-3.8701043585021522E-2</v>
      </c>
    </row>
    <row r="73" spans="1:54" s="152" customFormat="1" ht="15" customHeight="1" x14ac:dyDescent="0.2">
      <c r="A73" s="153" t="s">
        <v>180</v>
      </c>
      <c r="B73" s="233" t="s">
        <v>181</v>
      </c>
      <c r="C73" s="70">
        <v>956.42983000000004</v>
      </c>
      <c r="D73" s="70">
        <v>1824.6856599999999</v>
      </c>
      <c r="E73" s="69">
        <v>982.29929000000004</v>
      </c>
      <c r="F73" s="71">
        <v>1871.9517800000001</v>
      </c>
      <c r="G73" s="176">
        <f t="shared" si="55"/>
        <v>0.97475035387930764</v>
      </c>
      <c r="H73" s="177">
        <f t="shared" si="56"/>
        <v>1.0859730366827858E-3</v>
      </c>
      <c r="I73" s="69">
        <v>606.28930000000003</v>
      </c>
      <c r="J73" s="70">
        <v>1251.7797800000001</v>
      </c>
      <c r="K73" s="75">
        <f t="shared" si="52"/>
        <v>0.66870300473231203</v>
      </c>
      <c r="L73" s="77">
        <f t="shared" ref="L73:L127" si="72">K73-IF(E73=0,"0",(I73/E73))</f>
        <v>5.1488571033596831E-2</v>
      </c>
      <c r="M73" s="69">
        <v>269.97379999999998</v>
      </c>
      <c r="N73" s="71">
        <v>422.88900000000001</v>
      </c>
      <c r="O73" s="78">
        <f t="shared" si="57"/>
        <v>0.22590806265319505</v>
      </c>
      <c r="P73" s="80">
        <f t="shared" si="58"/>
        <v>-4.8930576393362707E-2</v>
      </c>
      <c r="Q73" s="69">
        <v>106.03619</v>
      </c>
      <c r="R73" s="71">
        <v>197.28299999999999</v>
      </c>
      <c r="S73" s="78">
        <f t="shared" si="59"/>
        <v>0.10538893261449286</v>
      </c>
      <c r="T73" s="80">
        <f t="shared" si="60"/>
        <v>-2.5579946402341514E-3</v>
      </c>
      <c r="U73" s="69">
        <v>1155.2711399999998</v>
      </c>
      <c r="V73" s="70">
        <v>1158.999</v>
      </c>
      <c r="W73" s="71">
        <f t="shared" ref="W73:W127" si="73">V73-U73</f>
        <v>3.7278600000001916</v>
      </c>
      <c r="X73" s="69">
        <v>687.16210999999998</v>
      </c>
      <c r="Y73" s="70">
        <v>687.16200000000003</v>
      </c>
      <c r="Z73" s="71">
        <f t="shared" si="61"/>
        <v>-1.0999999994965037E-4</v>
      </c>
      <c r="AA73" s="78">
        <f t="shared" si="53"/>
        <v>0.63517734884812993</v>
      </c>
      <c r="AB73" s="80">
        <f t="shared" si="62"/>
        <v>-0.57272217891963095</v>
      </c>
      <c r="AC73" s="78">
        <f t="shared" si="54"/>
        <v>0.37659198790437148</v>
      </c>
      <c r="AD73" s="80">
        <f t="shared" si="63"/>
        <v>-0.34187379855065775</v>
      </c>
      <c r="AE73" s="78">
        <f t="shared" si="64"/>
        <v>0.36708317347789804</v>
      </c>
      <c r="AF73" s="80">
        <f t="shared" si="65"/>
        <v>-0.33246137164744755</v>
      </c>
      <c r="AG73" s="69">
        <v>909</v>
      </c>
      <c r="AH73" s="71">
        <v>1692</v>
      </c>
      <c r="AI73" s="69">
        <v>33</v>
      </c>
      <c r="AJ73" s="71">
        <v>31</v>
      </c>
      <c r="AK73" s="69">
        <v>48</v>
      </c>
      <c r="AL73" s="71">
        <v>49</v>
      </c>
      <c r="AM73" s="69">
        <f t="shared" ref="AM73:AM127" si="74">AH73/AJ73/6</f>
        <v>9.0967741935483861</v>
      </c>
      <c r="AN73" s="71">
        <f t="shared" ref="AN73:AN127" si="75">AM73-(AG73/AI73/3)</f>
        <v>-8.5043988269795534E-2</v>
      </c>
      <c r="AO73" s="69">
        <f t="shared" ref="AO73:AO127" si="76">(AH73/AL73/6)</f>
        <v>5.7551020408163263</v>
      </c>
      <c r="AP73" s="71">
        <f t="shared" ref="AP73:AP127" si="77">AO73-(AG73/AK73/3)</f>
        <v>-0.55739795918367374</v>
      </c>
      <c r="AQ73" s="69">
        <v>65</v>
      </c>
      <c r="AR73" s="71">
        <v>65</v>
      </c>
      <c r="AS73" s="69">
        <v>3695</v>
      </c>
      <c r="AT73" s="71">
        <v>6860</v>
      </c>
      <c r="AU73" s="69">
        <f t="shared" si="66"/>
        <v>272.87926822157436</v>
      </c>
      <c r="AV73" s="71">
        <f t="shared" si="67"/>
        <v>7.0337228900452828</v>
      </c>
      <c r="AW73" s="69">
        <f t="shared" si="68"/>
        <v>1106.3544799054373</v>
      </c>
      <c r="AX73" s="71">
        <f t="shared" si="69"/>
        <v>25.717197177164508</v>
      </c>
      <c r="AY73" s="197">
        <f t="shared" si="70"/>
        <v>4.0543735224586293</v>
      </c>
      <c r="AZ73" s="190">
        <f t="shared" si="71"/>
        <v>-1.053296819043581E-2</v>
      </c>
      <c r="BA73" s="78">
        <f t="shared" ref="BA73:BA127" si="78">(AT73/AR73)/181</f>
        <v>0.58308542286442833</v>
      </c>
      <c r="BB73" s="117">
        <f t="shared" ref="BB73:BB127" si="79">BA73-(AS73/AQ73)/90</f>
        <v>-4.8538508759503274E-2</v>
      </c>
    </row>
    <row r="74" spans="1:54" s="152" customFormat="1" ht="15" customHeight="1" x14ac:dyDescent="0.2">
      <c r="A74" s="153" t="s">
        <v>180</v>
      </c>
      <c r="B74" s="233" t="s">
        <v>182</v>
      </c>
      <c r="C74" s="70">
        <v>891.21600000000001</v>
      </c>
      <c r="D74" s="70">
        <v>1842.338</v>
      </c>
      <c r="E74" s="69">
        <v>935.90300000000002</v>
      </c>
      <c r="F74" s="71">
        <v>1860.548</v>
      </c>
      <c r="G74" s="176">
        <f t="shared" si="55"/>
        <v>0.99021256103040611</v>
      </c>
      <c r="H74" s="177">
        <f t="shared" si="56"/>
        <v>3.7960030586546067E-2</v>
      </c>
      <c r="I74" s="69">
        <v>742.02</v>
      </c>
      <c r="J74" s="70">
        <v>1508.7280000000001</v>
      </c>
      <c r="K74" s="75">
        <f t="shared" si="52"/>
        <v>0.8109051741744906</v>
      </c>
      <c r="L74" s="77">
        <f t="shared" si="72"/>
        <v>1.8066600091492746E-2</v>
      </c>
      <c r="M74" s="69">
        <v>131.87300000000005</v>
      </c>
      <c r="N74" s="71">
        <v>248.23399999999992</v>
      </c>
      <c r="O74" s="78">
        <f t="shared" si="57"/>
        <v>0.13341983114652239</v>
      </c>
      <c r="P74" s="80">
        <f t="shared" si="58"/>
        <v>-7.4847284071920817E-3</v>
      </c>
      <c r="Q74" s="69">
        <v>62.010000000000005</v>
      </c>
      <c r="R74" s="71">
        <v>103.586</v>
      </c>
      <c r="S74" s="78">
        <f t="shared" si="59"/>
        <v>5.5674994678987053E-2</v>
      </c>
      <c r="T74" s="80">
        <f t="shared" si="60"/>
        <v>-1.0581871684300595E-2</v>
      </c>
      <c r="U74" s="69">
        <v>1043.239</v>
      </c>
      <c r="V74" s="70">
        <v>992.25599999999997</v>
      </c>
      <c r="W74" s="71">
        <f t="shared" si="73"/>
        <v>-50.983000000000061</v>
      </c>
      <c r="X74" s="69">
        <v>118.956</v>
      </c>
      <c r="Y74" s="70">
        <v>105.495</v>
      </c>
      <c r="Z74" s="71">
        <f t="shared" si="61"/>
        <v>-13.460999999999999</v>
      </c>
      <c r="AA74" s="78">
        <f t="shared" si="53"/>
        <v>0.53858521074851629</v>
      </c>
      <c r="AB74" s="80">
        <f t="shared" si="62"/>
        <v>-0.63199408764828102</v>
      </c>
      <c r="AC74" s="78">
        <f t="shared" si="54"/>
        <v>5.7261479706763908E-2</v>
      </c>
      <c r="AD74" s="80">
        <f t="shared" si="63"/>
        <v>-7.6214579969004936E-2</v>
      </c>
      <c r="AE74" s="78">
        <f t="shared" si="64"/>
        <v>5.6701036468825315E-2</v>
      </c>
      <c r="AF74" s="80">
        <f t="shared" si="65"/>
        <v>-7.040187911110124E-2</v>
      </c>
      <c r="AG74" s="69">
        <v>1260</v>
      </c>
      <c r="AH74" s="71">
        <v>2094</v>
      </c>
      <c r="AI74" s="69">
        <v>41</v>
      </c>
      <c r="AJ74" s="71">
        <v>41</v>
      </c>
      <c r="AK74" s="69">
        <v>76</v>
      </c>
      <c r="AL74" s="71">
        <v>76</v>
      </c>
      <c r="AM74" s="69">
        <f t="shared" si="74"/>
        <v>8.5121951219512191</v>
      </c>
      <c r="AN74" s="71">
        <f t="shared" si="75"/>
        <v>-1.7317073170731714</v>
      </c>
      <c r="AO74" s="69">
        <f t="shared" si="76"/>
        <v>4.5921052631578947</v>
      </c>
      <c r="AP74" s="71">
        <f t="shared" si="77"/>
        <v>-0.93421052631578938</v>
      </c>
      <c r="AQ74" s="69">
        <v>132</v>
      </c>
      <c r="AR74" s="71">
        <v>119</v>
      </c>
      <c r="AS74" s="69">
        <v>6984</v>
      </c>
      <c r="AT74" s="71">
        <v>10967</v>
      </c>
      <c r="AU74" s="69">
        <f t="shared" si="66"/>
        <v>169.64967630163216</v>
      </c>
      <c r="AV74" s="71">
        <f t="shared" si="67"/>
        <v>35.642946633820003</v>
      </c>
      <c r="AW74" s="69">
        <f t="shared" si="68"/>
        <v>888.51384909264561</v>
      </c>
      <c r="AX74" s="71">
        <f t="shared" si="69"/>
        <v>145.73369036248687</v>
      </c>
      <c r="AY74" s="197">
        <f t="shared" si="70"/>
        <v>5.2373447946513849</v>
      </c>
      <c r="AZ74" s="190">
        <f t="shared" si="71"/>
        <v>-0.30551234820575779</v>
      </c>
      <c r="BA74" s="78">
        <f t="shared" si="78"/>
        <v>0.50916941362180235</v>
      </c>
      <c r="BB74" s="117">
        <f t="shared" si="79"/>
        <v>-7.8709374256985543E-2</v>
      </c>
    </row>
    <row r="75" spans="1:54" s="152" customFormat="1" ht="15" customHeight="1" x14ac:dyDescent="0.2">
      <c r="A75" s="153" t="s">
        <v>183</v>
      </c>
      <c r="B75" s="233" t="s">
        <v>184</v>
      </c>
      <c r="C75" s="70">
        <v>989.4</v>
      </c>
      <c r="D75" s="70">
        <v>1936.1990000000001</v>
      </c>
      <c r="E75" s="69">
        <v>966.25</v>
      </c>
      <c r="F75" s="71">
        <v>2000.6279999999999</v>
      </c>
      <c r="G75" s="176">
        <f t="shared" si="55"/>
        <v>0.96779561217777621</v>
      </c>
      <c r="H75" s="177">
        <f t="shared" si="56"/>
        <v>-5.6162990668278123E-2</v>
      </c>
      <c r="I75" s="69">
        <v>807.33399999999995</v>
      </c>
      <c r="J75" s="70">
        <v>1583.55</v>
      </c>
      <c r="K75" s="75">
        <f t="shared" si="52"/>
        <v>0.79152646069134291</v>
      </c>
      <c r="L75" s="77">
        <f t="shared" si="72"/>
        <v>-4.4006786397919662E-2</v>
      </c>
      <c r="M75" s="69">
        <v>99.339000000000055</v>
      </c>
      <c r="N75" s="71">
        <v>280.154</v>
      </c>
      <c r="O75" s="78">
        <f t="shared" si="57"/>
        <v>0.1400330296286966</v>
      </c>
      <c r="P75" s="80">
        <f t="shared" si="58"/>
        <v>3.722423273348309E-2</v>
      </c>
      <c r="Q75" s="69">
        <v>59.576999999999998</v>
      </c>
      <c r="R75" s="71">
        <v>136.92400000000001</v>
      </c>
      <c r="S75" s="78">
        <f t="shared" si="59"/>
        <v>6.8440509679960501E-2</v>
      </c>
      <c r="T75" s="80">
        <f t="shared" si="60"/>
        <v>6.7825536644365719E-3</v>
      </c>
      <c r="U75" s="69">
        <v>570.07600000000002</v>
      </c>
      <c r="V75" s="70">
        <v>602.22699999999998</v>
      </c>
      <c r="W75" s="71">
        <f t="shared" si="73"/>
        <v>32.150999999999954</v>
      </c>
      <c r="X75" s="69">
        <v>0</v>
      </c>
      <c r="Y75" s="70">
        <v>0</v>
      </c>
      <c r="Z75" s="71">
        <f t="shared" si="61"/>
        <v>0</v>
      </c>
      <c r="AA75" s="78">
        <f t="shared" si="53"/>
        <v>0.31103569416160215</v>
      </c>
      <c r="AB75" s="80">
        <f t="shared" si="62"/>
        <v>-0.26514785142157959</v>
      </c>
      <c r="AC75" s="78">
        <f t="shared" si="54"/>
        <v>0</v>
      </c>
      <c r="AD75" s="80">
        <f t="shared" si="63"/>
        <v>0</v>
      </c>
      <c r="AE75" s="78">
        <f t="shared" si="64"/>
        <v>0</v>
      </c>
      <c r="AF75" s="80">
        <f t="shared" si="65"/>
        <v>0</v>
      </c>
      <c r="AG75" s="69">
        <v>1315</v>
      </c>
      <c r="AH75" s="71">
        <v>2125</v>
      </c>
      <c r="AI75" s="69">
        <v>45</v>
      </c>
      <c r="AJ75" s="71">
        <v>42</v>
      </c>
      <c r="AK75" s="69">
        <v>66</v>
      </c>
      <c r="AL75" s="71">
        <v>66</v>
      </c>
      <c r="AM75" s="69">
        <f t="shared" si="74"/>
        <v>8.4325396825396819</v>
      </c>
      <c r="AN75" s="71">
        <f t="shared" si="75"/>
        <v>-1.3082010582010586</v>
      </c>
      <c r="AO75" s="69">
        <f t="shared" si="76"/>
        <v>5.3661616161616159</v>
      </c>
      <c r="AP75" s="71">
        <f t="shared" si="77"/>
        <v>-1.275252525252526</v>
      </c>
      <c r="AQ75" s="69">
        <v>104</v>
      </c>
      <c r="AR75" s="71">
        <v>104</v>
      </c>
      <c r="AS75" s="69">
        <v>5519</v>
      </c>
      <c r="AT75" s="71">
        <v>8753</v>
      </c>
      <c r="AU75" s="69">
        <f t="shared" si="66"/>
        <v>228.56483491374385</v>
      </c>
      <c r="AV75" s="71">
        <f t="shared" si="67"/>
        <v>53.487828209630777</v>
      </c>
      <c r="AW75" s="69">
        <f t="shared" si="68"/>
        <v>941.47199999999998</v>
      </c>
      <c r="AX75" s="71">
        <f t="shared" si="69"/>
        <v>206.68112547528517</v>
      </c>
      <c r="AY75" s="197">
        <f t="shared" si="70"/>
        <v>4.1190588235294117</v>
      </c>
      <c r="AZ75" s="190">
        <f t="shared" si="71"/>
        <v>-7.7899351375531722E-2</v>
      </c>
      <c r="BA75" s="78">
        <f t="shared" si="78"/>
        <v>0.46499150021249464</v>
      </c>
      <c r="BB75" s="117">
        <f t="shared" si="79"/>
        <v>-0.12464525192425752</v>
      </c>
    </row>
    <row r="76" spans="1:54" s="152" customFormat="1" ht="15" customHeight="1" x14ac:dyDescent="0.2">
      <c r="A76" s="153" t="s">
        <v>183</v>
      </c>
      <c r="B76" s="232" t="s">
        <v>185</v>
      </c>
      <c r="C76" s="70">
        <v>958.654</v>
      </c>
      <c r="D76" s="70">
        <v>1817.91</v>
      </c>
      <c r="E76" s="69">
        <v>988.95100000000002</v>
      </c>
      <c r="F76" s="71">
        <v>1892.943</v>
      </c>
      <c r="G76" s="176">
        <f t="shared" si="55"/>
        <v>0.96036172246073981</v>
      </c>
      <c r="H76" s="177">
        <f t="shared" si="56"/>
        <v>-9.0027859931673948E-3</v>
      </c>
      <c r="I76" s="69">
        <v>738.79200000000003</v>
      </c>
      <c r="J76" s="70">
        <v>1461.82</v>
      </c>
      <c r="K76" s="75">
        <f t="shared" si="52"/>
        <v>0.77224723618196633</v>
      </c>
      <c r="L76" s="77">
        <f t="shared" si="72"/>
        <v>2.520112368498717E-2</v>
      </c>
      <c r="M76" s="69">
        <v>165.518</v>
      </c>
      <c r="N76" s="71">
        <v>297.18300000000005</v>
      </c>
      <c r="O76" s="78">
        <f t="shared" si="57"/>
        <v>0.15699521855650173</v>
      </c>
      <c r="P76" s="80">
        <f t="shared" si="58"/>
        <v>-1.0372022085350097E-2</v>
      </c>
      <c r="Q76" s="69">
        <v>84.640999999999991</v>
      </c>
      <c r="R76" s="71">
        <v>133.94</v>
      </c>
      <c r="S76" s="78">
        <f t="shared" si="59"/>
        <v>7.0757545261531912E-2</v>
      </c>
      <c r="T76" s="80">
        <f t="shared" si="60"/>
        <v>-1.4829101599637129E-2</v>
      </c>
      <c r="U76" s="69">
        <v>4007.7759999999998</v>
      </c>
      <c r="V76" s="70">
        <v>4025.355</v>
      </c>
      <c r="W76" s="71">
        <f t="shared" si="73"/>
        <v>17.579000000000178</v>
      </c>
      <c r="X76" s="69">
        <v>663.59299999999996</v>
      </c>
      <c r="Y76" s="70">
        <v>668.14300000000003</v>
      </c>
      <c r="Z76" s="71">
        <f t="shared" si="61"/>
        <v>4.5500000000000682</v>
      </c>
      <c r="AA76" s="78">
        <f t="shared" si="53"/>
        <v>2.2142762843045034</v>
      </c>
      <c r="AB76" s="80">
        <f t="shared" si="62"/>
        <v>-1.9663519715625766</v>
      </c>
      <c r="AC76" s="78">
        <f t="shared" si="54"/>
        <v>0.36753359627264276</v>
      </c>
      <c r="AD76" s="80">
        <f t="shared" si="63"/>
        <v>-0.32467965272021598</v>
      </c>
      <c r="AE76" s="78">
        <f t="shared" si="64"/>
        <v>0.3529651975785853</v>
      </c>
      <c r="AF76" s="80">
        <f t="shared" si="65"/>
        <v>-0.3180417582766592</v>
      </c>
      <c r="AG76" s="69">
        <v>1225</v>
      </c>
      <c r="AH76" s="71">
        <v>2019</v>
      </c>
      <c r="AI76" s="69">
        <v>42.67</v>
      </c>
      <c r="AJ76" s="71">
        <v>43</v>
      </c>
      <c r="AK76" s="69">
        <v>63.47</v>
      </c>
      <c r="AL76" s="71">
        <v>62</v>
      </c>
      <c r="AM76" s="69">
        <f t="shared" si="74"/>
        <v>7.8255813953488378</v>
      </c>
      <c r="AN76" s="71">
        <f t="shared" si="75"/>
        <v>-1.7439834823950893</v>
      </c>
      <c r="AO76" s="69">
        <f t="shared" si="76"/>
        <v>5.4274193548387091</v>
      </c>
      <c r="AP76" s="71">
        <f t="shared" si="77"/>
        <v>-1.0060662814198906</v>
      </c>
      <c r="AQ76" s="69">
        <v>125</v>
      </c>
      <c r="AR76" s="71">
        <v>125</v>
      </c>
      <c r="AS76" s="69">
        <v>4855</v>
      </c>
      <c r="AT76" s="71">
        <v>7684</v>
      </c>
      <c r="AU76" s="69">
        <f t="shared" si="66"/>
        <v>246.34864653826133</v>
      </c>
      <c r="AV76" s="71">
        <f t="shared" si="67"/>
        <v>42.651221203554854</v>
      </c>
      <c r="AW76" s="69">
        <f t="shared" si="68"/>
        <v>937.56463595839523</v>
      </c>
      <c r="AX76" s="71">
        <f t="shared" si="69"/>
        <v>130.25769718288507</v>
      </c>
      <c r="AY76" s="197">
        <f t="shared" si="70"/>
        <v>3.8058444774640909</v>
      </c>
      <c r="AZ76" s="190">
        <f t="shared" si="71"/>
        <v>-0.15742082865835805</v>
      </c>
      <c r="BA76" s="78">
        <f t="shared" si="78"/>
        <v>0.33962430939226518</v>
      </c>
      <c r="BB76" s="117">
        <f t="shared" si="79"/>
        <v>-9.1931246163290403E-2</v>
      </c>
    </row>
    <row r="77" spans="1:54" s="152" customFormat="1" ht="15" customHeight="1" x14ac:dyDescent="0.2">
      <c r="A77" s="153" t="s">
        <v>183</v>
      </c>
      <c r="B77" s="233" t="s">
        <v>186</v>
      </c>
      <c r="C77" s="70">
        <v>2094.9079999999999</v>
      </c>
      <c r="D77" s="70">
        <v>4206.8879999999999</v>
      </c>
      <c r="E77" s="69">
        <v>1831.105</v>
      </c>
      <c r="F77" s="71">
        <v>3621.7979999999998</v>
      </c>
      <c r="G77" s="176">
        <f t="shared" si="55"/>
        <v>1.1615468339206108</v>
      </c>
      <c r="H77" s="177">
        <f t="shared" si="56"/>
        <v>1.7479180782205228E-2</v>
      </c>
      <c r="I77" s="69">
        <v>1289.0260000000001</v>
      </c>
      <c r="J77" s="70">
        <v>2578.5059999999999</v>
      </c>
      <c r="K77" s="75">
        <f t="shared" si="52"/>
        <v>0.71194086473072216</v>
      </c>
      <c r="L77" s="77">
        <f t="shared" si="72"/>
        <v>7.9801415608329318E-3</v>
      </c>
      <c r="M77" s="69">
        <v>338.09499999999991</v>
      </c>
      <c r="N77" s="71">
        <v>634.3549999999999</v>
      </c>
      <c r="O77" s="78">
        <f t="shared" si="57"/>
        <v>0.17514919385343963</v>
      </c>
      <c r="P77" s="80">
        <f t="shared" si="58"/>
        <v>-9.4906820684763082E-3</v>
      </c>
      <c r="Q77" s="69">
        <v>203.98400000000001</v>
      </c>
      <c r="R77" s="71">
        <v>408.93700000000001</v>
      </c>
      <c r="S77" s="78">
        <f t="shared" si="59"/>
        <v>0.11290994141583822</v>
      </c>
      <c r="T77" s="80">
        <f t="shared" si="60"/>
        <v>1.5105405076434458E-3</v>
      </c>
      <c r="U77" s="69">
        <v>124.613</v>
      </c>
      <c r="V77" s="70">
        <v>71.025000000000006</v>
      </c>
      <c r="W77" s="71">
        <f t="shared" si="73"/>
        <v>-53.587999999999994</v>
      </c>
      <c r="X77" s="69">
        <v>0</v>
      </c>
      <c r="Y77" s="70">
        <v>0</v>
      </c>
      <c r="Z77" s="71">
        <f t="shared" si="61"/>
        <v>0</v>
      </c>
      <c r="AA77" s="78">
        <f t="shared" si="53"/>
        <v>1.6883026122872777E-2</v>
      </c>
      <c r="AB77" s="80">
        <f t="shared" si="62"/>
        <v>-4.2600731636417852E-2</v>
      </c>
      <c r="AC77" s="78">
        <f t="shared" si="54"/>
        <v>0</v>
      </c>
      <c r="AD77" s="80">
        <f t="shared" si="63"/>
        <v>0</v>
      </c>
      <c r="AE77" s="78">
        <f t="shared" si="64"/>
        <v>0</v>
      </c>
      <c r="AF77" s="80">
        <f t="shared" si="65"/>
        <v>0</v>
      </c>
      <c r="AG77" s="69">
        <v>2520</v>
      </c>
      <c r="AH77" s="71">
        <v>4798</v>
      </c>
      <c r="AI77" s="69">
        <v>51</v>
      </c>
      <c r="AJ77" s="71">
        <v>50</v>
      </c>
      <c r="AK77" s="69">
        <v>78</v>
      </c>
      <c r="AL77" s="71">
        <v>75</v>
      </c>
      <c r="AM77" s="69">
        <f t="shared" si="74"/>
        <v>15.993333333333332</v>
      </c>
      <c r="AN77" s="71">
        <f t="shared" si="75"/>
        <v>-0.47725490196078724</v>
      </c>
      <c r="AO77" s="69">
        <f t="shared" si="76"/>
        <v>10.662222222222223</v>
      </c>
      <c r="AP77" s="71">
        <f t="shared" si="77"/>
        <v>-0.10700854700854556</v>
      </c>
      <c r="AQ77" s="69">
        <v>153</v>
      </c>
      <c r="AR77" s="71">
        <v>153</v>
      </c>
      <c r="AS77" s="69">
        <v>10431</v>
      </c>
      <c r="AT77" s="71">
        <v>19635</v>
      </c>
      <c r="AU77" s="69">
        <f t="shared" si="66"/>
        <v>184.45622612681436</v>
      </c>
      <c r="AV77" s="71">
        <f t="shared" si="67"/>
        <v>8.9116954010929419</v>
      </c>
      <c r="AW77" s="69">
        <f t="shared" si="68"/>
        <v>754.85577323884957</v>
      </c>
      <c r="AX77" s="71">
        <f t="shared" si="69"/>
        <v>28.226804984881255</v>
      </c>
      <c r="AY77" s="197">
        <f t="shared" si="70"/>
        <v>4.0923301375573153</v>
      </c>
      <c r="AZ77" s="190">
        <f t="shared" si="71"/>
        <v>-4.6955576728398896E-2</v>
      </c>
      <c r="BA77" s="78">
        <f t="shared" si="78"/>
        <v>0.70902394106814004</v>
      </c>
      <c r="BB77" s="117">
        <f t="shared" si="79"/>
        <v>-4.8492398801140979E-2</v>
      </c>
    </row>
    <row r="78" spans="1:54" s="152" customFormat="1" ht="15" customHeight="1" x14ac:dyDescent="0.2">
      <c r="A78" s="153" t="s">
        <v>187</v>
      </c>
      <c r="B78" s="233" t="s">
        <v>188</v>
      </c>
      <c r="C78" s="70">
        <v>423.98500000000001</v>
      </c>
      <c r="D78" s="70">
        <v>830.33915999999988</v>
      </c>
      <c r="E78" s="69">
        <v>415.60529000000002</v>
      </c>
      <c r="F78" s="71">
        <v>800.34</v>
      </c>
      <c r="G78" s="176">
        <f t="shared" si="55"/>
        <v>1.0374830197166203</v>
      </c>
      <c r="H78" s="177">
        <f t="shared" si="56"/>
        <v>1.7320355280852517E-2</v>
      </c>
      <c r="I78" s="69">
        <v>334.35500000000002</v>
      </c>
      <c r="J78" s="70">
        <v>660.91499999999996</v>
      </c>
      <c r="K78" s="75">
        <f t="shared" si="52"/>
        <v>0.82579278806507228</v>
      </c>
      <c r="L78" s="77">
        <f t="shared" si="72"/>
        <v>2.129147866162362E-2</v>
      </c>
      <c r="M78" s="69">
        <v>67.25</v>
      </c>
      <c r="N78" s="71">
        <v>114.13000000000007</v>
      </c>
      <c r="O78" s="78">
        <f t="shared" si="57"/>
        <v>0.14260189419496722</v>
      </c>
      <c r="P78" s="80">
        <f t="shared" si="58"/>
        <v>-1.921029063068791E-2</v>
      </c>
      <c r="Q78" s="69">
        <v>14.000290000000001</v>
      </c>
      <c r="R78" s="71">
        <v>25.295000000000002</v>
      </c>
      <c r="S78" s="78">
        <f t="shared" si="59"/>
        <v>3.1605317739960517E-2</v>
      </c>
      <c r="T78" s="80">
        <f t="shared" si="60"/>
        <v>-2.08118803093571E-3</v>
      </c>
      <c r="U78" s="69">
        <v>211.79729</v>
      </c>
      <c r="V78" s="70">
        <v>412.99777</v>
      </c>
      <c r="W78" s="71">
        <f t="shared" si="73"/>
        <v>201.20048</v>
      </c>
      <c r="X78" s="69">
        <v>0</v>
      </c>
      <c r="Y78" s="70">
        <v>0</v>
      </c>
      <c r="Z78" s="71">
        <f t="shared" si="61"/>
        <v>0</v>
      </c>
      <c r="AA78" s="78">
        <f t="shared" si="53"/>
        <v>0.49738443023691675</v>
      </c>
      <c r="AB78" s="80">
        <f t="shared" si="62"/>
        <v>-2.1551525313415754E-3</v>
      </c>
      <c r="AC78" s="78">
        <f t="shared" si="54"/>
        <v>0</v>
      </c>
      <c r="AD78" s="80">
        <f t="shared" si="63"/>
        <v>0</v>
      </c>
      <c r="AE78" s="78">
        <f t="shared" si="64"/>
        <v>0</v>
      </c>
      <c r="AF78" s="80">
        <f t="shared" si="65"/>
        <v>0</v>
      </c>
      <c r="AG78" s="69">
        <v>527</v>
      </c>
      <c r="AH78" s="71">
        <v>856</v>
      </c>
      <c r="AI78" s="69">
        <v>17.25</v>
      </c>
      <c r="AJ78" s="71">
        <v>17.829999999999998</v>
      </c>
      <c r="AK78" s="69">
        <v>36</v>
      </c>
      <c r="AL78" s="71">
        <v>36</v>
      </c>
      <c r="AM78" s="69">
        <f t="shared" si="74"/>
        <v>8.0014956066554515</v>
      </c>
      <c r="AN78" s="71">
        <f t="shared" si="75"/>
        <v>-2.1820792725716025</v>
      </c>
      <c r="AO78" s="69">
        <f t="shared" si="76"/>
        <v>3.9629629629629632</v>
      </c>
      <c r="AP78" s="71">
        <f t="shared" si="77"/>
        <v>-0.91666666666666652</v>
      </c>
      <c r="AQ78" s="69">
        <v>85</v>
      </c>
      <c r="AR78" s="71">
        <v>85</v>
      </c>
      <c r="AS78" s="69">
        <v>4264</v>
      </c>
      <c r="AT78" s="71">
        <v>7079</v>
      </c>
      <c r="AU78" s="69">
        <f t="shared" si="66"/>
        <v>113.0583415736686</v>
      </c>
      <c r="AV78" s="71">
        <f t="shared" si="67"/>
        <v>15.589933975169529</v>
      </c>
      <c r="AW78" s="69">
        <f t="shared" si="68"/>
        <v>934.97663551401865</v>
      </c>
      <c r="AX78" s="71">
        <f t="shared" si="69"/>
        <v>146.35179680434112</v>
      </c>
      <c r="AY78" s="197">
        <f t="shared" si="70"/>
        <v>8.2698598130841123</v>
      </c>
      <c r="AZ78" s="190">
        <f t="shared" si="71"/>
        <v>0.17877821915621794</v>
      </c>
      <c r="BA78" s="78">
        <f t="shared" si="78"/>
        <v>0.4601234969125772</v>
      </c>
      <c r="BB78" s="117">
        <f t="shared" si="79"/>
        <v>-9.726212400245543E-2</v>
      </c>
    </row>
    <row r="79" spans="1:54" s="152" customFormat="1" ht="15" customHeight="1" x14ac:dyDescent="0.2">
      <c r="A79" s="153" t="s">
        <v>189</v>
      </c>
      <c r="B79" s="233" t="s">
        <v>190</v>
      </c>
      <c r="C79" s="70">
        <v>562.33100000000002</v>
      </c>
      <c r="D79" s="70">
        <v>1044.934</v>
      </c>
      <c r="E79" s="69">
        <v>448.82499999999999</v>
      </c>
      <c r="F79" s="71">
        <v>924.50400000000002</v>
      </c>
      <c r="G79" s="176">
        <f t="shared" si="55"/>
        <v>1.130264444502133</v>
      </c>
      <c r="H79" s="177">
        <f t="shared" si="56"/>
        <v>-0.12263145033438461</v>
      </c>
      <c r="I79" s="69">
        <v>335.375</v>
      </c>
      <c r="J79" s="70">
        <v>707.66</v>
      </c>
      <c r="K79" s="75">
        <f t="shared" si="52"/>
        <v>0.7654482836201898</v>
      </c>
      <c r="L79" s="77">
        <f t="shared" si="72"/>
        <v>1.8219408223320133E-2</v>
      </c>
      <c r="M79" s="69">
        <v>72.066999999999993</v>
      </c>
      <c r="N79" s="71">
        <v>144.60500000000005</v>
      </c>
      <c r="O79" s="78">
        <f t="shared" si="57"/>
        <v>0.15641360123915099</v>
      </c>
      <c r="P79" s="80">
        <f t="shared" si="58"/>
        <v>-4.1545489307370509E-3</v>
      </c>
      <c r="Q79" s="69">
        <v>41.382999999999996</v>
      </c>
      <c r="R79" s="71">
        <v>72.239000000000004</v>
      </c>
      <c r="S79" s="78">
        <f t="shared" si="59"/>
        <v>7.8138115140659214E-2</v>
      </c>
      <c r="T79" s="80">
        <f t="shared" si="60"/>
        <v>-1.4064859292583137E-2</v>
      </c>
      <c r="U79" s="69">
        <v>161.00800000000001</v>
      </c>
      <c r="V79" s="70">
        <v>145.38900000000001</v>
      </c>
      <c r="W79" s="71">
        <f t="shared" si="73"/>
        <v>-15.619</v>
      </c>
      <c r="X79" s="69">
        <v>0</v>
      </c>
      <c r="Y79" s="70">
        <v>0</v>
      </c>
      <c r="Z79" s="71">
        <f t="shared" si="61"/>
        <v>0</v>
      </c>
      <c r="AA79" s="78">
        <f t="shared" si="53"/>
        <v>0.13913701726616229</v>
      </c>
      <c r="AB79" s="80">
        <f t="shared" si="62"/>
        <v>-0.14718545117324439</v>
      </c>
      <c r="AC79" s="78">
        <f t="shared" si="54"/>
        <v>0</v>
      </c>
      <c r="AD79" s="80">
        <f t="shared" si="63"/>
        <v>0</v>
      </c>
      <c r="AE79" s="78">
        <f t="shared" si="64"/>
        <v>0</v>
      </c>
      <c r="AF79" s="80">
        <f t="shared" si="65"/>
        <v>0</v>
      </c>
      <c r="AG79" s="69">
        <v>438</v>
      </c>
      <c r="AH79" s="71">
        <v>683</v>
      </c>
      <c r="AI79" s="69">
        <v>20</v>
      </c>
      <c r="AJ79" s="71">
        <v>20</v>
      </c>
      <c r="AK79" s="69">
        <v>32</v>
      </c>
      <c r="AL79" s="71">
        <v>32</v>
      </c>
      <c r="AM79" s="69">
        <f t="shared" si="74"/>
        <v>5.6916666666666664</v>
      </c>
      <c r="AN79" s="71">
        <f t="shared" si="75"/>
        <v>-1.6083333333333334</v>
      </c>
      <c r="AO79" s="69">
        <f t="shared" si="76"/>
        <v>3.5572916666666665</v>
      </c>
      <c r="AP79" s="71">
        <f t="shared" si="77"/>
        <v>-1.0052083333333335</v>
      </c>
      <c r="AQ79" s="69">
        <v>55</v>
      </c>
      <c r="AR79" s="71">
        <v>55</v>
      </c>
      <c r="AS79" s="69">
        <v>2214</v>
      </c>
      <c r="AT79" s="71">
        <v>3447</v>
      </c>
      <c r="AU79" s="69">
        <f t="shared" si="66"/>
        <v>268.20539599651869</v>
      </c>
      <c r="AV79" s="71">
        <f t="shared" si="67"/>
        <v>65.484077116663229</v>
      </c>
      <c r="AW79" s="69">
        <f t="shared" si="68"/>
        <v>1353.5929721815519</v>
      </c>
      <c r="AX79" s="71">
        <f t="shared" si="69"/>
        <v>328.87836030940571</v>
      </c>
      <c r="AY79" s="197">
        <f t="shared" si="70"/>
        <v>5.0468521229868228</v>
      </c>
      <c r="AZ79" s="190">
        <f t="shared" si="71"/>
        <v>-7.9423975611225828E-3</v>
      </c>
      <c r="BA79" s="78">
        <f t="shared" si="78"/>
        <v>0.34625816172777496</v>
      </c>
      <c r="BB79" s="117">
        <f t="shared" si="79"/>
        <v>-0.10101456554495236</v>
      </c>
    </row>
    <row r="80" spans="1:54" s="152" customFormat="1" ht="15" customHeight="1" x14ac:dyDescent="0.2">
      <c r="A80" s="153" t="s">
        <v>91</v>
      </c>
      <c r="B80" s="233" t="s">
        <v>191</v>
      </c>
      <c r="C80" s="70">
        <v>1647.3929699999999</v>
      </c>
      <c r="D80" s="70">
        <v>3786.1590000000001</v>
      </c>
      <c r="E80" s="69">
        <v>1351.7629999999999</v>
      </c>
      <c r="F80" s="71">
        <v>3258.9949999999999</v>
      </c>
      <c r="G80" s="176">
        <f t="shared" si="55"/>
        <v>1.1617566151528309</v>
      </c>
      <c r="H80" s="177">
        <f t="shared" si="56"/>
        <v>-5.6942942387951057E-2</v>
      </c>
      <c r="I80" s="69">
        <v>453.553</v>
      </c>
      <c r="J80" s="70">
        <v>1014.932</v>
      </c>
      <c r="K80" s="75">
        <f t="shared" si="52"/>
        <v>0.31142484109365004</v>
      </c>
      <c r="L80" s="77">
        <f t="shared" si="72"/>
        <v>-2.4102170668027112E-2</v>
      </c>
      <c r="M80" s="69">
        <v>12.72099999999989</v>
      </c>
      <c r="N80" s="71">
        <v>26.992000000000189</v>
      </c>
      <c r="O80" s="78">
        <f t="shared" si="57"/>
        <v>8.2823078893954089E-3</v>
      </c>
      <c r="P80" s="80">
        <f t="shared" si="58"/>
        <v>-1.1283654312975611E-3</v>
      </c>
      <c r="Q80" s="69">
        <v>885.48900000000003</v>
      </c>
      <c r="R80" s="71">
        <v>2217.0709999999999</v>
      </c>
      <c r="S80" s="78">
        <f t="shared" si="59"/>
        <v>0.68029285101695458</v>
      </c>
      <c r="T80" s="80">
        <f t="shared" si="60"/>
        <v>2.5230536099324685E-2</v>
      </c>
      <c r="U80" s="69">
        <v>2098.0219999999999</v>
      </c>
      <c r="V80" s="70">
        <v>2197.5002799999997</v>
      </c>
      <c r="W80" s="71">
        <f t="shared" si="73"/>
        <v>99.478279999999813</v>
      </c>
      <c r="X80" s="69">
        <v>772.26300000000003</v>
      </c>
      <c r="Y80" s="70">
        <v>739.39599999999996</v>
      </c>
      <c r="Z80" s="71">
        <f t="shared" si="61"/>
        <v>-32.867000000000075</v>
      </c>
      <c r="AA80" s="78">
        <f t="shared" si="53"/>
        <v>0.58040359108003647</v>
      </c>
      <c r="AB80" s="80">
        <f t="shared" si="62"/>
        <v>-0.69313711123338906</v>
      </c>
      <c r="AC80" s="78">
        <f t="shared" si="54"/>
        <v>0.1952892099882757</v>
      </c>
      <c r="AD80" s="80">
        <f t="shared" si="63"/>
        <v>-0.27348965095344613</v>
      </c>
      <c r="AE80" s="78">
        <f t="shared" si="64"/>
        <v>0.22687853157184959</v>
      </c>
      <c r="AF80" s="80">
        <f t="shared" si="65"/>
        <v>-0.34442205884229848</v>
      </c>
      <c r="AG80" s="69">
        <v>1449</v>
      </c>
      <c r="AH80" s="71">
        <v>3019</v>
      </c>
      <c r="AI80" s="69">
        <v>32</v>
      </c>
      <c r="AJ80" s="71">
        <v>31</v>
      </c>
      <c r="AK80" s="69">
        <v>61</v>
      </c>
      <c r="AL80" s="71">
        <v>53</v>
      </c>
      <c r="AM80" s="69">
        <f t="shared" si="74"/>
        <v>16.231182795698924</v>
      </c>
      <c r="AN80" s="71">
        <f t="shared" si="75"/>
        <v>1.1374327956989241</v>
      </c>
      <c r="AO80" s="69">
        <f t="shared" si="76"/>
        <v>9.4937106918238996</v>
      </c>
      <c r="AP80" s="71">
        <f t="shared" si="77"/>
        <v>1.5756779049386536</v>
      </c>
      <c r="AQ80" s="69">
        <v>106</v>
      </c>
      <c r="AR80" s="71">
        <v>108</v>
      </c>
      <c r="AS80" s="69">
        <v>4386</v>
      </c>
      <c r="AT80" s="71">
        <v>8322</v>
      </c>
      <c r="AU80" s="69">
        <f t="shared" si="66"/>
        <v>391.61199230954099</v>
      </c>
      <c r="AV80" s="71">
        <f t="shared" si="67"/>
        <v>83.412493905528208</v>
      </c>
      <c r="AW80" s="69">
        <f t="shared" si="68"/>
        <v>1079.4948658496191</v>
      </c>
      <c r="AX80" s="71">
        <f t="shared" si="69"/>
        <v>146.60114604285582</v>
      </c>
      <c r="AY80" s="197">
        <f t="shared" si="70"/>
        <v>2.7565419012918184</v>
      </c>
      <c r="AZ80" s="190">
        <f t="shared" si="71"/>
        <v>-0.27037321257981706</v>
      </c>
      <c r="BA80" s="78">
        <f t="shared" si="78"/>
        <v>0.42572130141190917</v>
      </c>
      <c r="BB80" s="117">
        <f t="shared" si="79"/>
        <v>-3.4027126261046814E-2</v>
      </c>
    </row>
    <row r="81" spans="1:54" s="152" customFormat="1" ht="15" customHeight="1" x14ac:dyDescent="0.2">
      <c r="A81" s="153" t="s">
        <v>91</v>
      </c>
      <c r="B81" s="233" t="s">
        <v>192</v>
      </c>
      <c r="C81" s="70">
        <v>464.96161000000006</v>
      </c>
      <c r="D81" s="70">
        <v>819.00023999999996</v>
      </c>
      <c r="E81" s="69">
        <v>358.73448999999999</v>
      </c>
      <c r="F81" s="71">
        <v>715.22116000000005</v>
      </c>
      <c r="G81" s="176">
        <f t="shared" si="55"/>
        <v>1.1451006846609515</v>
      </c>
      <c r="H81" s="177">
        <f t="shared" si="56"/>
        <v>-0.15101558785023106</v>
      </c>
      <c r="I81" s="69">
        <v>256.50373000000002</v>
      </c>
      <c r="J81" s="70">
        <v>545.12679000000003</v>
      </c>
      <c r="K81" s="75">
        <f t="shared" si="52"/>
        <v>0.76217933764711321</v>
      </c>
      <c r="L81" s="77">
        <f t="shared" si="72"/>
        <v>4.7155449088195911E-2</v>
      </c>
      <c r="M81" s="69">
        <v>67.39867999999997</v>
      </c>
      <c r="N81" s="71">
        <v>115.99702000000002</v>
      </c>
      <c r="O81" s="78">
        <f t="shared" si="57"/>
        <v>0.16218342868938609</v>
      </c>
      <c r="P81" s="80">
        <f t="shared" si="58"/>
        <v>-2.5695578985621609E-2</v>
      </c>
      <c r="Q81" s="69">
        <v>34.832080000000005</v>
      </c>
      <c r="R81" s="71">
        <v>54.097349999999999</v>
      </c>
      <c r="S81" s="78">
        <f t="shared" si="59"/>
        <v>7.5637233663500669E-2</v>
      </c>
      <c r="T81" s="80">
        <f t="shared" si="60"/>
        <v>-2.1459870102574358E-2</v>
      </c>
      <c r="U81" s="69">
        <v>124.61564</v>
      </c>
      <c r="V81" s="70">
        <v>125.58417999999999</v>
      </c>
      <c r="W81" s="71">
        <f t="shared" si="73"/>
        <v>0.96853999999999019</v>
      </c>
      <c r="X81" s="69">
        <v>0</v>
      </c>
      <c r="Y81" s="70">
        <v>0</v>
      </c>
      <c r="Z81" s="71">
        <f t="shared" si="61"/>
        <v>0</v>
      </c>
      <c r="AA81" s="78">
        <f t="shared" si="53"/>
        <v>0.15333839218410975</v>
      </c>
      <c r="AB81" s="80">
        <f t="shared" si="62"/>
        <v>-0.11467435837394166</v>
      </c>
      <c r="AC81" s="78">
        <f t="shared" si="54"/>
        <v>0</v>
      </c>
      <c r="AD81" s="80">
        <f t="shared" si="63"/>
        <v>0</v>
      </c>
      <c r="AE81" s="78">
        <f t="shared" si="64"/>
        <v>0</v>
      </c>
      <c r="AF81" s="80">
        <f t="shared" si="65"/>
        <v>0</v>
      </c>
      <c r="AG81" s="69">
        <v>510</v>
      </c>
      <c r="AH81" s="71">
        <v>830</v>
      </c>
      <c r="AI81" s="69">
        <v>6.5</v>
      </c>
      <c r="AJ81" s="71">
        <v>6.5</v>
      </c>
      <c r="AK81" s="69">
        <v>12</v>
      </c>
      <c r="AL81" s="71">
        <v>12</v>
      </c>
      <c r="AM81" s="69">
        <f t="shared" si="74"/>
        <v>21.282051282051281</v>
      </c>
      <c r="AN81" s="71">
        <f t="shared" si="75"/>
        <v>-4.8717948717948758</v>
      </c>
      <c r="AO81" s="69">
        <f t="shared" si="76"/>
        <v>11.527777777777779</v>
      </c>
      <c r="AP81" s="71">
        <f t="shared" si="77"/>
        <v>-2.6388888888888875</v>
      </c>
      <c r="AQ81" s="69">
        <v>45</v>
      </c>
      <c r="AR81" s="71">
        <v>45</v>
      </c>
      <c r="AS81" s="69">
        <v>4001</v>
      </c>
      <c r="AT81" s="71">
        <v>7494</v>
      </c>
      <c r="AU81" s="69">
        <f t="shared" si="66"/>
        <v>95.439172671470516</v>
      </c>
      <c r="AV81" s="71">
        <f t="shared" si="67"/>
        <v>5.777965473270072</v>
      </c>
      <c r="AW81" s="69">
        <f t="shared" si="68"/>
        <v>861.71224096385549</v>
      </c>
      <c r="AX81" s="71">
        <f t="shared" si="69"/>
        <v>158.31128017954177</v>
      </c>
      <c r="AY81" s="197">
        <f t="shared" si="70"/>
        <v>9.0289156626506024</v>
      </c>
      <c r="AZ81" s="190">
        <f t="shared" si="71"/>
        <v>1.1838176234349165</v>
      </c>
      <c r="BA81" s="78">
        <f t="shared" si="78"/>
        <v>0.92007366482504604</v>
      </c>
      <c r="BB81" s="117">
        <f t="shared" si="79"/>
        <v>-6.7827569742855198E-2</v>
      </c>
    </row>
    <row r="82" spans="1:54" s="152" customFormat="1" ht="15" customHeight="1" x14ac:dyDescent="0.2">
      <c r="A82" s="153" t="s">
        <v>95</v>
      </c>
      <c r="B82" s="233" t="s">
        <v>193</v>
      </c>
      <c r="C82" s="70">
        <v>562.03056000000004</v>
      </c>
      <c r="D82" s="70">
        <v>1030.1488899999999</v>
      </c>
      <c r="E82" s="69">
        <v>544.58115999999995</v>
      </c>
      <c r="F82" s="71">
        <v>1001.8692</v>
      </c>
      <c r="G82" s="176">
        <f t="shared" si="55"/>
        <v>1.0282269282257603</v>
      </c>
      <c r="H82" s="177">
        <f t="shared" si="56"/>
        <v>-3.8149441004877715E-3</v>
      </c>
      <c r="I82" s="69">
        <v>344.75749000000002</v>
      </c>
      <c r="J82" s="70">
        <v>548.51912000000004</v>
      </c>
      <c r="K82" s="75">
        <f t="shared" si="52"/>
        <v>0.54749574096099574</v>
      </c>
      <c r="L82" s="77">
        <f t="shared" si="72"/>
        <v>-8.5573331792090368E-2</v>
      </c>
      <c r="M82" s="69">
        <v>132.43375999999995</v>
      </c>
      <c r="N82" s="71">
        <v>341.91385999999994</v>
      </c>
      <c r="O82" s="78">
        <f t="shared" si="57"/>
        <v>0.3412759469998678</v>
      </c>
      <c r="P82" s="80">
        <f t="shared" si="58"/>
        <v>9.8091331505641088E-2</v>
      </c>
      <c r="Q82" s="69">
        <v>67.38991</v>
      </c>
      <c r="R82" s="71">
        <v>111.43622000000001</v>
      </c>
      <c r="S82" s="78">
        <f t="shared" si="59"/>
        <v>0.11122831203913645</v>
      </c>
      <c r="T82" s="80">
        <f t="shared" si="60"/>
        <v>-1.2517999713550707E-2</v>
      </c>
      <c r="U82" s="69">
        <v>269.12783999999999</v>
      </c>
      <c r="V82" s="70">
        <v>190.09768999999997</v>
      </c>
      <c r="W82" s="71">
        <f t="shared" si="73"/>
        <v>-79.03015000000002</v>
      </c>
      <c r="X82" s="69">
        <v>0</v>
      </c>
      <c r="Y82" s="70">
        <v>0</v>
      </c>
      <c r="Z82" s="71">
        <f t="shared" si="61"/>
        <v>0</v>
      </c>
      <c r="AA82" s="78">
        <f t="shared" si="53"/>
        <v>0.18453418903358715</v>
      </c>
      <c r="AB82" s="80">
        <f t="shared" si="62"/>
        <v>-0.29431493262271563</v>
      </c>
      <c r="AC82" s="78">
        <f t="shared" si="54"/>
        <v>0</v>
      </c>
      <c r="AD82" s="80">
        <f t="shared" si="63"/>
        <v>0</v>
      </c>
      <c r="AE82" s="78">
        <f t="shared" si="64"/>
        <v>0</v>
      </c>
      <c r="AF82" s="80">
        <f t="shared" si="65"/>
        <v>0</v>
      </c>
      <c r="AG82" s="69">
        <v>687</v>
      </c>
      <c r="AH82" s="71">
        <v>1068</v>
      </c>
      <c r="AI82" s="69">
        <v>14</v>
      </c>
      <c r="AJ82" s="71">
        <v>13</v>
      </c>
      <c r="AK82" s="69">
        <v>28</v>
      </c>
      <c r="AL82" s="71">
        <v>28</v>
      </c>
      <c r="AM82" s="69">
        <f t="shared" si="74"/>
        <v>13.692307692307693</v>
      </c>
      <c r="AN82" s="71">
        <f t="shared" si="75"/>
        <v>-2.6648351648351642</v>
      </c>
      <c r="AO82" s="69">
        <f t="shared" si="76"/>
        <v>6.3571428571428577</v>
      </c>
      <c r="AP82" s="71">
        <f t="shared" si="77"/>
        <v>-1.8214285714285712</v>
      </c>
      <c r="AQ82" s="69">
        <v>82</v>
      </c>
      <c r="AR82" s="71">
        <v>82</v>
      </c>
      <c r="AS82" s="69">
        <v>5902</v>
      </c>
      <c r="AT82" s="71">
        <v>10420</v>
      </c>
      <c r="AU82" s="69">
        <f t="shared" si="66"/>
        <v>96.148675623800386</v>
      </c>
      <c r="AV82" s="71">
        <f t="shared" si="67"/>
        <v>3.8780622723941036</v>
      </c>
      <c r="AW82" s="69">
        <f t="shared" si="68"/>
        <v>938.07977528089884</v>
      </c>
      <c r="AX82" s="71">
        <f t="shared" si="69"/>
        <v>145.38521924014208</v>
      </c>
      <c r="AY82" s="197">
        <f t="shared" si="70"/>
        <v>9.7565543071161045</v>
      </c>
      <c r="AZ82" s="190">
        <f t="shared" si="71"/>
        <v>1.1655790523853913</v>
      </c>
      <c r="BA82" s="78">
        <f t="shared" si="78"/>
        <v>0.70206171674976425</v>
      </c>
      <c r="BB82" s="117">
        <f t="shared" si="79"/>
        <v>-9.7667280540208568E-2</v>
      </c>
    </row>
    <row r="83" spans="1:54" s="152" customFormat="1" ht="15" customHeight="1" x14ac:dyDescent="0.2">
      <c r="A83" s="153" t="s">
        <v>100</v>
      </c>
      <c r="B83" s="233" t="s">
        <v>194</v>
      </c>
      <c r="C83" s="70">
        <v>1462.9797100000001</v>
      </c>
      <c r="D83" s="70">
        <v>2953.7164099999995</v>
      </c>
      <c r="E83" s="69">
        <v>1504.5215299999998</v>
      </c>
      <c r="F83" s="71">
        <v>3003.80683</v>
      </c>
      <c r="G83" s="176">
        <f t="shared" si="55"/>
        <v>0.98332435378342875</v>
      </c>
      <c r="H83" s="177">
        <f t="shared" si="56"/>
        <v>1.0935670186458024E-2</v>
      </c>
      <c r="I83" s="69">
        <v>1146.77799</v>
      </c>
      <c r="J83" s="70">
        <v>2311.0038599999998</v>
      </c>
      <c r="K83" s="75">
        <f t="shared" si="52"/>
        <v>0.76935834785354684</v>
      </c>
      <c r="L83" s="77">
        <f t="shared" si="72"/>
        <v>7.1372914356966355E-3</v>
      </c>
      <c r="M83" s="69">
        <v>264.16934999999972</v>
      </c>
      <c r="N83" s="71">
        <v>492.70018000000016</v>
      </c>
      <c r="O83" s="78">
        <f t="shared" si="57"/>
        <v>0.16402525458003575</v>
      </c>
      <c r="P83" s="80">
        <f t="shared" si="58"/>
        <v>-1.1558374322901771E-2</v>
      </c>
      <c r="Q83" s="69">
        <v>93.574190000000002</v>
      </c>
      <c r="R83" s="71">
        <v>200.10279</v>
      </c>
      <c r="S83" s="78">
        <f t="shared" si="59"/>
        <v>6.6616397566417407E-2</v>
      </c>
      <c r="T83" s="80">
        <f t="shared" si="60"/>
        <v>4.4210828872050592E-3</v>
      </c>
      <c r="U83" s="69">
        <v>2795.9589999999998</v>
      </c>
      <c r="V83" s="70">
        <v>3002.2481200000002</v>
      </c>
      <c r="W83" s="71">
        <f t="shared" si="73"/>
        <v>206.28912000000037</v>
      </c>
      <c r="X83" s="69">
        <v>68.200100000000006</v>
      </c>
      <c r="Y83" s="70">
        <v>67.916110000000003</v>
      </c>
      <c r="Z83" s="71">
        <f t="shared" si="61"/>
        <v>-0.28399000000000285</v>
      </c>
      <c r="AA83" s="78">
        <f t="shared" si="53"/>
        <v>1.016430727687903</v>
      </c>
      <c r="AB83" s="80">
        <f t="shared" si="62"/>
        <v>-0.89470924294094445</v>
      </c>
      <c r="AC83" s="78">
        <f t="shared" si="54"/>
        <v>2.2993443029962382E-2</v>
      </c>
      <c r="AD83" s="80">
        <f t="shared" si="63"/>
        <v>-2.3623813199790802E-2</v>
      </c>
      <c r="AE83" s="78">
        <f t="shared" si="64"/>
        <v>2.2610012508693843E-2</v>
      </c>
      <c r="AF83" s="80">
        <f t="shared" si="65"/>
        <v>-2.2720079909458533E-2</v>
      </c>
      <c r="AG83" s="69">
        <v>1490</v>
      </c>
      <c r="AH83" s="71">
        <v>2965</v>
      </c>
      <c r="AI83" s="69">
        <v>41.28</v>
      </c>
      <c r="AJ83" s="71">
        <v>40.473333333333336</v>
      </c>
      <c r="AK83" s="69">
        <v>129.94999999999999</v>
      </c>
      <c r="AL83" s="71">
        <v>130.995</v>
      </c>
      <c r="AM83" s="69">
        <f t="shared" si="74"/>
        <v>12.20968538955691</v>
      </c>
      <c r="AN83" s="71">
        <f t="shared" si="75"/>
        <v>0.17803164278688399</v>
      </c>
      <c r="AO83" s="69">
        <f t="shared" si="76"/>
        <v>3.7724086161049404</v>
      </c>
      <c r="AP83" s="71">
        <f t="shared" si="77"/>
        <v>-4.9574197797843222E-2</v>
      </c>
      <c r="AQ83" s="69">
        <v>140</v>
      </c>
      <c r="AR83" s="71">
        <v>140</v>
      </c>
      <c r="AS83" s="69">
        <v>6048</v>
      </c>
      <c r="AT83" s="71">
        <v>12456</v>
      </c>
      <c r="AU83" s="69">
        <f t="shared" si="66"/>
        <v>241.15340639049455</v>
      </c>
      <c r="AV83" s="71">
        <f t="shared" si="67"/>
        <v>-7.6100740989234055</v>
      </c>
      <c r="AW83" s="69">
        <f t="shared" si="68"/>
        <v>1013.0883069139967</v>
      </c>
      <c r="AX83" s="71">
        <f t="shared" si="69"/>
        <v>3.3423136254061774</v>
      </c>
      <c r="AY83" s="197">
        <f t="shared" si="70"/>
        <v>4.2010118043844855</v>
      </c>
      <c r="AZ83" s="190">
        <f t="shared" si="71"/>
        <v>0.14195140169992193</v>
      </c>
      <c r="BA83" s="78">
        <f t="shared" si="78"/>
        <v>0.49155485398579324</v>
      </c>
      <c r="BB83" s="117">
        <f t="shared" si="79"/>
        <v>1.1554853985793201E-2</v>
      </c>
    </row>
    <row r="84" spans="1:54" s="157" customFormat="1" ht="15" customHeight="1" x14ac:dyDescent="0.2">
      <c r="A84" s="156" t="s">
        <v>100</v>
      </c>
      <c r="B84" s="232" t="s">
        <v>195</v>
      </c>
      <c r="C84" s="93">
        <v>69.003119999999996</v>
      </c>
      <c r="D84" s="93">
        <v>101.71342999999999</v>
      </c>
      <c r="E84" s="92">
        <v>183.17165</v>
      </c>
      <c r="F84" s="94">
        <v>363.64239000000003</v>
      </c>
      <c r="G84" s="178">
        <f t="shared" si="55"/>
        <v>0.27970729705081959</v>
      </c>
      <c r="H84" s="179">
        <f t="shared" si="56"/>
        <v>-9.7005584009104251E-2</v>
      </c>
      <c r="I84" s="92">
        <v>118.98022999999999</v>
      </c>
      <c r="J84" s="93">
        <v>242.45699999999999</v>
      </c>
      <c r="K84" s="98">
        <f t="shared" si="52"/>
        <v>0.66674570035688074</v>
      </c>
      <c r="L84" s="100">
        <f t="shared" si="72"/>
        <v>1.7189778356942464E-2</v>
      </c>
      <c r="M84" s="92">
        <v>61.801350000000006</v>
      </c>
      <c r="N84" s="71">
        <v>117.30320000000005</v>
      </c>
      <c r="O84" s="101">
        <f t="shared" si="57"/>
        <v>0.32257845406857005</v>
      </c>
      <c r="P84" s="103">
        <f t="shared" si="58"/>
        <v>-1.4817371104157318E-2</v>
      </c>
      <c r="Q84" s="92">
        <v>2.3900700000000001</v>
      </c>
      <c r="R84" s="71">
        <v>3.8821900000000005</v>
      </c>
      <c r="S84" s="101">
        <f t="shared" si="59"/>
        <v>1.0675845574549215E-2</v>
      </c>
      <c r="T84" s="103">
        <f t="shared" si="60"/>
        <v>-2.372407252785147E-3</v>
      </c>
      <c r="U84" s="92">
        <v>773.64324999999997</v>
      </c>
      <c r="V84" s="93">
        <v>886.26972000000001</v>
      </c>
      <c r="W84" s="94">
        <f t="shared" si="73"/>
        <v>112.62647000000004</v>
      </c>
      <c r="X84" s="92">
        <v>612.62065999999993</v>
      </c>
      <c r="Y84" s="93">
        <v>30.824000000000002</v>
      </c>
      <c r="Z84" s="94">
        <f t="shared" si="61"/>
        <v>-581.79665999999997</v>
      </c>
      <c r="AA84" s="101">
        <f t="shared" si="53"/>
        <v>8.7133992040185859</v>
      </c>
      <c r="AB84" s="103">
        <f t="shared" si="62"/>
        <v>-2.4983148460127751</v>
      </c>
      <c r="AC84" s="101">
        <f t="shared" si="54"/>
        <v>0.30304749333495101</v>
      </c>
      <c r="AD84" s="103">
        <f t="shared" si="63"/>
        <v>-8.5751113493376696</v>
      </c>
      <c r="AE84" s="101">
        <f t="shared" si="64"/>
        <v>8.4764595238745397E-2</v>
      </c>
      <c r="AF84" s="103">
        <f t="shared" si="65"/>
        <v>-3.2597522008920965</v>
      </c>
      <c r="AG84" s="92">
        <v>33</v>
      </c>
      <c r="AH84" s="71">
        <v>49</v>
      </c>
      <c r="AI84" s="92">
        <v>4</v>
      </c>
      <c r="AJ84" s="71">
        <v>3.5</v>
      </c>
      <c r="AK84" s="92">
        <v>10.5</v>
      </c>
      <c r="AL84" s="71">
        <v>11.5</v>
      </c>
      <c r="AM84" s="92">
        <f t="shared" si="74"/>
        <v>2.3333333333333335</v>
      </c>
      <c r="AN84" s="71">
        <f t="shared" si="75"/>
        <v>-0.41666666666666652</v>
      </c>
      <c r="AO84" s="92">
        <f t="shared" si="76"/>
        <v>0.71014492753623193</v>
      </c>
      <c r="AP84" s="71">
        <f t="shared" si="77"/>
        <v>-0.33747412008281574</v>
      </c>
      <c r="AQ84" s="92">
        <v>30</v>
      </c>
      <c r="AR84" s="71">
        <v>30</v>
      </c>
      <c r="AS84" s="92">
        <v>1263</v>
      </c>
      <c r="AT84" s="71">
        <v>2782</v>
      </c>
      <c r="AU84" s="92">
        <f t="shared" si="66"/>
        <v>130.71257728253056</v>
      </c>
      <c r="AV84" s="71">
        <f t="shared" si="67"/>
        <v>-14.316440928079089</v>
      </c>
      <c r="AW84" s="92">
        <f>F84*1000/AH84</f>
        <v>7421.273265306123</v>
      </c>
      <c r="AX84" s="71">
        <f>AW84-(E84*1000/AG84)</f>
        <v>1870.6172047000628</v>
      </c>
      <c r="AY84" s="198">
        <f t="shared" si="70"/>
        <v>56.775510204081634</v>
      </c>
      <c r="AZ84" s="190">
        <f t="shared" si="71"/>
        <v>18.502782931354361</v>
      </c>
      <c r="BA84" s="101">
        <f t="shared" si="78"/>
        <v>0.51233885819521174</v>
      </c>
      <c r="BB84" s="159">
        <f t="shared" si="79"/>
        <v>4.4561080417433951E-2</v>
      </c>
    </row>
    <row r="85" spans="1:54" s="152" customFormat="1" ht="15" customHeight="1" x14ac:dyDescent="0.2">
      <c r="A85" s="153" t="s">
        <v>100</v>
      </c>
      <c r="B85" s="233" t="s">
        <v>196</v>
      </c>
      <c r="C85" s="70">
        <v>9127.4142400000001</v>
      </c>
      <c r="D85" s="70">
        <v>18669.936950000003</v>
      </c>
      <c r="E85" s="69">
        <v>9077.6932699999998</v>
      </c>
      <c r="F85" s="71">
        <v>18663.509140000002</v>
      </c>
      <c r="G85" s="176">
        <f t="shared" si="55"/>
        <v>1.000344405221536</v>
      </c>
      <c r="H85" s="177">
        <f t="shared" si="56"/>
        <v>-5.1328640054733032E-3</v>
      </c>
      <c r="I85" s="69">
        <v>1655.1608399999998</v>
      </c>
      <c r="J85" s="70">
        <v>3290.5022000000004</v>
      </c>
      <c r="K85" s="75">
        <f t="shared" si="52"/>
        <v>0.17630672642090287</v>
      </c>
      <c r="L85" s="77">
        <f t="shared" si="72"/>
        <v>-6.0260304557788469E-3</v>
      </c>
      <c r="M85" s="69">
        <v>845.20177999999942</v>
      </c>
      <c r="N85" s="71">
        <v>1500.6064500000011</v>
      </c>
      <c r="O85" s="78">
        <f t="shared" si="57"/>
        <v>8.0403231715083623E-2</v>
      </c>
      <c r="P85" s="80">
        <f t="shared" si="58"/>
        <v>-1.2704318282582186E-2</v>
      </c>
      <c r="Q85" s="69">
        <v>6577.3306500000008</v>
      </c>
      <c r="R85" s="71">
        <v>13872.40049</v>
      </c>
      <c r="S85" s="78">
        <f t="shared" si="59"/>
        <v>0.74329004186401348</v>
      </c>
      <c r="T85" s="80">
        <f t="shared" si="60"/>
        <v>1.8730348738360991E-2</v>
      </c>
      <c r="U85" s="69">
        <v>6113.4383700000026</v>
      </c>
      <c r="V85" s="70">
        <v>6398.4410399999988</v>
      </c>
      <c r="W85" s="71">
        <f t="shared" si="73"/>
        <v>285.00266999999621</v>
      </c>
      <c r="X85" s="69">
        <v>0</v>
      </c>
      <c r="Y85" s="70">
        <v>0</v>
      </c>
      <c r="Z85" s="71">
        <f t="shared" si="61"/>
        <v>0</v>
      </c>
      <c r="AA85" s="78">
        <f t="shared" si="53"/>
        <v>0.34271358586457346</v>
      </c>
      <c r="AB85" s="80">
        <f t="shared" si="62"/>
        <v>-0.3270750540777726</v>
      </c>
      <c r="AC85" s="78">
        <f t="shared" si="54"/>
        <v>0</v>
      </c>
      <c r="AD85" s="80">
        <f t="shared" si="63"/>
        <v>0</v>
      </c>
      <c r="AE85" s="78">
        <f t="shared" si="64"/>
        <v>0</v>
      </c>
      <c r="AF85" s="80">
        <f t="shared" si="65"/>
        <v>0</v>
      </c>
      <c r="AG85" s="69">
        <v>2414</v>
      </c>
      <c r="AH85" s="71">
        <v>4587</v>
      </c>
      <c r="AI85" s="69">
        <v>73</v>
      </c>
      <c r="AJ85" s="71">
        <v>74</v>
      </c>
      <c r="AK85" s="69">
        <v>110</v>
      </c>
      <c r="AL85" s="71">
        <v>111</v>
      </c>
      <c r="AM85" s="69">
        <f t="shared" si="74"/>
        <v>10.331081081081081</v>
      </c>
      <c r="AN85" s="71">
        <f t="shared" si="75"/>
        <v>-0.69174996914722975</v>
      </c>
      <c r="AO85" s="69">
        <f t="shared" si="76"/>
        <v>6.8873873873873874</v>
      </c>
      <c r="AP85" s="71">
        <f t="shared" si="77"/>
        <v>-0.42776412776412798</v>
      </c>
      <c r="AQ85" s="69">
        <v>151</v>
      </c>
      <c r="AR85" s="71">
        <v>151</v>
      </c>
      <c r="AS85" s="69">
        <v>9743</v>
      </c>
      <c r="AT85" s="71">
        <v>18443</v>
      </c>
      <c r="AU85" s="69">
        <f t="shared" si="66"/>
        <v>1011.9562511521987</v>
      </c>
      <c r="AV85" s="71">
        <f t="shared" si="67"/>
        <v>80.241864413001281</v>
      </c>
      <c r="AW85" s="69">
        <f t="shared" si="68"/>
        <v>4068.7833311532595</v>
      </c>
      <c r="AX85" s="71">
        <f t="shared" si="69"/>
        <v>308.34701383760103</v>
      </c>
      <c r="AY85" s="197">
        <f t="shared" si="70"/>
        <v>4.0207107041639416</v>
      </c>
      <c r="AZ85" s="190">
        <f t="shared" si="71"/>
        <v>-1.5329063855942238E-2</v>
      </c>
      <c r="BA85" s="78">
        <f t="shared" si="78"/>
        <v>0.67480150744575751</v>
      </c>
      <c r="BB85" s="117">
        <f t="shared" si="79"/>
        <v>-4.2122701531431606E-2</v>
      </c>
    </row>
    <row r="86" spans="1:54" s="152" customFormat="1" ht="15" customHeight="1" x14ac:dyDescent="0.2">
      <c r="A86" s="153" t="s">
        <v>100</v>
      </c>
      <c r="B86" s="233" t="s">
        <v>197</v>
      </c>
      <c r="C86" s="70">
        <v>685.8</v>
      </c>
      <c r="D86" s="70">
        <v>1345.6271899999999</v>
      </c>
      <c r="E86" s="69">
        <v>758.24900000000002</v>
      </c>
      <c r="F86" s="71">
        <v>1315.6747800000001</v>
      </c>
      <c r="G86" s="176">
        <f t="shared" si="55"/>
        <v>1.0227658160324391</v>
      </c>
      <c r="H86" s="177">
        <f t="shared" si="56"/>
        <v>0.11831358464143171</v>
      </c>
      <c r="I86" s="69">
        <v>350.21199999999999</v>
      </c>
      <c r="J86" s="70">
        <v>681.65260999999998</v>
      </c>
      <c r="K86" s="75">
        <f t="shared" si="52"/>
        <v>0.5181011450261287</v>
      </c>
      <c r="L86" s="77">
        <f t="shared" si="72"/>
        <v>5.6231759112002899E-2</v>
      </c>
      <c r="M86" s="69">
        <v>142.65200000000004</v>
      </c>
      <c r="N86" s="71">
        <v>158.40810000000005</v>
      </c>
      <c r="O86" s="78">
        <f t="shared" si="57"/>
        <v>0.1204006509876248</v>
      </c>
      <c r="P86" s="80">
        <f t="shared" si="58"/>
        <v>-6.7732798578414896E-2</v>
      </c>
      <c r="Q86" s="69">
        <v>265.38499999999999</v>
      </c>
      <c r="R86" s="71">
        <v>475.61407000000003</v>
      </c>
      <c r="S86" s="78">
        <f t="shared" si="59"/>
        <v>0.36149820398624649</v>
      </c>
      <c r="T86" s="80">
        <f t="shared" si="60"/>
        <v>1.1501039466412011E-2</v>
      </c>
      <c r="U86" s="69">
        <v>1240.165</v>
      </c>
      <c r="V86" s="70">
        <v>1263.6248600000001</v>
      </c>
      <c r="W86" s="71">
        <f t="shared" si="73"/>
        <v>23.459860000000162</v>
      </c>
      <c r="X86" s="69">
        <v>117.31</v>
      </c>
      <c r="Y86" s="70">
        <v>0</v>
      </c>
      <c r="Z86" s="71">
        <f t="shared" si="61"/>
        <v>-117.31</v>
      </c>
      <c r="AA86" s="78">
        <f t="shared" si="53"/>
        <v>0.93906014191047982</v>
      </c>
      <c r="AB86" s="80">
        <f t="shared" si="62"/>
        <v>-0.86928777293349802</v>
      </c>
      <c r="AC86" s="78">
        <f t="shared" si="54"/>
        <v>0</v>
      </c>
      <c r="AD86" s="80">
        <f t="shared" si="63"/>
        <v>-0.17105570137066201</v>
      </c>
      <c r="AE86" s="78">
        <f t="shared" si="64"/>
        <v>0</v>
      </c>
      <c r="AF86" s="80">
        <f t="shared" si="65"/>
        <v>-0.15471171079684906</v>
      </c>
      <c r="AG86" s="69">
        <v>675</v>
      </c>
      <c r="AH86" s="71">
        <v>1197</v>
      </c>
      <c r="AI86" s="69">
        <v>16</v>
      </c>
      <c r="AJ86" s="71">
        <v>16</v>
      </c>
      <c r="AK86" s="69">
        <v>23</v>
      </c>
      <c r="AL86" s="71">
        <v>21</v>
      </c>
      <c r="AM86" s="69">
        <f t="shared" si="74"/>
        <v>12.46875</v>
      </c>
      <c r="AN86" s="71">
        <f t="shared" si="75"/>
        <v>-1.59375</v>
      </c>
      <c r="AO86" s="69">
        <f t="shared" si="76"/>
        <v>9.5</v>
      </c>
      <c r="AP86" s="71">
        <f t="shared" si="77"/>
        <v>-0.28260869565217384</v>
      </c>
      <c r="AQ86" s="69">
        <v>40</v>
      </c>
      <c r="AR86" s="71">
        <v>40</v>
      </c>
      <c r="AS86" s="69">
        <v>1054</v>
      </c>
      <c r="AT86" s="71">
        <v>1841</v>
      </c>
      <c r="AU86" s="69">
        <f t="shared" si="66"/>
        <v>714.65224334600759</v>
      </c>
      <c r="AV86" s="71">
        <f t="shared" si="67"/>
        <v>-4.7490849272371634</v>
      </c>
      <c r="AW86" s="69">
        <f t="shared" si="68"/>
        <v>1099.1435087719299</v>
      </c>
      <c r="AX86" s="71">
        <f t="shared" si="69"/>
        <v>-24.188343079921879</v>
      </c>
      <c r="AY86" s="197">
        <f t="shared" si="70"/>
        <v>1.5380116959064327</v>
      </c>
      <c r="AZ86" s="190">
        <f t="shared" si="71"/>
        <v>-2.3469785575048752E-2</v>
      </c>
      <c r="BA86" s="78">
        <f t="shared" si="78"/>
        <v>0.2542817679558011</v>
      </c>
      <c r="BB86" s="117">
        <f t="shared" si="79"/>
        <v>-3.8496009821976707E-2</v>
      </c>
    </row>
    <row r="87" spans="1:54" s="152" customFormat="1" ht="15" customHeight="1" x14ac:dyDescent="0.2">
      <c r="A87" s="153" t="s">
        <v>103</v>
      </c>
      <c r="B87" s="233" t="s">
        <v>198</v>
      </c>
      <c r="C87" s="70">
        <v>323.99099999999999</v>
      </c>
      <c r="D87" s="70">
        <v>611.68700000000001</v>
      </c>
      <c r="E87" s="69">
        <v>308.82</v>
      </c>
      <c r="F87" s="71">
        <v>601.83000000000004</v>
      </c>
      <c r="G87" s="176">
        <f t="shared" si="55"/>
        <v>1.0163783792765397</v>
      </c>
      <c r="H87" s="177">
        <f t="shared" si="56"/>
        <v>-3.2747325017223661E-2</v>
      </c>
      <c r="I87" s="69">
        <v>189.803</v>
      </c>
      <c r="J87" s="70">
        <v>396.61700000000002</v>
      </c>
      <c r="K87" s="75">
        <f t="shared" si="52"/>
        <v>0.6590183274346576</v>
      </c>
      <c r="L87" s="77">
        <f t="shared" si="72"/>
        <v>4.4411112876015069E-2</v>
      </c>
      <c r="M87" s="69">
        <v>96.74199999999999</v>
      </c>
      <c r="N87" s="71">
        <v>170.44200000000001</v>
      </c>
      <c r="O87" s="78">
        <f t="shared" si="57"/>
        <v>0.28320622102587106</v>
      </c>
      <c r="P87" s="80">
        <f t="shared" si="58"/>
        <v>-3.0057168650963306E-2</v>
      </c>
      <c r="Q87" s="69">
        <v>22.274999999999999</v>
      </c>
      <c r="R87" s="71">
        <v>34.771000000000001</v>
      </c>
      <c r="S87" s="78">
        <f t="shared" si="59"/>
        <v>5.7775451539471279E-2</v>
      </c>
      <c r="T87" s="80">
        <f t="shared" si="60"/>
        <v>-1.4353944225051735E-2</v>
      </c>
      <c r="U87" s="69">
        <v>784.50389000000007</v>
      </c>
      <c r="V87" s="70">
        <v>783.40700000000004</v>
      </c>
      <c r="W87" s="71">
        <f t="shared" si="73"/>
        <v>-1.0968900000000303</v>
      </c>
      <c r="X87" s="69">
        <v>38.903059999999996</v>
      </c>
      <c r="Y87" s="70">
        <v>19.201000000000001</v>
      </c>
      <c r="Z87" s="71">
        <f t="shared" si="61"/>
        <v>-19.702059999999996</v>
      </c>
      <c r="AA87" s="78">
        <f t="shared" si="53"/>
        <v>1.28073181218499</v>
      </c>
      <c r="AB87" s="80">
        <f t="shared" si="62"/>
        <v>-1.1406437507164491</v>
      </c>
      <c r="AC87" s="78">
        <f t="shared" si="54"/>
        <v>3.1390237163778208E-2</v>
      </c>
      <c r="AD87" s="80">
        <f t="shared" si="63"/>
        <v>-8.8684271078734694E-2</v>
      </c>
      <c r="AE87" s="78">
        <f t="shared" si="64"/>
        <v>3.1904358373627102E-2</v>
      </c>
      <c r="AF87" s="80">
        <f t="shared" si="65"/>
        <v>-9.4068894654026541E-2</v>
      </c>
      <c r="AG87" s="69">
        <v>406</v>
      </c>
      <c r="AH87" s="71">
        <v>613</v>
      </c>
      <c r="AI87" s="69">
        <v>12</v>
      </c>
      <c r="AJ87" s="71">
        <v>12</v>
      </c>
      <c r="AK87" s="69">
        <v>18</v>
      </c>
      <c r="AL87" s="71">
        <v>17</v>
      </c>
      <c r="AM87" s="69">
        <f t="shared" si="74"/>
        <v>8.5138888888888893</v>
      </c>
      <c r="AN87" s="71">
        <f t="shared" si="75"/>
        <v>-2.7638888888888893</v>
      </c>
      <c r="AO87" s="69">
        <f t="shared" si="76"/>
        <v>6.0098039215686283</v>
      </c>
      <c r="AP87" s="71">
        <f t="shared" si="77"/>
        <v>-1.5087145969498907</v>
      </c>
      <c r="AQ87" s="69">
        <v>53</v>
      </c>
      <c r="AR87" s="71">
        <v>53</v>
      </c>
      <c r="AS87" s="69">
        <v>3326</v>
      </c>
      <c r="AT87" s="71">
        <v>4936</v>
      </c>
      <c r="AU87" s="69">
        <f t="shared" si="66"/>
        <v>121.92666126418152</v>
      </c>
      <c r="AV87" s="71">
        <f t="shared" si="67"/>
        <v>29.076390668871838</v>
      </c>
      <c r="AW87" s="69">
        <f t="shared" si="68"/>
        <v>981.77814029363788</v>
      </c>
      <c r="AX87" s="71">
        <f t="shared" si="69"/>
        <v>221.13774620496793</v>
      </c>
      <c r="AY87" s="197">
        <f t="shared" si="70"/>
        <v>8.052202283849919</v>
      </c>
      <c r="AZ87" s="190">
        <f t="shared" si="71"/>
        <v>-0.13991594275106678</v>
      </c>
      <c r="BA87" s="78">
        <f t="shared" si="78"/>
        <v>0.51454185343479619</v>
      </c>
      <c r="BB87" s="117">
        <f t="shared" si="79"/>
        <v>-0.18273277968889357</v>
      </c>
    </row>
    <row r="88" spans="1:54" s="152" customFormat="1" ht="15" customHeight="1" x14ac:dyDescent="0.2">
      <c r="A88" s="153" t="s">
        <v>109</v>
      </c>
      <c r="B88" s="233" t="s">
        <v>199</v>
      </c>
      <c r="C88" s="70">
        <v>627.63400000000001</v>
      </c>
      <c r="D88" s="70">
        <v>1292.3340000000001</v>
      </c>
      <c r="E88" s="69">
        <v>646.47199999999998</v>
      </c>
      <c r="F88" s="71">
        <v>1367.9590000000001</v>
      </c>
      <c r="G88" s="176">
        <f t="shared" si="55"/>
        <v>0.94471691037523786</v>
      </c>
      <c r="H88" s="177">
        <f t="shared" si="56"/>
        <v>-2.6143389838847231E-2</v>
      </c>
      <c r="I88" s="69">
        <v>372.62099999999998</v>
      </c>
      <c r="J88" s="70">
        <v>1018.4589999999999</v>
      </c>
      <c r="K88" s="75">
        <f t="shared" si="52"/>
        <v>0.74450988662671902</v>
      </c>
      <c r="L88" s="77">
        <f t="shared" si="72"/>
        <v>0.16811833370563356</v>
      </c>
      <c r="M88" s="69">
        <v>213.52500000000001</v>
      </c>
      <c r="N88" s="71">
        <v>244.19900000000013</v>
      </c>
      <c r="O88" s="78">
        <f t="shared" si="57"/>
        <v>0.17851339111771633</v>
      </c>
      <c r="P88" s="80">
        <f t="shared" si="58"/>
        <v>-0.15177933617751069</v>
      </c>
      <c r="Q88" s="69">
        <v>60.326000000000001</v>
      </c>
      <c r="R88" s="71">
        <v>105.301</v>
      </c>
      <c r="S88" s="78">
        <f t="shared" si="59"/>
        <v>7.6976722255564678E-2</v>
      </c>
      <c r="T88" s="80">
        <f t="shared" si="60"/>
        <v>-1.6338997528122789E-2</v>
      </c>
      <c r="U88" s="69">
        <v>205.7</v>
      </c>
      <c r="V88" s="70">
        <v>222.94394</v>
      </c>
      <c r="W88" s="71">
        <f t="shared" si="73"/>
        <v>17.243940000000009</v>
      </c>
      <c r="X88" s="69">
        <v>0</v>
      </c>
      <c r="Y88" s="70">
        <v>0</v>
      </c>
      <c r="Z88" s="71">
        <f t="shared" si="61"/>
        <v>0</v>
      </c>
      <c r="AA88" s="78">
        <f t="shared" si="53"/>
        <v>0.17251263218332102</v>
      </c>
      <c r="AB88" s="80">
        <f t="shared" si="62"/>
        <v>-0.15522614551195996</v>
      </c>
      <c r="AC88" s="78">
        <f t="shared" si="54"/>
        <v>0</v>
      </c>
      <c r="AD88" s="80">
        <f t="shared" si="63"/>
        <v>0</v>
      </c>
      <c r="AE88" s="78">
        <f t="shared" si="64"/>
        <v>0</v>
      </c>
      <c r="AF88" s="80">
        <f t="shared" si="65"/>
        <v>0</v>
      </c>
      <c r="AG88" s="69">
        <v>852</v>
      </c>
      <c r="AH88" s="71">
        <v>1362</v>
      </c>
      <c r="AI88" s="69">
        <v>17</v>
      </c>
      <c r="AJ88" s="71">
        <v>10</v>
      </c>
      <c r="AK88" s="69">
        <v>35</v>
      </c>
      <c r="AL88" s="71">
        <v>6</v>
      </c>
      <c r="AM88" s="69">
        <f t="shared" si="74"/>
        <v>22.7</v>
      </c>
      <c r="AN88" s="71">
        <f t="shared" si="75"/>
        <v>5.9941176470588218</v>
      </c>
      <c r="AO88" s="69">
        <f t="shared" si="76"/>
        <v>37.833333333333336</v>
      </c>
      <c r="AP88" s="71">
        <f t="shared" si="77"/>
        <v>29.719047619047622</v>
      </c>
      <c r="AQ88" s="69">
        <v>80</v>
      </c>
      <c r="AR88" s="71">
        <v>80</v>
      </c>
      <c r="AS88" s="69">
        <v>5438</v>
      </c>
      <c r="AT88" s="71">
        <v>8939</v>
      </c>
      <c r="AU88" s="69">
        <f t="shared" si="66"/>
        <v>153.03266584629154</v>
      </c>
      <c r="AV88" s="71">
        <f t="shared" si="67"/>
        <v>34.152195084982225</v>
      </c>
      <c r="AW88" s="69">
        <f t="shared" si="68"/>
        <v>1004.3751835535976</v>
      </c>
      <c r="AX88" s="71">
        <f t="shared" si="69"/>
        <v>245.60523050195445</v>
      </c>
      <c r="AY88" s="197">
        <f t="shared" si="70"/>
        <v>6.5631424375917771</v>
      </c>
      <c r="AZ88" s="190">
        <f t="shared" si="71"/>
        <v>0.18051332961055611</v>
      </c>
      <c r="BA88" s="78">
        <f t="shared" si="78"/>
        <v>0.6173342541436464</v>
      </c>
      <c r="BB88" s="117">
        <f t="shared" si="79"/>
        <v>-0.13794352363413132</v>
      </c>
    </row>
    <row r="89" spans="1:54" s="157" customFormat="1" ht="15" customHeight="1" x14ac:dyDescent="0.2">
      <c r="A89" s="156" t="s">
        <v>132</v>
      </c>
      <c r="B89" s="232" t="s">
        <v>200</v>
      </c>
      <c r="C89" s="93">
        <v>255.84299999999999</v>
      </c>
      <c r="D89" s="93">
        <v>587.77080000000001</v>
      </c>
      <c r="E89" s="92">
        <v>184.86699999999999</v>
      </c>
      <c r="F89" s="94">
        <v>596.57234000000005</v>
      </c>
      <c r="G89" s="178">
        <f t="shared" si="55"/>
        <v>0.9852464832680643</v>
      </c>
      <c r="H89" s="179">
        <f t="shared" si="56"/>
        <v>-0.39868358537587967</v>
      </c>
      <c r="I89" s="92">
        <v>146.19900000000001</v>
      </c>
      <c r="J89" s="93">
        <v>344.8999</v>
      </c>
      <c r="K89" s="98">
        <f t="shared" si="52"/>
        <v>0.5781359222923409</v>
      </c>
      <c r="L89" s="77">
        <f t="shared" si="72"/>
        <v>-0.21269748767266106</v>
      </c>
      <c r="M89" s="92">
        <v>12.186999999999976</v>
      </c>
      <c r="N89" s="71">
        <v>172.01946000000004</v>
      </c>
      <c r="O89" s="78">
        <f t="shared" si="57"/>
        <v>0.28834635544785736</v>
      </c>
      <c r="P89" s="80">
        <f t="shared" si="58"/>
        <v>0.22242328643067216</v>
      </c>
      <c r="Q89" s="92">
        <v>26.481000000000002</v>
      </c>
      <c r="R89" s="71">
        <v>79.652980000000014</v>
      </c>
      <c r="S89" s="78">
        <f t="shared" si="59"/>
        <v>0.13351772225980174</v>
      </c>
      <c r="T89" s="80">
        <f t="shared" si="60"/>
        <v>-9.7257987580110783E-3</v>
      </c>
      <c r="U89" s="92">
        <v>52.762</v>
      </c>
      <c r="V89" s="93">
        <v>108.34518</v>
      </c>
      <c r="W89" s="71">
        <f t="shared" si="73"/>
        <v>55.583179999999999</v>
      </c>
      <c r="X89" s="92">
        <v>0</v>
      </c>
      <c r="Y89" s="93">
        <v>0</v>
      </c>
      <c r="Z89" s="71">
        <f t="shared" si="61"/>
        <v>0</v>
      </c>
      <c r="AA89" s="101">
        <f t="shared" si="53"/>
        <v>0.18433236220649274</v>
      </c>
      <c r="AB89" s="80">
        <f t="shared" si="62"/>
        <v>-2.1895676082614252E-2</v>
      </c>
      <c r="AC89" s="101">
        <f t="shared" si="54"/>
        <v>0</v>
      </c>
      <c r="AD89" s="80">
        <f t="shared" si="63"/>
        <v>0</v>
      </c>
      <c r="AE89" s="78">
        <f t="shared" si="64"/>
        <v>0</v>
      </c>
      <c r="AF89" s="80">
        <f t="shared" si="65"/>
        <v>0</v>
      </c>
      <c r="AG89" s="92">
        <v>330</v>
      </c>
      <c r="AH89" s="71">
        <v>417</v>
      </c>
      <c r="AI89" s="92">
        <v>10</v>
      </c>
      <c r="AJ89" s="71">
        <v>10</v>
      </c>
      <c r="AK89" s="92">
        <v>15</v>
      </c>
      <c r="AL89" s="71">
        <v>14</v>
      </c>
      <c r="AM89" s="92">
        <f t="shared" si="74"/>
        <v>6.95</v>
      </c>
      <c r="AN89" s="71">
        <f t="shared" si="75"/>
        <v>-4.05</v>
      </c>
      <c r="AO89" s="92">
        <f t="shared" si="76"/>
        <v>4.9642857142857144</v>
      </c>
      <c r="AP89" s="71">
        <f t="shared" si="77"/>
        <v>-2.3690476190476186</v>
      </c>
      <c r="AQ89" s="92">
        <v>36</v>
      </c>
      <c r="AR89" s="71">
        <v>36</v>
      </c>
      <c r="AS89" s="92">
        <v>2344</v>
      </c>
      <c r="AT89" s="71">
        <v>3502</v>
      </c>
      <c r="AU89" s="92">
        <f t="shared" si="66"/>
        <v>170.35189605939465</v>
      </c>
      <c r="AV89" s="71">
        <f t="shared" si="67"/>
        <v>91.483721997961197</v>
      </c>
      <c r="AW89" s="92">
        <f t="shared" si="68"/>
        <v>1430.6291127098323</v>
      </c>
      <c r="AX89" s="71">
        <f t="shared" si="69"/>
        <v>870.42608240680192</v>
      </c>
      <c r="AY89" s="198">
        <f t="shared" si="70"/>
        <v>8.3980815347721816</v>
      </c>
      <c r="AZ89" s="190">
        <f t="shared" si="71"/>
        <v>1.2950512317418781</v>
      </c>
      <c r="BA89" s="101">
        <f t="shared" si="78"/>
        <v>0.53744628606507061</v>
      </c>
      <c r="BB89" s="117">
        <f t="shared" si="79"/>
        <v>-0.18601050405838626</v>
      </c>
    </row>
    <row r="90" spans="1:54" s="152" customFormat="1" ht="15" customHeight="1" x14ac:dyDescent="0.2">
      <c r="A90" s="153" t="s">
        <v>151</v>
      </c>
      <c r="B90" s="233" t="s">
        <v>201</v>
      </c>
      <c r="C90" s="70">
        <v>724.03499999999997</v>
      </c>
      <c r="D90" s="70">
        <v>1457.6878199999999</v>
      </c>
      <c r="E90" s="69">
        <v>627.06399999999996</v>
      </c>
      <c r="F90" s="71">
        <v>1406.3040000000001</v>
      </c>
      <c r="G90" s="176">
        <f t="shared" si="55"/>
        <v>1.0365382022663661</v>
      </c>
      <c r="H90" s="177">
        <f t="shared" si="56"/>
        <v>-0.11810470499668835</v>
      </c>
      <c r="I90" s="69">
        <v>342.76100000000002</v>
      </c>
      <c r="J90" s="70">
        <v>860.58399999999995</v>
      </c>
      <c r="K90" s="75">
        <f t="shared" si="52"/>
        <v>0.61194734566637077</v>
      </c>
      <c r="L90" s="77">
        <f t="shared" si="72"/>
        <v>6.5334878677355213E-2</v>
      </c>
      <c r="M90" s="69">
        <v>185.56299999999993</v>
      </c>
      <c r="N90" s="71">
        <v>369.29000000000013</v>
      </c>
      <c r="O90" s="78">
        <f t="shared" si="57"/>
        <v>0.26259613853050273</v>
      </c>
      <c r="P90" s="80">
        <f t="shared" si="58"/>
        <v>-3.3327403564084035E-2</v>
      </c>
      <c r="Q90" s="69">
        <v>98.740000000000009</v>
      </c>
      <c r="R90" s="71">
        <v>176.43</v>
      </c>
      <c r="S90" s="78">
        <f t="shared" si="59"/>
        <v>0.1254565158031265</v>
      </c>
      <c r="T90" s="80">
        <f t="shared" si="60"/>
        <v>-3.2007475113271205E-2</v>
      </c>
      <c r="U90" s="69">
        <v>173.08026000000001</v>
      </c>
      <c r="V90" s="70">
        <v>230.30665999999999</v>
      </c>
      <c r="W90" s="71">
        <f t="shared" si="73"/>
        <v>57.226399999999984</v>
      </c>
      <c r="X90" s="69">
        <v>0</v>
      </c>
      <c r="Y90" s="70">
        <v>0</v>
      </c>
      <c r="Z90" s="71">
        <f t="shared" si="61"/>
        <v>0</v>
      </c>
      <c r="AA90" s="78">
        <f t="shared" si="53"/>
        <v>0.15799450118201577</v>
      </c>
      <c r="AB90" s="80">
        <f t="shared" si="62"/>
        <v>-8.1055075150620104E-2</v>
      </c>
      <c r="AC90" s="78">
        <f t="shared" si="54"/>
        <v>0</v>
      </c>
      <c r="AD90" s="80">
        <f t="shared" si="63"/>
        <v>0</v>
      </c>
      <c r="AE90" s="78">
        <f t="shared" si="64"/>
        <v>0</v>
      </c>
      <c r="AF90" s="80">
        <f t="shared" si="65"/>
        <v>0</v>
      </c>
      <c r="AG90" s="69">
        <v>788</v>
      </c>
      <c r="AH90" s="71">
        <v>1388</v>
      </c>
      <c r="AI90" s="69">
        <v>18</v>
      </c>
      <c r="AJ90" s="71">
        <v>18</v>
      </c>
      <c r="AK90" s="69">
        <v>43</v>
      </c>
      <c r="AL90" s="71">
        <v>43</v>
      </c>
      <c r="AM90" s="69">
        <f t="shared" si="74"/>
        <v>12.851851851851853</v>
      </c>
      <c r="AN90" s="71">
        <f t="shared" si="75"/>
        <v>-1.7407407407407405</v>
      </c>
      <c r="AO90" s="69">
        <f t="shared" si="76"/>
        <v>5.3798449612403099</v>
      </c>
      <c r="AP90" s="71">
        <f t="shared" si="77"/>
        <v>-0.72868217054263607</v>
      </c>
      <c r="AQ90" s="69">
        <v>88</v>
      </c>
      <c r="AR90" s="71">
        <v>88</v>
      </c>
      <c r="AS90" s="69">
        <v>5301</v>
      </c>
      <c r="AT90" s="71">
        <v>9418</v>
      </c>
      <c r="AU90" s="69">
        <f t="shared" si="66"/>
        <v>149.32087492036527</v>
      </c>
      <c r="AV90" s="71">
        <f t="shared" si="67"/>
        <v>31.029231834155127</v>
      </c>
      <c r="AW90" s="69">
        <f t="shared" si="68"/>
        <v>1013.1873198847262</v>
      </c>
      <c r="AX90" s="71">
        <f t="shared" si="69"/>
        <v>217.4208224227973</v>
      </c>
      <c r="AY90" s="197">
        <f t="shared" si="70"/>
        <v>6.7853025936599423</v>
      </c>
      <c r="AZ90" s="190">
        <f t="shared" si="71"/>
        <v>5.814523325385057E-2</v>
      </c>
      <c r="BA90" s="78">
        <f t="shared" si="78"/>
        <v>0.59128578603716719</v>
      </c>
      <c r="BB90" s="117">
        <f t="shared" si="79"/>
        <v>-7.8032395781014618E-2</v>
      </c>
    </row>
    <row r="91" spans="1:54" s="157" customFormat="1" ht="15" customHeight="1" x14ac:dyDescent="0.2">
      <c r="A91" s="156" t="s">
        <v>162</v>
      </c>
      <c r="B91" s="232" t="s">
        <v>202</v>
      </c>
      <c r="C91" s="93">
        <v>2609.2280000000001</v>
      </c>
      <c r="D91" s="93">
        <v>4970.259</v>
      </c>
      <c r="E91" s="92">
        <v>2538.7350000000001</v>
      </c>
      <c r="F91" s="94">
        <v>5042.68</v>
      </c>
      <c r="G91" s="178">
        <f t="shared" si="55"/>
        <v>0.98563839069701031</v>
      </c>
      <c r="H91" s="179">
        <f t="shared" si="56"/>
        <v>-4.2128587739100665E-2</v>
      </c>
      <c r="I91" s="92">
        <v>1778.847</v>
      </c>
      <c r="J91" s="93">
        <v>3522.2150000000001</v>
      </c>
      <c r="K91" s="98">
        <f t="shared" si="52"/>
        <v>0.69848076816296101</v>
      </c>
      <c r="L91" s="77">
        <f t="shared" si="72"/>
        <v>-2.2016583210949792E-3</v>
      </c>
      <c r="M91" s="92">
        <v>293.80200000000013</v>
      </c>
      <c r="N91" s="71">
        <v>998.78300000000013</v>
      </c>
      <c r="O91" s="78">
        <f t="shared" si="57"/>
        <v>0.19806590939738394</v>
      </c>
      <c r="P91" s="80">
        <f t="shared" si="58"/>
        <v>8.2338194610295054E-2</v>
      </c>
      <c r="Q91" s="92">
        <v>466.08600000000001</v>
      </c>
      <c r="R91" s="71">
        <v>521.68200000000002</v>
      </c>
      <c r="S91" s="78">
        <f t="shared" si="59"/>
        <v>0.1034533224396551</v>
      </c>
      <c r="T91" s="80">
        <f t="shared" si="60"/>
        <v>-8.0136536289200005E-2</v>
      </c>
      <c r="U91" s="92">
        <v>1988.2529999999999</v>
      </c>
      <c r="V91" s="93">
        <v>1894.2439999999999</v>
      </c>
      <c r="W91" s="71">
        <f t="shared" si="73"/>
        <v>-94.009000000000015</v>
      </c>
      <c r="X91" s="92">
        <v>55.912999999999997</v>
      </c>
      <c r="Y91" s="93">
        <v>90.126000000000005</v>
      </c>
      <c r="Z91" s="71">
        <f t="shared" si="61"/>
        <v>34.213000000000008</v>
      </c>
      <c r="AA91" s="101">
        <f t="shared" si="53"/>
        <v>0.38111575272033105</v>
      </c>
      <c r="AB91" s="80">
        <f t="shared" si="62"/>
        <v>-0.38089239681662002</v>
      </c>
      <c r="AC91" s="101">
        <f t="shared" si="54"/>
        <v>1.8133059061912066E-2</v>
      </c>
      <c r="AD91" s="80">
        <f t="shared" si="63"/>
        <v>-3.295884671636707E-3</v>
      </c>
      <c r="AE91" s="78">
        <f t="shared" si="64"/>
        <v>1.7872639152196848E-2</v>
      </c>
      <c r="AF91" s="80">
        <f t="shared" si="65"/>
        <v>-4.1513215999100066E-3</v>
      </c>
      <c r="AG91" s="92">
        <v>2245</v>
      </c>
      <c r="AH91" s="71">
        <v>4112</v>
      </c>
      <c r="AI91" s="92">
        <v>65</v>
      </c>
      <c r="AJ91" s="71">
        <v>64</v>
      </c>
      <c r="AK91" s="92">
        <v>123</v>
      </c>
      <c r="AL91" s="71">
        <v>123</v>
      </c>
      <c r="AM91" s="92">
        <f t="shared" si="74"/>
        <v>10.708333333333334</v>
      </c>
      <c r="AN91" s="71">
        <f t="shared" si="75"/>
        <v>-0.80448717948717885</v>
      </c>
      <c r="AO91" s="92">
        <f t="shared" si="76"/>
        <v>5.5718157181571817</v>
      </c>
      <c r="AP91" s="71">
        <f t="shared" si="77"/>
        <v>-0.51219512195121997</v>
      </c>
      <c r="AQ91" s="92">
        <v>150</v>
      </c>
      <c r="AR91" s="71">
        <v>150</v>
      </c>
      <c r="AS91" s="92">
        <v>9769</v>
      </c>
      <c r="AT91" s="71">
        <v>18895</v>
      </c>
      <c r="AU91" s="92">
        <f t="shared" si="66"/>
        <v>266.87906853664992</v>
      </c>
      <c r="AV91" s="71">
        <f t="shared" si="67"/>
        <v>7.0024179071074855</v>
      </c>
      <c r="AW91" s="92">
        <f t="shared" si="68"/>
        <v>1226.3326848249028</v>
      </c>
      <c r="AX91" s="71">
        <f t="shared" si="69"/>
        <v>95.493041172341464</v>
      </c>
      <c r="AY91" s="198">
        <f t="shared" si="70"/>
        <v>4.5950875486381326</v>
      </c>
      <c r="AZ91" s="190">
        <f t="shared" si="71"/>
        <v>0.24363988716819929</v>
      </c>
      <c r="BA91" s="101">
        <f t="shared" si="78"/>
        <v>0.6959484346224678</v>
      </c>
      <c r="BB91" s="117">
        <f t="shared" si="79"/>
        <v>-2.7681195007161818E-2</v>
      </c>
    </row>
    <row r="92" spans="1:54" s="152" customFormat="1" ht="15" customHeight="1" x14ac:dyDescent="0.2">
      <c r="A92" s="153" t="s">
        <v>162</v>
      </c>
      <c r="B92" s="233" t="s">
        <v>203</v>
      </c>
      <c r="C92" s="70">
        <v>4712.1097699999991</v>
      </c>
      <c r="D92" s="70">
        <v>10038.83749</v>
      </c>
      <c r="E92" s="69">
        <v>4707.3119999999999</v>
      </c>
      <c r="F92" s="71">
        <v>9988.01</v>
      </c>
      <c r="G92" s="176">
        <f t="shared" si="55"/>
        <v>1.0050888505317876</v>
      </c>
      <c r="H92" s="177">
        <f t="shared" si="56"/>
        <v>4.069634044756576E-3</v>
      </c>
      <c r="I92" s="69">
        <v>606.06399999999996</v>
      </c>
      <c r="J92" s="70">
        <v>1217.029</v>
      </c>
      <c r="K92" s="75">
        <f t="shared" si="52"/>
        <v>0.12184899694733986</v>
      </c>
      <c r="L92" s="77">
        <f t="shared" si="72"/>
        <v>-6.9004889588418494E-3</v>
      </c>
      <c r="M92" s="69">
        <v>522.02599999999939</v>
      </c>
      <c r="N92" s="71">
        <v>1048.9609999999993</v>
      </c>
      <c r="O92" s="78">
        <f t="shared" si="57"/>
        <v>0.10502202140366292</v>
      </c>
      <c r="P92" s="80">
        <f t="shared" si="58"/>
        <v>-5.8748131380031987E-3</v>
      </c>
      <c r="Q92" s="69">
        <v>3579.2220000000002</v>
      </c>
      <c r="R92" s="71">
        <v>7722.02</v>
      </c>
      <c r="S92" s="78">
        <f t="shared" si="59"/>
        <v>0.77312898164899713</v>
      </c>
      <c r="T92" s="80">
        <f t="shared" si="60"/>
        <v>1.2775302096844965E-2</v>
      </c>
      <c r="U92" s="69">
        <v>733.94899999999996</v>
      </c>
      <c r="V92" s="70">
        <v>1086.61671</v>
      </c>
      <c r="W92" s="71">
        <f t="shared" si="73"/>
        <v>352.66771000000006</v>
      </c>
      <c r="X92" s="69">
        <v>0</v>
      </c>
      <c r="Y92" s="70">
        <v>0</v>
      </c>
      <c r="Z92" s="71">
        <f t="shared" si="61"/>
        <v>0</v>
      </c>
      <c r="AA92" s="78">
        <f t="shared" si="53"/>
        <v>0.10824128900207947</v>
      </c>
      <c r="AB92" s="80">
        <f t="shared" si="62"/>
        <v>-4.7516754809365985E-2</v>
      </c>
      <c r="AC92" s="78">
        <f t="shared" si="54"/>
        <v>0</v>
      </c>
      <c r="AD92" s="80">
        <f t="shared" si="63"/>
        <v>0</v>
      </c>
      <c r="AE92" s="78">
        <f t="shared" si="64"/>
        <v>0</v>
      </c>
      <c r="AF92" s="80">
        <f t="shared" si="65"/>
        <v>0</v>
      </c>
      <c r="AG92" s="69">
        <v>1810</v>
      </c>
      <c r="AH92" s="71">
        <v>3554</v>
      </c>
      <c r="AI92" s="69">
        <v>29</v>
      </c>
      <c r="AJ92" s="71">
        <v>27</v>
      </c>
      <c r="AK92" s="69">
        <v>41</v>
      </c>
      <c r="AL92" s="71">
        <v>41</v>
      </c>
      <c r="AM92" s="69">
        <f t="shared" si="74"/>
        <v>21.938271604938269</v>
      </c>
      <c r="AN92" s="71">
        <f t="shared" si="75"/>
        <v>1.1336739037888428</v>
      </c>
      <c r="AO92" s="69">
        <f t="shared" si="76"/>
        <v>14.447154471544716</v>
      </c>
      <c r="AP92" s="71">
        <f t="shared" si="77"/>
        <v>-0.26829268292683039</v>
      </c>
      <c r="AQ92" s="69">
        <v>48</v>
      </c>
      <c r="AR92" s="71">
        <v>48</v>
      </c>
      <c r="AS92" s="69">
        <v>2670</v>
      </c>
      <c r="AT92" s="71">
        <v>5085</v>
      </c>
      <c r="AU92" s="69">
        <f t="shared" si="66"/>
        <v>1964.2104228121927</v>
      </c>
      <c r="AV92" s="71">
        <f t="shared" si="67"/>
        <v>201.17222056500168</v>
      </c>
      <c r="AW92" s="69">
        <f t="shared" si="68"/>
        <v>2810.357343837929</v>
      </c>
      <c r="AX92" s="71">
        <f t="shared" si="69"/>
        <v>209.63248195947608</v>
      </c>
      <c r="AY92" s="197">
        <f t="shared" si="70"/>
        <v>1.4307822172200337</v>
      </c>
      <c r="AZ92" s="190">
        <f t="shared" si="71"/>
        <v>-4.4355904326927487E-2</v>
      </c>
      <c r="BA92" s="78">
        <f t="shared" si="78"/>
        <v>0.58529005524861877</v>
      </c>
      <c r="BB92" s="117">
        <f t="shared" si="79"/>
        <v>-3.2765500306936812E-2</v>
      </c>
    </row>
    <row r="93" spans="1:54" s="157" customFormat="1" ht="15" customHeight="1" x14ac:dyDescent="0.2">
      <c r="A93" s="156" t="s">
        <v>162</v>
      </c>
      <c r="B93" s="232" t="s">
        <v>204</v>
      </c>
      <c r="C93" s="93">
        <v>2248.7379999999998</v>
      </c>
      <c r="D93" s="93">
        <v>4525.192</v>
      </c>
      <c r="E93" s="92">
        <v>2240.09</v>
      </c>
      <c r="F93" s="94">
        <v>4491.4520000000002</v>
      </c>
      <c r="G93" s="178">
        <f t="shared" si="55"/>
        <v>1.0075120473290151</v>
      </c>
      <c r="H93" s="179">
        <f t="shared" si="56"/>
        <v>3.6514881550535616E-3</v>
      </c>
      <c r="I93" s="92">
        <v>1504.598</v>
      </c>
      <c r="J93" s="93">
        <v>3062.71</v>
      </c>
      <c r="K93" s="98">
        <f t="shared" si="52"/>
        <v>0.68189752445311669</v>
      </c>
      <c r="L93" s="77">
        <f t="shared" si="72"/>
        <v>1.0228975421604614E-2</v>
      </c>
      <c r="M93" s="92">
        <v>397.06200000000018</v>
      </c>
      <c r="N93" s="71">
        <v>805.64200000000017</v>
      </c>
      <c r="O93" s="78">
        <f t="shared" si="57"/>
        <v>0.17937228317256873</v>
      </c>
      <c r="P93" s="80">
        <f t="shared" si="58"/>
        <v>2.1195835042517597E-3</v>
      </c>
      <c r="Q93" s="92">
        <v>338.43</v>
      </c>
      <c r="R93" s="71">
        <v>623.1</v>
      </c>
      <c r="S93" s="78">
        <f t="shared" si="59"/>
        <v>0.13873019237431458</v>
      </c>
      <c r="T93" s="80">
        <f t="shared" si="60"/>
        <v>-1.2348558925856373E-2</v>
      </c>
      <c r="U93" s="92">
        <v>2437.2510000000002</v>
      </c>
      <c r="V93" s="93">
        <v>2312.4360000000001</v>
      </c>
      <c r="W93" s="71">
        <f t="shared" si="73"/>
        <v>-124.81500000000005</v>
      </c>
      <c r="X93" s="92">
        <v>0</v>
      </c>
      <c r="Y93" s="93">
        <v>0</v>
      </c>
      <c r="Z93" s="71">
        <f t="shared" si="61"/>
        <v>0</v>
      </c>
      <c r="AA93" s="101">
        <f t="shared" si="53"/>
        <v>0.51101389731087654</v>
      </c>
      <c r="AB93" s="80">
        <f t="shared" si="62"/>
        <v>-0.57281667788285462</v>
      </c>
      <c r="AC93" s="101">
        <f t="shared" si="54"/>
        <v>0</v>
      </c>
      <c r="AD93" s="80">
        <f t="shared" si="63"/>
        <v>0</v>
      </c>
      <c r="AE93" s="78">
        <f t="shared" si="64"/>
        <v>0</v>
      </c>
      <c r="AF93" s="80">
        <f t="shared" si="65"/>
        <v>0</v>
      </c>
      <c r="AG93" s="92">
        <v>2069</v>
      </c>
      <c r="AH93" s="71">
        <v>4002</v>
      </c>
      <c r="AI93" s="92">
        <v>58.5</v>
      </c>
      <c r="AJ93" s="71">
        <v>60.5</v>
      </c>
      <c r="AK93" s="92">
        <v>110</v>
      </c>
      <c r="AL93" s="71">
        <v>91.75</v>
      </c>
      <c r="AM93" s="92">
        <f t="shared" si="74"/>
        <v>11.024793388429751</v>
      </c>
      <c r="AN93" s="71">
        <f t="shared" si="75"/>
        <v>-0.76438040074403801</v>
      </c>
      <c r="AO93" s="92">
        <f t="shared" si="76"/>
        <v>7.2697547683923709</v>
      </c>
      <c r="AP93" s="71">
        <f t="shared" si="77"/>
        <v>1.0000577986954013</v>
      </c>
      <c r="AQ93" s="92">
        <v>174</v>
      </c>
      <c r="AR93" s="71">
        <v>174</v>
      </c>
      <c r="AS93" s="92">
        <v>8327</v>
      </c>
      <c r="AT93" s="71">
        <v>16547</v>
      </c>
      <c r="AU93" s="92">
        <f t="shared" si="66"/>
        <v>271.43603070042906</v>
      </c>
      <c r="AV93" s="71">
        <f t="shared" si="67"/>
        <v>2.4207791092197226</v>
      </c>
      <c r="AW93" s="92">
        <f t="shared" si="68"/>
        <v>1122.3018490754623</v>
      </c>
      <c r="AX93" s="71">
        <f t="shared" si="69"/>
        <v>39.609727277492311</v>
      </c>
      <c r="AY93" s="198">
        <f t="shared" si="70"/>
        <v>4.1346826586706644</v>
      </c>
      <c r="AZ93" s="190">
        <f t="shared" si="71"/>
        <v>0.11003306949715075</v>
      </c>
      <c r="BA93" s="101">
        <f t="shared" si="78"/>
        <v>0.52540166380897946</v>
      </c>
      <c r="BB93" s="117">
        <f t="shared" si="79"/>
        <v>-6.3352455141367781E-3</v>
      </c>
    </row>
    <row r="94" spans="1:54" s="157" customFormat="1" ht="15" customHeight="1" x14ac:dyDescent="0.2">
      <c r="A94" s="156" t="s">
        <v>175</v>
      </c>
      <c r="B94" s="232" t="s">
        <v>966</v>
      </c>
      <c r="C94" s="93">
        <v>188.053</v>
      </c>
      <c r="D94" s="93">
        <v>362.75700000000001</v>
      </c>
      <c r="E94" s="92">
        <v>194.47</v>
      </c>
      <c r="F94" s="94">
        <v>378.87400000000002</v>
      </c>
      <c r="G94" s="178">
        <f>IF(F94=0,"0",(D94/F94))</f>
        <v>0.9574607917143958</v>
      </c>
      <c r="H94" s="179">
        <f t="shared" si="56"/>
        <v>-9.5418307980740247E-3</v>
      </c>
      <c r="I94" s="92">
        <v>136.541</v>
      </c>
      <c r="J94" s="93">
        <v>267.48</v>
      </c>
      <c r="K94" s="98">
        <f t="shared" si="52"/>
        <v>0.70598668686687394</v>
      </c>
      <c r="L94" s="77">
        <f t="shared" si="72"/>
        <v>3.8681081657889749E-3</v>
      </c>
      <c r="M94" s="92">
        <v>42.63</v>
      </c>
      <c r="N94" s="71">
        <v>84.09</v>
      </c>
      <c r="O94" s="78">
        <f t="shared" si="57"/>
        <v>0.22194713809868188</v>
      </c>
      <c r="P94" s="80">
        <f t="shared" si="58"/>
        <v>2.7359487121441095E-3</v>
      </c>
      <c r="Q94" s="92">
        <v>15.295999999999999</v>
      </c>
      <c r="R94" s="71">
        <v>27.300999999999998</v>
      </c>
      <c r="S94" s="78">
        <f t="shared" si="59"/>
        <v>7.2058256834726053E-2</v>
      </c>
      <c r="T94" s="80">
        <f t="shared" si="60"/>
        <v>-6.5965485337112356E-3</v>
      </c>
      <c r="U94" s="92">
        <v>254.07</v>
      </c>
      <c r="V94" s="93">
        <v>244.73</v>
      </c>
      <c r="W94" s="71">
        <f t="shared" si="73"/>
        <v>-9.3400000000000034</v>
      </c>
      <c r="X94" s="92">
        <v>75.069000000000003</v>
      </c>
      <c r="Y94" s="93">
        <v>35.369999999999997</v>
      </c>
      <c r="Z94" s="71">
        <f t="shared" si="61"/>
        <v>-39.699000000000005</v>
      </c>
      <c r="AA94" s="101">
        <f t="shared" si="53"/>
        <v>0.67463894563027038</v>
      </c>
      <c r="AB94" s="80">
        <f t="shared" si="62"/>
        <v>-0.6764163419748197</v>
      </c>
      <c r="AC94" s="101">
        <f t="shared" si="54"/>
        <v>9.7503287324572641E-2</v>
      </c>
      <c r="AD94" s="80">
        <f t="shared" si="63"/>
        <v>-0.30168736637411869</v>
      </c>
      <c r="AE94" s="78">
        <f t="shared" si="64"/>
        <v>9.3355574676541528E-2</v>
      </c>
      <c r="AF94" s="80">
        <f t="shared" si="65"/>
        <v>-0.29266283433256013</v>
      </c>
      <c r="AG94" s="92">
        <v>229</v>
      </c>
      <c r="AH94" s="71">
        <v>374</v>
      </c>
      <c r="AI94" s="92">
        <v>9</v>
      </c>
      <c r="AJ94" s="71">
        <v>9</v>
      </c>
      <c r="AK94" s="92">
        <v>13</v>
      </c>
      <c r="AL94" s="71">
        <v>13</v>
      </c>
      <c r="AM94" s="92">
        <f t="shared" si="74"/>
        <v>6.9259259259259265</v>
      </c>
      <c r="AN94" s="71">
        <f t="shared" si="75"/>
        <v>-1.5555555555555545</v>
      </c>
      <c r="AO94" s="92">
        <f t="shared" si="76"/>
        <v>4.7948717948717947</v>
      </c>
      <c r="AP94" s="71">
        <f t="shared" si="77"/>
        <v>-1.0769230769230775</v>
      </c>
      <c r="AQ94" s="92">
        <v>50</v>
      </c>
      <c r="AR94" s="71">
        <v>50</v>
      </c>
      <c r="AS94" s="92">
        <v>1633</v>
      </c>
      <c r="AT94" s="71">
        <v>2544</v>
      </c>
      <c r="AU94" s="92">
        <f t="shared" si="66"/>
        <v>148.92845911949686</v>
      </c>
      <c r="AV94" s="71">
        <f t="shared" si="67"/>
        <v>29.840890227886334</v>
      </c>
      <c r="AW94" s="92">
        <f t="shared" si="68"/>
        <v>1013.0320855614973</v>
      </c>
      <c r="AX94" s="71">
        <f t="shared" si="69"/>
        <v>163.81811176237068</v>
      </c>
      <c r="AY94" s="198">
        <f t="shared" si="70"/>
        <v>6.8021390374331547</v>
      </c>
      <c r="AZ94" s="190">
        <f t="shared" si="71"/>
        <v>-0.32886532937907198</v>
      </c>
      <c r="BA94" s="101">
        <f t="shared" si="78"/>
        <v>0.2811049723756906</v>
      </c>
      <c r="BB94" s="117">
        <f t="shared" si="79"/>
        <v>-8.1783916513198274E-2</v>
      </c>
    </row>
    <row r="95" spans="1:54" s="157" customFormat="1" ht="15" customHeight="1" x14ac:dyDescent="0.2">
      <c r="A95" s="156" t="s">
        <v>183</v>
      </c>
      <c r="B95" s="232" t="s">
        <v>206</v>
      </c>
      <c r="C95" s="93">
        <v>345.74900000000002</v>
      </c>
      <c r="D95" s="93">
        <v>649.93760999999995</v>
      </c>
      <c r="E95" s="92">
        <v>317.77100000000002</v>
      </c>
      <c r="F95" s="94">
        <v>620.28425000000004</v>
      </c>
      <c r="G95" s="178">
        <f t="shared" si="55"/>
        <v>1.0478060824533266</v>
      </c>
      <c r="H95" s="179">
        <f t="shared" si="56"/>
        <v>-4.0238452762284549E-2</v>
      </c>
      <c r="I95" s="92">
        <v>200.654</v>
      </c>
      <c r="J95" s="93">
        <v>403.97017999999997</v>
      </c>
      <c r="K95" s="98">
        <f t="shared" si="52"/>
        <v>0.65126622189746064</v>
      </c>
      <c r="L95" s="77">
        <f t="shared" si="72"/>
        <v>1.9824082746940364E-2</v>
      </c>
      <c r="M95" s="92">
        <v>77.970000000000013</v>
      </c>
      <c r="N95" s="71">
        <v>143.57415000000009</v>
      </c>
      <c r="O95" s="78">
        <f t="shared" si="57"/>
        <v>0.23146509040008686</v>
      </c>
      <c r="P95" s="80">
        <f t="shared" si="58"/>
        <v>-1.3900282777452977E-2</v>
      </c>
      <c r="Q95" s="92">
        <v>39.147000000000006</v>
      </c>
      <c r="R95" s="71">
        <v>72.739919999999998</v>
      </c>
      <c r="S95" s="78">
        <f t="shared" si="59"/>
        <v>0.11726868770245254</v>
      </c>
      <c r="T95" s="80">
        <f t="shared" si="60"/>
        <v>-5.9237999694873311E-3</v>
      </c>
      <c r="U95" s="92">
        <v>190.69800000000001</v>
      </c>
      <c r="V95" s="93">
        <v>208.58753999999999</v>
      </c>
      <c r="W95" s="71">
        <f t="shared" si="73"/>
        <v>17.889539999999982</v>
      </c>
      <c r="X95" s="92">
        <v>0</v>
      </c>
      <c r="Y95" s="93">
        <v>0</v>
      </c>
      <c r="Z95" s="71">
        <f t="shared" si="61"/>
        <v>0</v>
      </c>
      <c r="AA95" s="101">
        <f t="shared" si="53"/>
        <v>0.32093471248724936</v>
      </c>
      <c r="AB95" s="80">
        <f t="shared" si="62"/>
        <v>-0.23061568968311119</v>
      </c>
      <c r="AC95" s="101">
        <f t="shared" si="54"/>
        <v>0</v>
      </c>
      <c r="AD95" s="80">
        <f t="shared" si="63"/>
        <v>0</v>
      </c>
      <c r="AE95" s="78">
        <f t="shared" si="64"/>
        <v>0</v>
      </c>
      <c r="AF95" s="80">
        <f t="shared" si="65"/>
        <v>0</v>
      </c>
      <c r="AG95" s="92">
        <v>491</v>
      </c>
      <c r="AH95" s="71">
        <v>868</v>
      </c>
      <c r="AI95" s="92">
        <v>11</v>
      </c>
      <c r="AJ95" s="71">
        <v>11</v>
      </c>
      <c r="AK95" s="92">
        <v>13</v>
      </c>
      <c r="AL95" s="71">
        <v>14</v>
      </c>
      <c r="AM95" s="92">
        <f t="shared" si="74"/>
        <v>13.15151515151515</v>
      </c>
      <c r="AN95" s="71">
        <f t="shared" si="75"/>
        <v>-1.7272727272727266</v>
      </c>
      <c r="AO95" s="92">
        <f t="shared" si="76"/>
        <v>10.333333333333334</v>
      </c>
      <c r="AP95" s="71">
        <f t="shared" si="77"/>
        <v>-2.2564102564102555</v>
      </c>
      <c r="AQ95" s="92">
        <v>49</v>
      </c>
      <c r="AR95" s="71">
        <v>49</v>
      </c>
      <c r="AS95" s="92">
        <v>3012</v>
      </c>
      <c r="AT95" s="71">
        <v>5720</v>
      </c>
      <c r="AU95" s="92">
        <f t="shared" si="66"/>
        <v>108.44130244755245</v>
      </c>
      <c r="AV95" s="71">
        <f t="shared" si="67"/>
        <v>2.9396424209920156</v>
      </c>
      <c r="AW95" s="92">
        <f t="shared" si="68"/>
        <v>714.6131912442396</v>
      </c>
      <c r="AX95" s="71">
        <f t="shared" si="69"/>
        <v>67.421745215726332</v>
      </c>
      <c r="AY95" s="198">
        <f t="shared" si="70"/>
        <v>6.5898617511520738</v>
      </c>
      <c r="AZ95" s="190">
        <f t="shared" si="71"/>
        <v>0.45544219921724682</v>
      </c>
      <c r="BA95" s="101">
        <f t="shared" si="78"/>
        <v>0.644943060096967</v>
      </c>
      <c r="BB95" s="117">
        <f t="shared" si="79"/>
        <v>-3.805013718194461E-2</v>
      </c>
    </row>
    <row r="96" spans="1:54" s="157" customFormat="1" ht="15" customHeight="1" x14ac:dyDescent="0.2">
      <c r="A96" s="156" t="s">
        <v>183</v>
      </c>
      <c r="B96" s="232" t="s">
        <v>207</v>
      </c>
      <c r="C96" s="93">
        <v>1524.81396</v>
      </c>
      <c r="D96" s="93">
        <v>3786.7499900000003</v>
      </c>
      <c r="E96" s="92">
        <v>2230.06124</v>
      </c>
      <c r="F96" s="94">
        <v>4657.4938500000007</v>
      </c>
      <c r="G96" s="178">
        <f t="shared" si="55"/>
        <v>0.8130445496991906</v>
      </c>
      <c r="H96" s="179">
        <f t="shared" si="56"/>
        <v>0.12929025064684707</v>
      </c>
      <c r="I96" s="92">
        <v>422.03</v>
      </c>
      <c r="J96" s="93">
        <v>803.33789999999999</v>
      </c>
      <c r="K96" s="98">
        <f t="shared" si="52"/>
        <v>0.172482868656928</v>
      </c>
      <c r="L96" s="77">
        <f t="shared" si="72"/>
        <v>-1.6763055369804103E-2</v>
      </c>
      <c r="M96" s="92">
        <v>119.49724000000015</v>
      </c>
      <c r="N96" s="71">
        <v>257.81383000000051</v>
      </c>
      <c r="O96" s="78">
        <f t="shared" si="57"/>
        <v>5.5354625964777276E-2</v>
      </c>
      <c r="P96" s="80">
        <f t="shared" si="58"/>
        <v>1.7698912244881945E-3</v>
      </c>
      <c r="Q96" s="92">
        <v>1688.5339999999999</v>
      </c>
      <c r="R96" s="71">
        <v>3596.3421200000003</v>
      </c>
      <c r="S96" s="78">
        <f t="shared" si="59"/>
        <v>0.77216250537829478</v>
      </c>
      <c r="T96" s="80">
        <f t="shared" si="60"/>
        <v>1.4993164145315929E-2</v>
      </c>
      <c r="U96" s="92">
        <v>2922.4801100000009</v>
      </c>
      <c r="V96" s="93">
        <v>3090.4218999999998</v>
      </c>
      <c r="W96" s="71">
        <f t="shared" si="73"/>
        <v>167.94178999999895</v>
      </c>
      <c r="X96" s="92">
        <v>1538.52017</v>
      </c>
      <c r="Y96" s="93">
        <v>1566.9323499999998</v>
      </c>
      <c r="Z96" s="71">
        <f t="shared" si="61"/>
        <v>28.412179999999807</v>
      </c>
      <c r="AA96" s="101">
        <f t="shared" si="53"/>
        <v>0.81611458590114094</v>
      </c>
      <c r="AB96" s="80">
        <f t="shared" si="62"/>
        <v>-1.1004996284650503</v>
      </c>
      <c r="AC96" s="101">
        <f t="shared" si="54"/>
        <v>0.41379345194109307</v>
      </c>
      <c r="AD96" s="80">
        <f t="shared" si="63"/>
        <v>-0.59519532331907055</v>
      </c>
      <c r="AE96" s="78">
        <f t="shared" si="64"/>
        <v>0.33643251080191972</v>
      </c>
      <c r="AF96" s="80">
        <f t="shared" si="65"/>
        <v>-0.353467901977776</v>
      </c>
      <c r="AG96" s="92">
        <v>519</v>
      </c>
      <c r="AH96" s="71">
        <v>1034</v>
      </c>
      <c r="AI96" s="92">
        <v>21</v>
      </c>
      <c r="AJ96" s="71">
        <v>20</v>
      </c>
      <c r="AK96" s="92">
        <v>41</v>
      </c>
      <c r="AL96" s="71">
        <v>41</v>
      </c>
      <c r="AM96" s="92">
        <f t="shared" si="74"/>
        <v>8.6166666666666671</v>
      </c>
      <c r="AN96" s="71">
        <f t="shared" si="75"/>
        <v>0.37857142857142811</v>
      </c>
      <c r="AO96" s="92">
        <f t="shared" si="76"/>
        <v>4.2032520325203251</v>
      </c>
      <c r="AP96" s="71">
        <f t="shared" si="77"/>
        <v>-1.6260162601626327E-2</v>
      </c>
      <c r="AQ96" s="92">
        <v>60</v>
      </c>
      <c r="AR96" s="71">
        <v>60</v>
      </c>
      <c r="AS96" s="92">
        <v>2280</v>
      </c>
      <c r="AT96" s="71">
        <v>4440</v>
      </c>
      <c r="AU96" s="92">
        <f t="shared" si="66"/>
        <v>1048.9851013513514</v>
      </c>
      <c r="AV96" s="71">
        <f t="shared" si="67"/>
        <v>70.888066263632027</v>
      </c>
      <c r="AW96" s="92">
        <f t="shared" si="68"/>
        <v>4504.3460831721477</v>
      </c>
      <c r="AX96" s="71">
        <f t="shared" si="69"/>
        <v>207.50361689083729</v>
      </c>
      <c r="AY96" s="198">
        <f t="shared" si="70"/>
        <v>4.2940038684719539</v>
      </c>
      <c r="AZ96" s="190">
        <f t="shared" si="71"/>
        <v>-9.9059715343075005E-2</v>
      </c>
      <c r="BA96" s="101">
        <f t="shared" si="78"/>
        <v>0.40883977900552487</v>
      </c>
      <c r="BB96" s="117">
        <f t="shared" si="79"/>
        <v>-1.3382443216697348E-2</v>
      </c>
    </row>
    <row r="97" spans="1:54" s="157" customFormat="1" ht="15" customHeight="1" x14ac:dyDescent="0.2">
      <c r="A97" s="156" t="s">
        <v>183</v>
      </c>
      <c r="B97" s="232" t="s">
        <v>208</v>
      </c>
      <c r="C97" s="93">
        <v>99.620999999999995</v>
      </c>
      <c r="D97" s="93">
        <v>159.535</v>
      </c>
      <c r="E97" s="92">
        <v>84.108000000000004</v>
      </c>
      <c r="F97" s="94">
        <v>160.22499999999999</v>
      </c>
      <c r="G97" s="178">
        <f t="shared" si="55"/>
        <v>0.99569355593696363</v>
      </c>
      <c r="H97" s="179">
        <f t="shared" si="56"/>
        <v>-0.18874787650703684</v>
      </c>
      <c r="I97" s="92">
        <v>61.822000000000003</v>
      </c>
      <c r="J97" s="93">
        <v>123.584</v>
      </c>
      <c r="K97" s="98">
        <f t="shared" si="52"/>
        <v>0.77131533780621009</v>
      </c>
      <c r="L97" s="77">
        <f t="shared" si="72"/>
        <v>3.6284187380566824E-2</v>
      </c>
      <c r="M97" s="92">
        <v>19.612000000000002</v>
      </c>
      <c r="N97" s="71">
        <v>32.338999999999992</v>
      </c>
      <c r="O97" s="78">
        <f t="shared" si="57"/>
        <v>0.20183491964425024</v>
      </c>
      <c r="P97" s="80">
        <f t="shared" si="58"/>
        <v>-3.1341472613323373E-2</v>
      </c>
      <c r="Q97" s="92">
        <v>2.6739999999999999</v>
      </c>
      <c r="R97" s="71">
        <v>4.3019999999999996</v>
      </c>
      <c r="S97" s="78">
        <f t="shared" si="59"/>
        <v>2.6849742549539708E-2</v>
      </c>
      <c r="T97" s="80">
        <f t="shared" si="60"/>
        <v>-4.942714767243471E-3</v>
      </c>
      <c r="U97" s="92">
        <v>46.100999999999999</v>
      </c>
      <c r="V97" s="93">
        <v>52.125</v>
      </c>
      <c r="W97" s="71">
        <f t="shared" si="73"/>
        <v>6.0240000000000009</v>
      </c>
      <c r="X97" s="92">
        <v>16.777000000000001</v>
      </c>
      <c r="Y97" s="93">
        <v>29.33</v>
      </c>
      <c r="Z97" s="71">
        <f t="shared" si="61"/>
        <v>12.552999999999997</v>
      </c>
      <c r="AA97" s="101">
        <f t="shared" si="53"/>
        <v>0.32673081142069138</v>
      </c>
      <c r="AB97" s="80">
        <f t="shared" si="62"/>
        <v>-0.13603306366588674</v>
      </c>
      <c r="AC97" s="101">
        <f t="shared" si="54"/>
        <v>0.18384680477638135</v>
      </c>
      <c r="AD97" s="80">
        <f t="shared" si="63"/>
        <v>1.5438537443188544E-2</v>
      </c>
      <c r="AE97" s="78">
        <f t="shared" si="64"/>
        <v>0.18305507879544392</v>
      </c>
      <c r="AF97" s="80">
        <f t="shared" si="65"/>
        <v>-1.6414650600095143E-2</v>
      </c>
      <c r="AG97" s="92">
        <v>58</v>
      </c>
      <c r="AH97" s="71">
        <v>111</v>
      </c>
      <c r="AI97" s="92">
        <v>5</v>
      </c>
      <c r="AJ97" s="71">
        <v>5</v>
      </c>
      <c r="AK97" s="92">
        <v>8</v>
      </c>
      <c r="AL97" s="71">
        <v>8</v>
      </c>
      <c r="AM97" s="92">
        <f t="shared" si="74"/>
        <v>3.6999999999999997</v>
      </c>
      <c r="AN97" s="71">
        <f t="shared" si="75"/>
        <v>-0.16666666666666696</v>
      </c>
      <c r="AO97" s="92">
        <f t="shared" si="76"/>
        <v>2.3125</v>
      </c>
      <c r="AP97" s="71">
        <f t="shared" si="77"/>
        <v>-0.10416666666666652</v>
      </c>
      <c r="AQ97" s="92">
        <v>10</v>
      </c>
      <c r="AR97" s="71">
        <v>10</v>
      </c>
      <c r="AS97" s="92">
        <v>326</v>
      </c>
      <c r="AT97" s="71">
        <v>656</v>
      </c>
      <c r="AU97" s="92">
        <f t="shared" si="66"/>
        <v>244.2454268292683</v>
      </c>
      <c r="AV97" s="71">
        <f t="shared" si="67"/>
        <v>-13.754573170731703</v>
      </c>
      <c r="AW97" s="92">
        <f t="shared" si="68"/>
        <v>1443.4684684684685</v>
      </c>
      <c r="AX97" s="71">
        <f t="shared" si="69"/>
        <v>-6.6694625660143174</v>
      </c>
      <c r="AY97" s="198">
        <f t="shared" si="70"/>
        <v>5.9099099099099099</v>
      </c>
      <c r="AZ97" s="190">
        <f t="shared" si="71"/>
        <v>0.28922025473749624</v>
      </c>
      <c r="BA97" s="101">
        <f t="shared" si="78"/>
        <v>0.36243093922651931</v>
      </c>
      <c r="BB97" s="117">
        <f t="shared" si="79"/>
        <v>2.0871700429708762E-4</v>
      </c>
    </row>
    <row r="98" spans="1:54" s="157" customFormat="1" ht="15" customHeight="1" x14ac:dyDescent="0.2">
      <c r="A98" s="156" t="s">
        <v>141</v>
      </c>
      <c r="B98" s="232" t="s">
        <v>209</v>
      </c>
      <c r="C98" s="93">
        <v>162.703</v>
      </c>
      <c r="D98" s="93">
        <v>326.08199999999999</v>
      </c>
      <c r="E98" s="92">
        <v>159.49100000000001</v>
      </c>
      <c r="F98" s="94">
        <v>302.66199999999998</v>
      </c>
      <c r="G98" s="178">
        <f t="shared" si="55"/>
        <v>1.0773800477099869</v>
      </c>
      <c r="H98" s="179">
        <f t="shared" si="56"/>
        <v>5.7240980301794586E-2</v>
      </c>
      <c r="I98" s="92">
        <v>125.432</v>
      </c>
      <c r="J98" s="93">
        <v>242.51900000000001</v>
      </c>
      <c r="K98" s="98">
        <f t="shared" si="52"/>
        <v>0.80128658371384587</v>
      </c>
      <c r="L98" s="100">
        <f t="shared" si="72"/>
        <v>1.4834683606629873E-2</v>
      </c>
      <c r="M98" s="92">
        <v>33.086000000000013</v>
      </c>
      <c r="N98" s="71">
        <v>58.27799999999997</v>
      </c>
      <c r="O98" s="101">
        <f t="shared" si="57"/>
        <v>0.19255142700438105</v>
      </c>
      <c r="P98" s="103">
        <f t="shared" si="58"/>
        <v>-1.4896015171039584E-2</v>
      </c>
      <c r="Q98" s="92">
        <v>0.97299999999999998</v>
      </c>
      <c r="R98" s="71">
        <v>1.865</v>
      </c>
      <c r="S98" s="101">
        <f t="shared" si="59"/>
        <v>6.1619892817730672E-3</v>
      </c>
      <c r="T98" s="103">
        <f t="shared" si="60"/>
        <v>6.133156440970601E-5</v>
      </c>
      <c r="U98" s="92">
        <v>85.518000000000001</v>
      </c>
      <c r="V98" s="93">
        <v>66.510000000000005</v>
      </c>
      <c r="W98" s="94">
        <f t="shared" si="73"/>
        <v>-19.007999999999996</v>
      </c>
      <c r="X98" s="92">
        <v>0</v>
      </c>
      <c r="Y98" s="93">
        <v>0</v>
      </c>
      <c r="Z98" s="94">
        <f t="shared" si="61"/>
        <v>0</v>
      </c>
      <c r="AA98" s="101">
        <f t="shared" si="53"/>
        <v>0.20396710029992457</v>
      </c>
      <c r="AB98" s="103">
        <f t="shared" si="62"/>
        <v>-0.32164090938643641</v>
      </c>
      <c r="AC98" s="101">
        <f t="shared" si="54"/>
        <v>0</v>
      </c>
      <c r="AD98" s="103">
        <f t="shared" si="63"/>
        <v>0</v>
      </c>
      <c r="AE98" s="101">
        <f t="shared" si="64"/>
        <v>0</v>
      </c>
      <c r="AF98" s="103">
        <f t="shared" si="65"/>
        <v>0</v>
      </c>
      <c r="AG98" s="92">
        <v>204</v>
      </c>
      <c r="AH98" s="71">
        <v>369</v>
      </c>
      <c r="AI98" s="92">
        <v>6</v>
      </c>
      <c r="AJ98" s="71">
        <v>6</v>
      </c>
      <c r="AK98" s="92">
        <v>11</v>
      </c>
      <c r="AL98" s="71">
        <v>11</v>
      </c>
      <c r="AM98" s="92">
        <f t="shared" si="74"/>
        <v>10.25</v>
      </c>
      <c r="AN98" s="71">
        <f t="shared" si="75"/>
        <v>-1.0833333333333339</v>
      </c>
      <c r="AO98" s="92">
        <f>(AH98/AL98/6)</f>
        <v>5.5909090909090908</v>
      </c>
      <c r="AP98" s="71">
        <f t="shared" si="77"/>
        <v>-0.59090909090909172</v>
      </c>
      <c r="AQ98" s="92">
        <v>45</v>
      </c>
      <c r="AR98" s="71">
        <v>45</v>
      </c>
      <c r="AS98" s="92">
        <v>1592</v>
      </c>
      <c r="AT98" s="71">
        <v>2861</v>
      </c>
      <c r="AU98" s="92">
        <f t="shared" si="66"/>
        <v>105.78888500524292</v>
      </c>
      <c r="AV98" s="71">
        <f t="shared" si="67"/>
        <v>5.606096060519306</v>
      </c>
      <c r="AW98" s="92">
        <f t="shared" si="68"/>
        <v>820.22222222222217</v>
      </c>
      <c r="AX98" s="71">
        <f t="shared" si="69"/>
        <v>38.403594771241728</v>
      </c>
      <c r="AY98" s="198">
        <f t="shared" si="70"/>
        <v>7.7533875338753386</v>
      </c>
      <c r="AZ98" s="190">
        <f t="shared" si="71"/>
        <v>-5.0534034752112156E-2</v>
      </c>
      <c r="BA98" s="101">
        <f t="shared" si="78"/>
        <v>0.35125844076120316</v>
      </c>
      <c r="BB98" s="159">
        <f t="shared" si="79"/>
        <v>-4.1827978991883286E-2</v>
      </c>
    </row>
    <row r="99" spans="1:54" s="157" customFormat="1" ht="15" customHeight="1" x14ac:dyDescent="0.2">
      <c r="A99" s="156" t="s">
        <v>141</v>
      </c>
      <c r="B99" s="232" t="s">
        <v>210</v>
      </c>
      <c r="C99" s="93">
        <v>204.44065000000001</v>
      </c>
      <c r="D99" s="93">
        <v>338.49081000000001</v>
      </c>
      <c r="E99" s="92">
        <v>231.82300000000001</v>
      </c>
      <c r="F99" s="94">
        <v>397.911</v>
      </c>
      <c r="G99" s="178">
        <f t="shared" si="55"/>
        <v>0.85066964723267269</v>
      </c>
      <c r="H99" s="179">
        <f t="shared" si="56"/>
        <v>-3.1212866581746046E-2</v>
      </c>
      <c r="I99" s="92">
        <v>199.529</v>
      </c>
      <c r="J99" s="93">
        <v>340.49099999999999</v>
      </c>
      <c r="K99" s="98">
        <f t="shared" si="52"/>
        <v>0.85569637431485934</v>
      </c>
      <c r="L99" s="77">
        <f t="shared" si="72"/>
        <v>-4.9990700543360855E-3</v>
      </c>
      <c r="M99" s="92">
        <v>28.478000000000012</v>
      </c>
      <c r="N99" s="71">
        <v>51.195000000000014</v>
      </c>
      <c r="O99" s="78">
        <f t="shared" si="57"/>
        <v>0.1286594238410097</v>
      </c>
      <c r="P99" s="80">
        <f t="shared" si="58"/>
        <v>5.8157025536481749E-3</v>
      </c>
      <c r="Q99" s="92">
        <v>3.8159999999999998</v>
      </c>
      <c r="R99" s="71">
        <v>6.2249999999999996</v>
      </c>
      <c r="S99" s="78">
        <f t="shared" si="59"/>
        <v>1.5644201844130973E-2</v>
      </c>
      <c r="T99" s="80">
        <f t="shared" si="60"/>
        <v>-8.1663249931208243E-4</v>
      </c>
      <c r="U99" s="92">
        <v>365.358</v>
      </c>
      <c r="V99" s="93">
        <v>368.22199999999998</v>
      </c>
      <c r="W99" s="71">
        <f t="shared" si="73"/>
        <v>2.8639999999999759</v>
      </c>
      <c r="X99" s="92">
        <v>194.09899999999999</v>
      </c>
      <c r="Y99" s="93">
        <v>105.193</v>
      </c>
      <c r="Z99" s="71">
        <f t="shared" si="61"/>
        <v>-88.905999999999992</v>
      </c>
      <c r="AA99" s="101">
        <f t="shared" si="53"/>
        <v>1.0878345559810028</v>
      </c>
      <c r="AB99" s="80">
        <f t="shared" si="62"/>
        <v>-0.69927578631149134</v>
      </c>
      <c r="AC99" s="101">
        <f t="shared" si="54"/>
        <v>0.31077062328516392</v>
      </c>
      <c r="AD99" s="80">
        <f t="shared" si="63"/>
        <v>-0.63864428025774689</v>
      </c>
      <c r="AE99" s="78">
        <f t="shared" si="64"/>
        <v>0.26436313648026821</v>
      </c>
      <c r="AF99" s="80">
        <f t="shared" si="65"/>
        <v>-0.57290926530902786</v>
      </c>
      <c r="AG99" s="92">
        <v>417</v>
      </c>
      <c r="AH99" s="71">
        <v>690</v>
      </c>
      <c r="AI99" s="92">
        <v>7</v>
      </c>
      <c r="AJ99" s="71">
        <v>7</v>
      </c>
      <c r="AK99" s="92">
        <v>20</v>
      </c>
      <c r="AL99" s="71">
        <v>20</v>
      </c>
      <c r="AM99" s="92">
        <f t="shared" si="74"/>
        <v>16.428571428571427</v>
      </c>
      <c r="AN99" s="71">
        <f t="shared" si="75"/>
        <v>-3.4285714285714306</v>
      </c>
      <c r="AO99" s="92">
        <f t="shared" si="76"/>
        <v>5.75</v>
      </c>
      <c r="AP99" s="71">
        <f t="shared" si="77"/>
        <v>-1.2000000000000002</v>
      </c>
      <c r="AQ99" s="92">
        <v>70</v>
      </c>
      <c r="AR99" s="71">
        <v>70</v>
      </c>
      <c r="AS99" s="92">
        <v>2964</v>
      </c>
      <c r="AT99" s="71">
        <v>4776</v>
      </c>
      <c r="AU99" s="92">
        <f t="shared" si="66"/>
        <v>83.314698492462313</v>
      </c>
      <c r="AV99" s="71">
        <f t="shared" si="67"/>
        <v>5.1018105032585339</v>
      </c>
      <c r="AW99" s="92">
        <f t="shared" si="68"/>
        <v>576.68260869565222</v>
      </c>
      <c r="AX99" s="71">
        <f t="shared" si="69"/>
        <v>20.752153060160595</v>
      </c>
      <c r="AY99" s="198">
        <f t="shared" si="70"/>
        <v>6.9217391304347826</v>
      </c>
      <c r="AZ99" s="190">
        <f t="shared" si="71"/>
        <v>-0.1861745386299658</v>
      </c>
      <c r="BA99" s="101">
        <f t="shared" si="78"/>
        <v>0.37695343330702447</v>
      </c>
      <c r="BB99" s="117">
        <f t="shared" si="79"/>
        <v>-9.3522757169165971E-2</v>
      </c>
    </row>
    <row r="100" spans="1:54" s="157" customFormat="1" ht="15" customHeight="1" x14ac:dyDescent="0.2">
      <c r="A100" s="156" t="s">
        <v>211</v>
      </c>
      <c r="B100" s="232" t="s">
        <v>212</v>
      </c>
      <c r="C100" s="93">
        <v>176.39870000000002</v>
      </c>
      <c r="D100" s="93">
        <v>326.80200000000002</v>
      </c>
      <c r="E100" s="92">
        <v>98.454630000000009</v>
      </c>
      <c r="F100" s="94">
        <v>347.089</v>
      </c>
      <c r="G100" s="178">
        <f t="shared" si="55"/>
        <v>0.94155101429316401</v>
      </c>
      <c r="H100" s="179">
        <f t="shared" si="56"/>
        <v>-0.8501239937790821</v>
      </c>
      <c r="I100" s="92">
        <v>97.432020000000009</v>
      </c>
      <c r="J100" s="93">
        <v>220.88</v>
      </c>
      <c r="K100" s="98">
        <f t="shared" si="52"/>
        <v>0.63637856572809859</v>
      </c>
      <c r="L100" s="77">
        <f t="shared" si="72"/>
        <v>-0.35323482269253736</v>
      </c>
      <c r="M100" s="92">
        <v>31</v>
      </c>
      <c r="N100" s="71">
        <v>124.98</v>
      </c>
      <c r="O100" s="78">
        <f t="shared" si="57"/>
        <v>0.36008055570761394</v>
      </c>
      <c r="P100" s="80">
        <f t="shared" si="58"/>
        <v>4.5214713440978049E-2</v>
      </c>
      <c r="Q100" s="92">
        <v>0.71160999999999996</v>
      </c>
      <c r="R100" s="71">
        <v>1.23</v>
      </c>
      <c r="S100" s="78">
        <f t="shared" si="59"/>
        <v>3.5437596697100743E-3</v>
      </c>
      <c r="T100" s="80">
        <f t="shared" si="60"/>
        <v>-3.6840365243338211E-3</v>
      </c>
      <c r="U100" s="92">
        <v>1288.0353699999998</v>
      </c>
      <c r="V100" s="93">
        <v>1310.76721</v>
      </c>
      <c r="W100" s="71">
        <f t="shared" si="73"/>
        <v>22.731840000000147</v>
      </c>
      <c r="X100" s="92">
        <v>1132.6127099999999</v>
      </c>
      <c r="Y100" s="93">
        <v>1239.3811000000001</v>
      </c>
      <c r="Z100" s="71">
        <f t="shared" si="61"/>
        <v>106.76839000000018</v>
      </c>
      <c r="AA100" s="101">
        <f t="shared" si="53"/>
        <v>4.0108910288186728</v>
      </c>
      <c r="AB100" s="80">
        <f t="shared" si="62"/>
        <v>-3.2909505947307052</v>
      </c>
      <c r="AC100" s="101">
        <f t="shared" si="54"/>
        <v>3.792452616569054</v>
      </c>
      <c r="AD100" s="80">
        <f t="shared" si="63"/>
        <v>-2.6283016747040659</v>
      </c>
      <c r="AE100" s="78">
        <f t="shared" si="64"/>
        <v>3.5707876077893568</v>
      </c>
      <c r="AF100" s="80">
        <f t="shared" si="65"/>
        <v>-7.9331173888573199</v>
      </c>
      <c r="AG100" s="92">
        <v>221</v>
      </c>
      <c r="AH100" s="71">
        <v>367</v>
      </c>
      <c r="AI100" s="92">
        <v>2.5</v>
      </c>
      <c r="AJ100" s="71">
        <v>4</v>
      </c>
      <c r="AK100" s="92">
        <v>12</v>
      </c>
      <c r="AL100" s="71">
        <v>12</v>
      </c>
      <c r="AM100" s="92">
        <f t="shared" si="74"/>
        <v>15.291666666666666</v>
      </c>
      <c r="AN100" s="71">
        <f t="shared" si="75"/>
        <v>-14.175000000000002</v>
      </c>
      <c r="AO100" s="92">
        <f t="shared" si="76"/>
        <v>5.0972222222222223</v>
      </c>
      <c r="AP100" s="71">
        <f t="shared" si="77"/>
        <v>-1.041666666666667</v>
      </c>
      <c r="AQ100" s="92">
        <v>60</v>
      </c>
      <c r="AR100" s="71">
        <v>60</v>
      </c>
      <c r="AS100" s="92">
        <v>2603</v>
      </c>
      <c r="AT100" s="71">
        <v>4529</v>
      </c>
      <c r="AU100" s="92">
        <f t="shared" si="66"/>
        <v>76.637005961580925</v>
      </c>
      <c r="AV100" s="71">
        <f t="shared" si="67"/>
        <v>38.813483103340431</v>
      </c>
      <c r="AW100" s="92">
        <f t="shared" si="68"/>
        <v>945.74659400544954</v>
      </c>
      <c r="AX100" s="71">
        <f t="shared" si="69"/>
        <v>500.25053065703321</v>
      </c>
      <c r="AY100" s="198">
        <f t="shared" si="70"/>
        <v>12.340599455040872</v>
      </c>
      <c r="AZ100" s="190">
        <f t="shared" si="71"/>
        <v>0.56231891205444562</v>
      </c>
      <c r="BA100" s="101">
        <f t="shared" si="78"/>
        <v>0.41703499079189688</v>
      </c>
      <c r="BB100" s="117">
        <f t="shared" si="79"/>
        <v>-6.5002046245140166E-2</v>
      </c>
    </row>
    <row r="101" spans="1:54" s="152" customFormat="1" ht="15" customHeight="1" x14ac:dyDescent="0.2">
      <c r="A101" s="153" t="s">
        <v>162</v>
      </c>
      <c r="B101" s="233" t="s">
        <v>213</v>
      </c>
      <c r="C101" s="70">
        <v>203.38121000000001</v>
      </c>
      <c r="D101" s="70">
        <v>406.1259</v>
      </c>
      <c r="E101" s="69">
        <v>225.78585000000001</v>
      </c>
      <c r="F101" s="71">
        <v>419.71829000000002</v>
      </c>
      <c r="G101" s="176">
        <f t="shared" si="55"/>
        <v>0.96761544511200592</v>
      </c>
      <c r="H101" s="177">
        <f t="shared" si="56"/>
        <v>6.6845046967037969E-2</v>
      </c>
      <c r="I101" s="69">
        <v>122.71035999999999</v>
      </c>
      <c r="J101" s="70">
        <v>230.47366</v>
      </c>
      <c r="K101" s="75">
        <f t="shared" si="52"/>
        <v>0.54911512195477585</v>
      </c>
      <c r="L101" s="77">
        <f t="shared" si="72"/>
        <v>5.6339427754783511E-3</v>
      </c>
      <c r="M101" s="69">
        <v>102.55081000000001</v>
      </c>
      <c r="N101" s="71">
        <v>188.23717000000002</v>
      </c>
      <c r="O101" s="78">
        <f t="shared" si="57"/>
        <v>0.44848455377057789</v>
      </c>
      <c r="P101" s="80">
        <f t="shared" si="58"/>
        <v>-5.7104721798968971E-3</v>
      </c>
      <c r="Q101" s="69">
        <v>0.52467999999999992</v>
      </c>
      <c r="R101" s="71">
        <v>1.00746</v>
      </c>
      <c r="S101" s="78">
        <f t="shared" si="59"/>
        <v>2.4003242746462156E-3</v>
      </c>
      <c r="T101" s="80">
        <f t="shared" si="60"/>
        <v>7.6529404418520033E-5</v>
      </c>
      <c r="U101" s="69">
        <v>79.012740000000008</v>
      </c>
      <c r="V101" s="70">
        <v>73.235650000000007</v>
      </c>
      <c r="W101" s="71">
        <f t="shared" si="73"/>
        <v>-5.7770900000000012</v>
      </c>
      <c r="X101" s="69">
        <v>0</v>
      </c>
      <c r="Y101" s="70">
        <v>0</v>
      </c>
      <c r="Z101" s="71">
        <f t="shared" si="61"/>
        <v>0</v>
      </c>
      <c r="AA101" s="78">
        <f t="shared" si="53"/>
        <v>0.1803274551069016</v>
      </c>
      <c r="AB101" s="80">
        <f t="shared" si="62"/>
        <v>-0.20816831596260874</v>
      </c>
      <c r="AC101" s="78">
        <f t="shared" si="54"/>
        <v>0</v>
      </c>
      <c r="AD101" s="80">
        <f t="shared" si="63"/>
        <v>0</v>
      </c>
      <c r="AE101" s="78">
        <f t="shared" si="64"/>
        <v>0</v>
      </c>
      <c r="AF101" s="80">
        <f t="shared" si="65"/>
        <v>0</v>
      </c>
      <c r="AG101" s="69">
        <v>318</v>
      </c>
      <c r="AH101" s="71">
        <v>613</v>
      </c>
      <c r="AI101" s="69">
        <v>8.5</v>
      </c>
      <c r="AJ101" s="71">
        <v>7.9</v>
      </c>
      <c r="AK101" s="69">
        <v>16.079999999999998</v>
      </c>
      <c r="AL101" s="71">
        <v>14.96</v>
      </c>
      <c r="AM101" s="69">
        <f t="shared" si="74"/>
        <v>12.932489451476792</v>
      </c>
      <c r="AN101" s="71">
        <f t="shared" si="75"/>
        <v>0.46190121618267455</v>
      </c>
      <c r="AO101" s="69">
        <f t="shared" si="76"/>
        <v>6.8293226381461674</v>
      </c>
      <c r="AP101" s="71">
        <f t="shared" si="77"/>
        <v>0.23728283715114173</v>
      </c>
      <c r="AQ101" s="69">
        <v>60</v>
      </c>
      <c r="AR101" s="71">
        <v>60</v>
      </c>
      <c r="AS101" s="69">
        <v>4982</v>
      </c>
      <c r="AT101" s="71">
        <v>9788</v>
      </c>
      <c r="AU101" s="69">
        <f t="shared" si="66"/>
        <v>42.880904168369433</v>
      </c>
      <c r="AV101" s="71">
        <f t="shared" si="67"/>
        <v>-2.4394189950187624</v>
      </c>
      <c r="AW101" s="69">
        <f t="shared" si="68"/>
        <v>684.69541598694946</v>
      </c>
      <c r="AX101" s="71">
        <f t="shared" si="69"/>
        <v>-25.322980239465664</v>
      </c>
      <c r="AY101" s="197">
        <f t="shared" si="70"/>
        <v>15.9673735725938</v>
      </c>
      <c r="AZ101" s="190">
        <f t="shared" si="71"/>
        <v>0.30070690592713412</v>
      </c>
      <c r="BA101" s="78">
        <f t="shared" si="78"/>
        <v>0.90128913443830572</v>
      </c>
      <c r="BB101" s="117">
        <f t="shared" si="79"/>
        <v>-2.1303458154286803E-2</v>
      </c>
    </row>
    <row r="102" spans="1:54" s="152" customFormat="1" ht="15" customHeight="1" x14ac:dyDescent="0.2">
      <c r="A102" s="153" t="s">
        <v>162</v>
      </c>
      <c r="B102" s="233" t="s">
        <v>214</v>
      </c>
      <c r="C102" s="70">
        <v>237.26499999999999</v>
      </c>
      <c r="D102" s="70">
        <v>482.661</v>
      </c>
      <c r="E102" s="69">
        <v>235.13499999999999</v>
      </c>
      <c r="F102" s="71">
        <v>457.02300000000002</v>
      </c>
      <c r="G102" s="176">
        <f t="shared" si="55"/>
        <v>1.0560978331506292</v>
      </c>
      <c r="H102" s="177">
        <f t="shared" si="56"/>
        <v>4.7039207254867321E-2</v>
      </c>
      <c r="I102" s="69">
        <v>142.40700000000001</v>
      </c>
      <c r="J102" s="70">
        <v>289.18599999999998</v>
      </c>
      <c r="K102" s="75">
        <f t="shared" si="52"/>
        <v>0.63276027683508262</v>
      </c>
      <c r="L102" s="77">
        <f t="shared" si="72"/>
        <v>2.7120963249270158E-2</v>
      </c>
      <c r="M102" s="69">
        <v>91.541999999999973</v>
      </c>
      <c r="N102" s="71">
        <v>166.65100000000004</v>
      </c>
      <c r="O102" s="78">
        <f t="shared" si="57"/>
        <v>0.36464466777383203</v>
      </c>
      <c r="P102" s="80">
        <f t="shared" si="58"/>
        <v>-2.4672107695579037E-2</v>
      </c>
      <c r="Q102" s="69">
        <v>1.1859999999999999</v>
      </c>
      <c r="R102" s="71">
        <v>1.1859999999999999</v>
      </c>
      <c r="S102" s="78">
        <f t="shared" si="59"/>
        <v>2.5950553910853501E-3</v>
      </c>
      <c r="T102" s="80">
        <f t="shared" si="60"/>
        <v>-2.448855553691055E-3</v>
      </c>
      <c r="U102" s="69">
        <v>7.47</v>
      </c>
      <c r="V102" s="70">
        <v>2.2549999999999999</v>
      </c>
      <c r="W102" s="71">
        <f t="shared" si="73"/>
        <v>-5.2149999999999999</v>
      </c>
      <c r="X102" s="69">
        <v>0</v>
      </c>
      <c r="Y102" s="70">
        <v>0</v>
      </c>
      <c r="Z102" s="71">
        <f t="shared" si="61"/>
        <v>0</v>
      </c>
      <c r="AA102" s="78">
        <f t="shared" si="53"/>
        <v>4.6720161769855028E-3</v>
      </c>
      <c r="AB102" s="80">
        <f t="shared" si="62"/>
        <v>-2.6811767777664364E-2</v>
      </c>
      <c r="AC102" s="78">
        <f t="shared" si="54"/>
        <v>0</v>
      </c>
      <c r="AD102" s="80">
        <f t="shared" si="63"/>
        <v>0</v>
      </c>
      <c r="AE102" s="78">
        <f t="shared" si="64"/>
        <v>0</v>
      </c>
      <c r="AF102" s="80">
        <f t="shared" si="65"/>
        <v>0</v>
      </c>
      <c r="AG102" s="69">
        <v>509</v>
      </c>
      <c r="AH102" s="71">
        <v>932</v>
      </c>
      <c r="AI102" s="69">
        <v>5</v>
      </c>
      <c r="AJ102" s="71">
        <v>5</v>
      </c>
      <c r="AK102" s="69">
        <v>16</v>
      </c>
      <c r="AL102" s="71">
        <v>16</v>
      </c>
      <c r="AM102" s="69">
        <f t="shared" si="74"/>
        <v>31.066666666666666</v>
      </c>
      <c r="AN102" s="71">
        <f t="shared" si="75"/>
        <v>-2.8666666666666636</v>
      </c>
      <c r="AO102" s="69">
        <f t="shared" si="76"/>
        <v>9.7083333333333339</v>
      </c>
      <c r="AP102" s="71">
        <f t="shared" si="77"/>
        <v>-0.89583333333333215</v>
      </c>
      <c r="AQ102" s="69">
        <v>90</v>
      </c>
      <c r="AR102" s="71">
        <v>90</v>
      </c>
      <c r="AS102" s="69">
        <v>5787</v>
      </c>
      <c r="AT102" s="71">
        <v>11345</v>
      </c>
      <c r="AU102" s="69">
        <f t="shared" si="66"/>
        <v>40.284089907448212</v>
      </c>
      <c r="AV102" s="71">
        <f t="shared" si="67"/>
        <v>-0.34749813471525925</v>
      </c>
      <c r="AW102" s="69">
        <f t="shared" si="68"/>
        <v>490.36802575107293</v>
      </c>
      <c r="AX102" s="71">
        <f t="shared" si="69"/>
        <v>28.413212391544448</v>
      </c>
      <c r="AY102" s="197">
        <f t="shared" si="70"/>
        <v>12.17274678111588</v>
      </c>
      <c r="AZ102" s="190">
        <f t="shared" si="71"/>
        <v>0.80339511117481877</v>
      </c>
      <c r="BA102" s="78">
        <f t="shared" si="78"/>
        <v>0.6964395334561081</v>
      </c>
      <c r="BB102" s="117">
        <f t="shared" si="79"/>
        <v>-1.8004910988336342E-2</v>
      </c>
    </row>
    <row r="103" spans="1:54" s="152" customFormat="1" ht="15" customHeight="1" x14ac:dyDescent="0.2">
      <c r="A103" s="153" t="s">
        <v>162</v>
      </c>
      <c r="B103" s="233" t="s">
        <v>215</v>
      </c>
      <c r="C103" s="70">
        <v>525.70051999999998</v>
      </c>
      <c r="D103" s="70">
        <v>956.23951</v>
      </c>
      <c r="E103" s="69">
        <v>524.77129000000002</v>
      </c>
      <c r="F103" s="71">
        <v>956.10372999999993</v>
      </c>
      <c r="G103" s="176">
        <f t="shared" si="55"/>
        <v>1.0001420138796029</v>
      </c>
      <c r="H103" s="177">
        <f t="shared" si="56"/>
        <v>-1.628719424042524E-3</v>
      </c>
      <c r="I103" s="69">
        <v>303.07900000000001</v>
      </c>
      <c r="J103" s="70">
        <v>555.70600000000002</v>
      </c>
      <c r="K103" s="75">
        <f t="shared" si="52"/>
        <v>0.58121936204558067</v>
      </c>
      <c r="L103" s="77">
        <f t="shared" si="72"/>
        <v>3.6744281373251031E-3</v>
      </c>
      <c r="M103" s="69">
        <v>218.77835000000002</v>
      </c>
      <c r="N103" s="71">
        <v>396.32605999999993</v>
      </c>
      <c r="O103" s="78">
        <f t="shared" si="57"/>
        <v>0.41452203099343621</v>
      </c>
      <c r="P103" s="80">
        <f t="shared" si="58"/>
        <v>-2.3802541906484675E-3</v>
      </c>
      <c r="Q103" s="69">
        <v>2.9139400000000002</v>
      </c>
      <c r="R103" s="71">
        <v>4.0716700000000001</v>
      </c>
      <c r="S103" s="78">
        <f t="shared" si="59"/>
        <v>4.2586069609831982E-3</v>
      </c>
      <c r="T103" s="80">
        <f t="shared" si="60"/>
        <v>-1.2941739466765939E-3</v>
      </c>
      <c r="U103" s="69">
        <v>799.24365999999998</v>
      </c>
      <c r="V103" s="70">
        <v>202.39183</v>
      </c>
      <c r="W103" s="71">
        <f t="shared" si="73"/>
        <v>-596.85182999999995</v>
      </c>
      <c r="X103" s="69">
        <v>0</v>
      </c>
      <c r="Y103" s="70">
        <v>0</v>
      </c>
      <c r="Z103" s="71">
        <f t="shared" si="61"/>
        <v>0</v>
      </c>
      <c r="AA103" s="78">
        <f t="shared" si="53"/>
        <v>0.21165390875765006</v>
      </c>
      <c r="AB103" s="80">
        <f t="shared" si="62"/>
        <v>-1.3086863412386787</v>
      </c>
      <c r="AC103" s="78">
        <f t="shared" si="54"/>
        <v>0</v>
      </c>
      <c r="AD103" s="80">
        <f t="shared" si="63"/>
        <v>0</v>
      </c>
      <c r="AE103" s="78">
        <f t="shared" si="64"/>
        <v>0</v>
      </c>
      <c r="AF103" s="80">
        <f t="shared" si="65"/>
        <v>0</v>
      </c>
      <c r="AG103" s="69">
        <v>700</v>
      </c>
      <c r="AH103" s="71">
        <v>1142</v>
      </c>
      <c r="AI103" s="69">
        <v>5</v>
      </c>
      <c r="AJ103" s="71">
        <v>4.7699999999999996</v>
      </c>
      <c r="AK103" s="69">
        <v>34</v>
      </c>
      <c r="AL103" s="71">
        <v>33.519999999999996</v>
      </c>
      <c r="AM103" s="69">
        <f t="shared" si="74"/>
        <v>39.902166317260658</v>
      </c>
      <c r="AN103" s="71">
        <f t="shared" si="75"/>
        <v>-6.7645003494060063</v>
      </c>
      <c r="AO103" s="69">
        <f t="shared" si="76"/>
        <v>5.6782020684168657</v>
      </c>
      <c r="AP103" s="71">
        <f t="shared" si="77"/>
        <v>-1.1845430296223505</v>
      </c>
      <c r="AQ103" s="69">
        <v>100</v>
      </c>
      <c r="AR103" s="71">
        <v>100</v>
      </c>
      <c r="AS103" s="69">
        <v>6930</v>
      </c>
      <c r="AT103" s="71">
        <v>10767</v>
      </c>
      <c r="AU103" s="69">
        <f t="shared" si="66"/>
        <v>88.799454815640388</v>
      </c>
      <c r="AV103" s="71">
        <f t="shared" si="67"/>
        <v>13.074881944067513</v>
      </c>
      <c r="AW103" s="69">
        <f t="shared" si="68"/>
        <v>837.21867775831868</v>
      </c>
      <c r="AX103" s="71">
        <f t="shared" si="69"/>
        <v>87.545406329747152</v>
      </c>
      <c r="AY103" s="197">
        <f t="shared" si="70"/>
        <v>9.4281961471103326</v>
      </c>
      <c r="AZ103" s="190">
        <f t="shared" si="71"/>
        <v>-0.47180385288966775</v>
      </c>
      <c r="BA103" s="78">
        <f t="shared" si="78"/>
        <v>0.59486187845303873</v>
      </c>
      <c r="BB103" s="117">
        <f t="shared" si="79"/>
        <v>-0.17513812154696129</v>
      </c>
    </row>
    <row r="104" spans="1:54" s="152" customFormat="1" ht="15" customHeight="1" x14ac:dyDescent="0.2">
      <c r="A104" s="153" t="s">
        <v>167</v>
      </c>
      <c r="B104" s="233" t="s">
        <v>216</v>
      </c>
      <c r="C104" s="70">
        <v>203.35300000000001</v>
      </c>
      <c r="D104" s="70">
        <v>413.37056999999999</v>
      </c>
      <c r="E104" s="69">
        <v>198.74799999999999</v>
      </c>
      <c r="F104" s="71">
        <v>387.20299</v>
      </c>
      <c r="G104" s="176">
        <f t="shared" si="55"/>
        <v>1.0675810380493187</v>
      </c>
      <c r="H104" s="177">
        <f t="shared" si="56"/>
        <v>4.4410993570883628E-2</v>
      </c>
      <c r="I104" s="69">
        <v>147.93299999999999</v>
      </c>
      <c r="J104" s="70">
        <v>251.64373000000001</v>
      </c>
      <c r="K104" s="75">
        <f t="shared" si="52"/>
        <v>0.64990130887160769</v>
      </c>
      <c r="L104" s="77">
        <f t="shared" si="72"/>
        <v>-9.4423162318039489E-2</v>
      </c>
      <c r="M104" s="69">
        <v>46.673999999999999</v>
      </c>
      <c r="N104" s="71">
        <v>128.48421999999999</v>
      </c>
      <c r="O104" s="78">
        <f t="shared" si="57"/>
        <v>0.33182651817848824</v>
      </c>
      <c r="P104" s="80">
        <f t="shared" si="58"/>
        <v>9.6986419158623882E-2</v>
      </c>
      <c r="Q104" s="69">
        <v>4.141</v>
      </c>
      <c r="R104" s="71">
        <v>7.0750399999999996</v>
      </c>
      <c r="S104" s="78">
        <f t="shared" si="59"/>
        <v>1.8272172949904131E-2</v>
      </c>
      <c r="T104" s="80">
        <f t="shared" si="60"/>
        <v>-2.5632568405843277E-3</v>
      </c>
      <c r="U104" s="69">
        <v>70.037000000000006</v>
      </c>
      <c r="V104" s="70">
        <v>62.658999999999999</v>
      </c>
      <c r="W104" s="71">
        <f t="shared" si="73"/>
        <v>-7.3780000000000072</v>
      </c>
      <c r="X104" s="69">
        <v>0</v>
      </c>
      <c r="Y104" s="70">
        <v>0</v>
      </c>
      <c r="Z104" s="71">
        <f t="shared" si="61"/>
        <v>0</v>
      </c>
      <c r="AA104" s="78">
        <f t="shared" si="53"/>
        <v>0.15158069912911315</v>
      </c>
      <c r="AB104" s="80">
        <f t="shared" si="62"/>
        <v>-0.19283025128715808</v>
      </c>
      <c r="AC104" s="78">
        <f t="shared" si="54"/>
        <v>0</v>
      </c>
      <c r="AD104" s="80">
        <f t="shared" si="63"/>
        <v>0</v>
      </c>
      <c r="AE104" s="78">
        <f t="shared" si="64"/>
        <v>0</v>
      </c>
      <c r="AF104" s="80">
        <f t="shared" si="65"/>
        <v>0</v>
      </c>
      <c r="AG104" s="69">
        <v>384</v>
      </c>
      <c r="AH104" s="71">
        <v>720</v>
      </c>
      <c r="AI104" s="69">
        <v>9</v>
      </c>
      <c r="AJ104" s="71">
        <v>9</v>
      </c>
      <c r="AK104" s="69">
        <v>16</v>
      </c>
      <c r="AL104" s="71">
        <v>15.75</v>
      </c>
      <c r="AM104" s="69">
        <f t="shared" si="74"/>
        <v>13.333333333333334</v>
      </c>
      <c r="AN104" s="71">
        <f t="shared" si="75"/>
        <v>-0.88888888888888751</v>
      </c>
      <c r="AO104" s="69">
        <f t="shared" si="76"/>
        <v>7.6190476190476195</v>
      </c>
      <c r="AP104" s="71">
        <f t="shared" si="77"/>
        <v>-0.38095238095238049</v>
      </c>
      <c r="AQ104" s="69">
        <v>85</v>
      </c>
      <c r="AR104" s="71">
        <v>85</v>
      </c>
      <c r="AS104" s="69">
        <v>5528</v>
      </c>
      <c r="AT104" s="71">
        <v>11022</v>
      </c>
      <c r="AU104" s="69">
        <f t="shared" si="66"/>
        <v>35.130011794592633</v>
      </c>
      <c r="AV104" s="71">
        <f t="shared" si="67"/>
        <v>-0.82295492031330042</v>
      </c>
      <c r="AW104" s="69">
        <f t="shared" si="68"/>
        <v>537.7819305555555</v>
      </c>
      <c r="AX104" s="71">
        <f t="shared" si="69"/>
        <v>20.209013888888876</v>
      </c>
      <c r="AY104" s="197">
        <f t="shared" si="70"/>
        <v>15.308333333333334</v>
      </c>
      <c r="AZ104" s="190">
        <f t="shared" si="71"/>
        <v>0.91249999999999964</v>
      </c>
      <c r="BA104" s="78">
        <f t="shared" si="78"/>
        <v>0.71641208969775749</v>
      </c>
      <c r="BB104" s="117">
        <f t="shared" si="79"/>
        <v>-6.2022893872097917E-3</v>
      </c>
    </row>
    <row r="105" spans="1:54" s="152" customFormat="1" ht="15" customHeight="1" x14ac:dyDescent="0.2">
      <c r="A105" s="153" t="s">
        <v>167</v>
      </c>
      <c r="B105" s="233" t="s">
        <v>217</v>
      </c>
      <c r="C105" s="70">
        <v>111.947</v>
      </c>
      <c r="D105" s="70">
        <v>149.554</v>
      </c>
      <c r="E105" s="69">
        <v>68.543999999999997</v>
      </c>
      <c r="F105" s="71">
        <v>133.75299999999999</v>
      </c>
      <c r="G105" s="176">
        <f t="shared" si="55"/>
        <v>1.1181356679850174</v>
      </c>
      <c r="H105" s="177">
        <f t="shared" si="56"/>
        <v>-0.5150780341625083</v>
      </c>
      <c r="I105" s="69">
        <v>45.613999999999997</v>
      </c>
      <c r="J105" s="70">
        <v>89.206999999999994</v>
      </c>
      <c r="K105" s="75">
        <f t="shared" si="52"/>
        <v>0.66695326459967252</v>
      </c>
      <c r="L105" s="77">
        <f t="shared" si="72"/>
        <v>1.482909791082454E-3</v>
      </c>
      <c r="M105" s="69">
        <v>22.847000000000001</v>
      </c>
      <c r="N105" s="71">
        <v>40.313999999999993</v>
      </c>
      <c r="O105" s="78">
        <f t="shared" si="57"/>
        <v>0.30140632359648006</v>
      </c>
      <c r="P105" s="80">
        <f t="shared" si="58"/>
        <v>-3.1912420567852373E-2</v>
      </c>
      <c r="Q105" s="69">
        <v>8.3000000000000004E-2</v>
      </c>
      <c r="R105" s="71">
        <v>4.2320000000000002</v>
      </c>
      <c r="S105" s="78">
        <f t="shared" si="59"/>
        <v>3.1640411803847399E-2</v>
      </c>
      <c r="T105" s="80">
        <f t="shared" si="60"/>
        <v>3.0429510776769902E-2</v>
      </c>
      <c r="U105" s="69">
        <v>17.558</v>
      </c>
      <c r="V105" s="70">
        <v>3.8650000000000002</v>
      </c>
      <c r="W105" s="71">
        <f t="shared" si="73"/>
        <v>-13.693</v>
      </c>
      <c r="X105" s="69">
        <v>17.558</v>
      </c>
      <c r="Y105" s="70">
        <v>3.8650000000000002</v>
      </c>
      <c r="Z105" s="71">
        <f t="shared" si="61"/>
        <v>-13.693</v>
      </c>
      <c r="AA105" s="78">
        <f t="shared" si="53"/>
        <v>2.5843508030544152E-2</v>
      </c>
      <c r="AB105" s="80">
        <f t="shared" si="62"/>
        <v>-0.13099856902377621</v>
      </c>
      <c r="AC105" s="78">
        <f t="shared" si="54"/>
        <v>2.5843508030544152E-2</v>
      </c>
      <c r="AD105" s="80">
        <f t="shared" si="63"/>
        <v>-0.13099856902377621</v>
      </c>
      <c r="AE105" s="78">
        <f t="shared" si="64"/>
        <v>2.8896548114808643E-2</v>
      </c>
      <c r="AF105" s="80">
        <f t="shared" si="65"/>
        <v>-0.22726008120358543</v>
      </c>
      <c r="AG105" s="69">
        <v>84</v>
      </c>
      <c r="AH105" s="71">
        <v>161</v>
      </c>
      <c r="AI105" s="69">
        <v>4</v>
      </c>
      <c r="AJ105" s="71">
        <v>4</v>
      </c>
      <c r="AK105" s="69">
        <v>6</v>
      </c>
      <c r="AL105" s="71">
        <v>7</v>
      </c>
      <c r="AM105" s="69">
        <f>AH105/AJ105/6</f>
        <v>6.708333333333333</v>
      </c>
      <c r="AN105" s="71">
        <f t="shared" si="75"/>
        <v>-0.29166666666666696</v>
      </c>
      <c r="AO105" s="69">
        <f t="shared" si="76"/>
        <v>3.8333333333333335</v>
      </c>
      <c r="AP105" s="71">
        <f t="shared" si="77"/>
        <v>-0.83333333333333348</v>
      </c>
      <c r="AQ105" s="69">
        <v>30</v>
      </c>
      <c r="AR105" s="71">
        <v>30</v>
      </c>
      <c r="AS105" s="69">
        <v>564</v>
      </c>
      <c r="AT105" s="71">
        <v>1047</v>
      </c>
      <c r="AU105" s="69">
        <f t="shared" si="66"/>
        <v>127.74880611270297</v>
      </c>
      <c r="AV105" s="71">
        <f t="shared" si="67"/>
        <v>6.2168912190859373</v>
      </c>
      <c r="AW105" s="69">
        <f t="shared" si="68"/>
        <v>830.76397515527947</v>
      </c>
      <c r="AX105" s="71">
        <f t="shared" si="69"/>
        <v>14.763975155279468</v>
      </c>
      <c r="AY105" s="197">
        <f t="shared" si="70"/>
        <v>6.5031055900621118</v>
      </c>
      <c r="AZ105" s="190">
        <f t="shared" si="71"/>
        <v>-0.21118012422360266</v>
      </c>
      <c r="BA105" s="78">
        <f t="shared" si="78"/>
        <v>0.19281767955801105</v>
      </c>
      <c r="BB105" s="117">
        <f t="shared" si="79"/>
        <v>-1.6071209330877856E-2</v>
      </c>
    </row>
    <row r="106" spans="1:54" s="152" customFormat="1" ht="15" customHeight="1" x14ac:dyDescent="0.2">
      <c r="A106" s="153" t="s">
        <v>183</v>
      </c>
      <c r="B106" s="233" t="s">
        <v>218</v>
      </c>
      <c r="C106" s="70">
        <v>195.00242</v>
      </c>
      <c r="D106" s="70">
        <v>332.25299999999999</v>
      </c>
      <c r="E106" s="69">
        <v>225.3544</v>
      </c>
      <c r="F106" s="71">
        <v>346.03800000000001</v>
      </c>
      <c r="G106" s="176">
        <f t="shared" si="55"/>
        <v>0.96016333466266701</v>
      </c>
      <c r="H106" s="177">
        <f t="shared" si="56"/>
        <v>9.4848878854393415E-2</v>
      </c>
      <c r="I106" s="69">
        <v>146.41800000000001</v>
      </c>
      <c r="J106" s="70">
        <v>281.21100000000001</v>
      </c>
      <c r="K106" s="75">
        <f t="shared" si="52"/>
        <v>0.81265930331350889</v>
      </c>
      <c r="L106" s="77">
        <f t="shared" si="72"/>
        <v>0.16293602300480403</v>
      </c>
      <c r="M106" s="69">
        <v>78.858399999999989</v>
      </c>
      <c r="N106" s="71">
        <v>64.679999999999993</v>
      </c>
      <c r="O106" s="78">
        <f t="shared" si="57"/>
        <v>0.18691588785046725</v>
      </c>
      <c r="P106" s="80">
        <f t="shared" si="58"/>
        <v>-0.16301471035396092</v>
      </c>
      <c r="Q106" s="69">
        <v>7.8E-2</v>
      </c>
      <c r="R106" s="71">
        <v>0.14699999999999999</v>
      </c>
      <c r="S106" s="78">
        <f t="shared" si="59"/>
        <v>4.2480883602378925E-4</v>
      </c>
      <c r="T106" s="80">
        <f t="shared" si="60"/>
        <v>7.8687349156880953E-5</v>
      </c>
      <c r="U106" s="69">
        <v>57.177639999999997</v>
      </c>
      <c r="V106" s="70">
        <v>55.373400000000011</v>
      </c>
      <c r="W106" s="71">
        <f t="shared" si="73"/>
        <v>-1.8042399999999859</v>
      </c>
      <c r="X106" s="69">
        <v>0</v>
      </c>
      <c r="Y106" s="70">
        <v>0</v>
      </c>
      <c r="Z106" s="71">
        <f t="shared" si="61"/>
        <v>0</v>
      </c>
      <c r="AA106" s="78">
        <f t="shared" si="53"/>
        <v>0.16666034618197581</v>
      </c>
      <c r="AB106" s="80">
        <f t="shared" si="62"/>
        <v>-0.1265546816110126</v>
      </c>
      <c r="AC106" s="78">
        <f t="shared" si="54"/>
        <v>0</v>
      </c>
      <c r="AD106" s="80">
        <f t="shared" si="63"/>
        <v>0</v>
      </c>
      <c r="AE106" s="78">
        <f t="shared" si="64"/>
        <v>0</v>
      </c>
      <c r="AF106" s="80">
        <f t="shared" si="65"/>
        <v>0</v>
      </c>
      <c r="AG106" s="69">
        <v>279</v>
      </c>
      <c r="AH106" s="71">
        <v>423</v>
      </c>
      <c r="AI106" s="69">
        <v>4</v>
      </c>
      <c r="AJ106" s="71">
        <v>4</v>
      </c>
      <c r="AK106" s="69">
        <v>17</v>
      </c>
      <c r="AL106" s="71">
        <v>17</v>
      </c>
      <c r="AM106" s="69">
        <f t="shared" si="74"/>
        <v>17.625</v>
      </c>
      <c r="AN106" s="71">
        <f t="shared" si="75"/>
        <v>-5.625</v>
      </c>
      <c r="AO106" s="69">
        <f t="shared" si="76"/>
        <v>4.1470588235294121</v>
      </c>
      <c r="AP106" s="71">
        <f t="shared" si="77"/>
        <v>-1.3235294117647047</v>
      </c>
      <c r="AQ106" s="69">
        <v>45</v>
      </c>
      <c r="AR106" s="71">
        <v>45</v>
      </c>
      <c r="AS106" s="69">
        <v>1984</v>
      </c>
      <c r="AT106" s="71">
        <v>3210</v>
      </c>
      <c r="AU106" s="69">
        <f t="shared" si="66"/>
        <v>107.8</v>
      </c>
      <c r="AV106" s="71">
        <f t="shared" si="67"/>
        <v>-5.7858870967741893</v>
      </c>
      <c r="AW106" s="69">
        <f t="shared" si="68"/>
        <v>818.05673758865248</v>
      </c>
      <c r="AX106" s="71">
        <f t="shared" si="69"/>
        <v>10.33487378936934</v>
      </c>
      <c r="AY106" s="197">
        <f t="shared" si="70"/>
        <v>7.5886524822695032</v>
      </c>
      <c r="AZ106" s="190">
        <f t="shared" si="71"/>
        <v>0.47754137115839246</v>
      </c>
      <c r="BA106" s="78">
        <f t="shared" si="78"/>
        <v>0.39410681399631675</v>
      </c>
      <c r="BB106" s="117">
        <f t="shared" si="79"/>
        <v>-9.5769729213559807E-2</v>
      </c>
    </row>
    <row r="107" spans="1:54" s="152" customFormat="1" ht="16.5" customHeight="1" x14ac:dyDescent="0.2">
      <c r="A107" s="153" t="s">
        <v>95</v>
      </c>
      <c r="B107" s="233" t="s">
        <v>219</v>
      </c>
      <c r="C107" s="70">
        <v>9328.0207399999999</v>
      </c>
      <c r="D107" s="70">
        <v>18888.737000000001</v>
      </c>
      <c r="E107" s="69">
        <v>9372.0205000000005</v>
      </c>
      <c r="F107" s="71">
        <v>18724.577000000001</v>
      </c>
      <c r="G107" s="176">
        <f t="shared" si="55"/>
        <v>1.0087670872351349</v>
      </c>
      <c r="H107" s="177">
        <f t="shared" si="56"/>
        <v>1.3461887038443088E-2</v>
      </c>
      <c r="I107" s="69">
        <v>1572.3520600000002</v>
      </c>
      <c r="J107" s="70">
        <v>3202.8739999999998</v>
      </c>
      <c r="K107" s="75">
        <f t="shared" si="52"/>
        <v>0.17105187476331238</v>
      </c>
      <c r="L107" s="77">
        <f t="shared" si="72"/>
        <v>3.2810018762972348E-3</v>
      </c>
      <c r="M107" s="69">
        <v>967.60752000000048</v>
      </c>
      <c r="N107" s="71">
        <v>1841.603000000001</v>
      </c>
      <c r="O107" s="78">
        <f t="shared" si="57"/>
        <v>9.8352181734198907E-2</v>
      </c>
      <c r="P107" s="80">
        <f t="shared" si="58"/>
        <v>-4.8920994749598185E-3</v>
      </c>
      <c r="Q107" s="69">
        <v>6832.0609199999999</v>
      </c>
      <c r="R107" s="71">
        <v>13680.1</v>
      </c>
      <c r="S107" s="78">
        <f t="shared" si="59"/>
        <v>0.73059594350248869</v>
      </c>
      <c r="T107" s="80">
        <f t="shared" si="60"/>
        <v>1.6110975986625142E-3</v>
      </c>
      <c r="U107" s="69">
        <v>8387.6195099999986</v>
      </c>
      <c r="V107" s="70">
        <v>8279.5328600000012</v>
      </c>
      <c r="W107" s="71">
        <f t="shared" si="73"/>
        <v>-108.08664999999746</v>
      </c>
      <c r="X107" s="69">
        <v>1318.8425400000001</v>
      </c>
      <c r="Y107" s="70">
        <v>1348.1304399999999</v>
      </c>
      <c r="Z107" s="71">
        <f t="shared" si="61"/>
        <v>29.287899999999809</v>
      </c>
      <c r="AA107" s="78">
        <f t="shared" si="53"/>
        <v>0.43833173493812744</v>
      </c>
      <c r="AB107" s="80">
        <f t="shared" si="62"/>
        <v>-0.46085360606702114</v>
      </c>
      <c r="AC107" s="78">
        <f t="shared" si="54"/>
        <v>7.1372185445750011E-2</v>
      </c>
      <c r="AD107" s="80">
        <f t="shared" si="63"/>
        <v>-7.0012849682291531E-2</v>
      </c>
      <c r="AE107" s="78">
        <f t="shared" si="64"/>
        <v>7.1997911621715135E-2</v>
      </c>
      <c r="AF107" s="80">
        <f t="shared" si="65"/>
        <v>-6.8723349071216563E-2</v>
      </c>
      <c r="AG107" s="69">
        <v>3389</v>
      </c>
      <c r="AH107" s="71">
        <v>6680</v>
      </c>
      <c r="AI107" s="69">
        <v>49.08</v>
      </c>
      <c r="AJ107" s="71">
        <v>49.02</v>
      </c>
      <c r="AK107" s="69">
        <v>118.5</v>
      </c>
      <c r="AL107" s="71">
        <v>118</v>
      </c>
      <c r="AM107" s="69">
        <f t="shared" si="74"/>
        <v>22.711818305453551</v>
      </c>
      <c r="AN107" s="71">
        <f t="shared" si="75"/>
        <v>-0.30502494366353616</v>
      </c>
      <c r="AO107" s="69">
        <f t="shared" si="76"/>
        <v>9.4350282485875709</v>
      </c>
      <c r="AP107" s="71">
        <f t="shared" si="77"/>
        <v>-9.8023790793581256E-2</v>
      </c>
      <c r="AQ107" s="69">
        <v>181</v>
      </c>
      <c r="AR107" s="71">
        <v>181</v>
      </c>
      <c r="AS107" s="69">
        <v>13949</v>
      </c>
      <c r="AT107" s="71">
        <v>28153</v>
      </c>
      <c r="AU107" s="69">
        <f t="shared" si="66"/>
        <v>665.10059318722699</v>
      </c>
      <c r="AV107" s="71">
        <f t="shared" si="67"/>
        <v>-6.7769966041558973</v>
      </c>
      <c r="AW107" s="69">
        <f t="shared" si="68"/>
        <v>2803.0803892215567</v>
      </c>
      <c r="AX107" s="71">
        <f t="shared" si="69"/>
        <v>37.656812945368983</v>
      </c>
      <c r="AY107" s="197">
        <f t="shared" si="70"/>
        <v>4.2145209580838321</v>
      </c>
      <c r="AZ107" s="190">
        <f t="shared" si="71"/>
        <v>9.8557547048128136E-2</v>
      </c>
      <c r="BA107" s="78">
        <f t="shared" si="78"/>
        <v>0.85934495284026746</v>
      </c>
      <c r="BB107" s="117">
        <f t="shared" si="79"/>
        <v>3.0527490342515673E-3</v>
      </c>
    </row>
    <row r="108" spans="1:54" s="152" customFormat="1" ht="16.5" customHeight="1" x14ac:dyDescent="0.2">
      <c r="A108" s="153" t="s">
        <v>103</v>
      </c>
      <c r="B108" s="233" t="s">
        <v>220</v>
      </c>
      <c r="C108" s="70">
        <v>3952.0039999999999</v>
      </c>
      <c r="D108" s="70">
        <v>7536.26</v>
      </c>
      <c r="E108" s="69">
        <v>4118.5640000000003</v>
      </c>
      <c r="F108" s="71">
        <v>7910.2610000000004</v>
      </c>
      <c r="G108" s="176">
        <f t="shared" si="55"/>
        <v>0.95271951203632854</v>
      </c>
      <c r="H108" s="177">
        <f t="shared" si="56"/>
        <v>-6.8392079447132659E-3</v>
      </c>
      <c r="I108" s="69">
        <v>868.39099999999996</v>
      </c>
      <c r="J108" s="70">
        <v>1745.4590000000001</v>
      </c>
      <c r="K108" s="75">
        <f t="shared" si="52"/>
        <v>0.22065757375135914</v>
      </c>
      <c r="L108" s="77">
        <f t="shared" si="72"/>
        <v>9.8095694469462758E-3</v>
      </c>
      <c r="M108" s="69">
        <v>512.23</v>
      </c>
      <c r="N108" s="71">
        <v>921.07200000000103</v>
      </c>
      <c r="O108" s="78">
        <f t="shared" si="57"/>
        <v>0.11644015285968452</v>
      </c>
      <c r="P108" s="80">
        <f t="shared" si="58"/>
        <v>-7.9308657769082275E-3</v>
      </c>
      <c r="Q108" s="69">
        <v>2737.9430000000002</v>
      </c>
      <c r="R108" s="71">
        <v>5243.73</v>
      </c>
      <c r="S108" s="78">
        <f t="shared" si="59"/>
        <v>0.66290227338895635</v>
      </c>
      <c r="T108" s="80">
        <f t="shared" si="60"/>
        <v>-1.8787036700379511E-3</v>
      </c>
      <c r="U108" s="69">
        <v>4475.6679999999997</v>
      </c>
      <c r="V108" s="70">
        <v>4221.0230000000001</v>
      </c>
      <c r="W108" s="71">
        <f t="shared" si="73"/>
        <v>-254.64499999999953</v>
      </c>
      <c r="X108" s="69">
        <v>2300.2190000000001</v>
      </c>
      <c r="Y108" s="70">
        <v>2371.1320000000001</v>
      </c>
      <c r="Z108" s="71">
        <f t="shared" si="61"/>
        <v>70.913000000000011</v>
      </c>
      <c r="AA108" s="78">
        <f t="shared" si="53"/>
        <v>0.560095193106395</v>
      </c>
      <c r="AB108" s="80">
        <f t="shared" si="62"/>
        <v>-0.57241074565277617</v>
      </c>
      <c r="AC108" s="78">
        <f t="shared" si="54"/>
        <v>0.31462980311188837</v>
      </c>
      <c r="AD108" s="80">
        <f t="shared" si="63"/>
        <v>-0.26740882842795832</v>
      </c>
      <c r="AE108" s="78">
        <f t="shared" si="64"/>
        <v>0.29975395249284442</v>
      </c>
      <c r="AF108" s="80">
        <f t="shared" si="65"/>
        <v>-0.25874629176704811</v>
      </c>
      <c r="AG108" s="69">
        <v>1412</v>
      </c>
      <c r="AH108" s="71">
        <v>2685</v>
      </c>
      <c r="AI108" s="69">
        <v>35</v>
      </c>
      <c r="AJ108" s="71">
        <v>34</v>
      </c>
      <c r="AK108" s="69">
        <v>82</v>
      </c>
      <c r="AL108" s="71">
        <v>85</v>
      </c>
      <c r="AM108" s="69">
        <f t="shared" si="74"/>
        <v>13.161764705882353</v>
      </c>
      <c r="AN108" s="71">
        <f t="shared" si="75"/>
        <v>-0.28585434173669455</v>
      </c>
      <c r="AO108" s="69">
        <f t="shared" si="76"/>
        <v>5.2647058823529411</v>
      </c>
      <c r="AP108" s="71">
        <f t="shared" si="77"/>
        <v>-0.47513151602104209</v>
      </c>
      <c r="AQ108" s="69">
        <v>186</v>
      </c>
      <c r="AR108" s="71">
        <v>186</v>
      </c>
      <c r="AS108" s="69">
        <v>6050</v>
      </c>
      <c r="AT108" s="71">
        <v>12008</v>
      </c>
      <c r="AU108" s="69">
        <f t="shared" si="66"/>
        <v>658.74925049966691</v>
      </c>
      <c r="AV108" s="71">
        <f t="shared" si="67"/>
        <v>-22.005129665622462</v>
      </c>
      <c r="AW108" s="69">
        <f t="shared" si="68"/>
        <v>2946.0934823091247</v>
      </c>
      <c r="AX108" s="71">
        <f t="shared" si="69"/>
        <v>29.263453980512622</v>
      </c>
      <c r="AY108" s="197">
        <f t="shared" si="70"/>
        <v>4.4722532588454378</v>
      </c>
      <c r="AZ108" s="190">
        <f t="shared" si="71"/>
        <v>0.18755070927036677</v>
      </c>
      <c r="BA108" s="78">
        <f t="shared" si="78"/>
        <v>0.35668033030357038</v>
      </c>
      <c r="BB108" s="117">
        <f t="shared" si="79"/>
        <v>-4.7294665900974309E-3</v>
      </c>
    </row>
    <row r="109" spans="1:54" s="157" customFormat="1" ht="16.5" customHeight="1" x14ac:dyDescent="0.2">
      <c r="A109" s="156" t="s">
        <v>109</v>
      </c>
      <c r="B109" s="232" t="s">
        <v>221</v>
      </c>
      <c r="C109" s="93">
        <v>4360.6450000000004</v>
      </c>
      <c r="D109" s="93">
        <v>8792.3670000000002</v>
      </c>
      <c r="E109" s="92">
        <v>4431.78</v>
      </c>
      <c r="F109" s="94">
        <v>8893.89</v>
      </c>
      <c r="G109" s="178">
        <f t="shared" si="55"/>
        <v>0.98858508481665508</v>
      </c>
      <c r="H109" s="179">
        <f t="shared" si="56"/>
        <v>4.6361974621382807E-3</v>
      </c>
      <c r="I109" s="92">
        <v>1151.952</v>
      </c>
      <c r="J109" s="93">
        <v>2378.0830000000001</v>
      </c>
      <c r="K109" s="98">
        <f t="shared" si="52"/>
        <v>0.26738390063290646</v>
      </c>
      <c r="L109" s="100">
        <f t="shared" si="72"/>
        <v>7.4540304678711866E-3</v>
      </c>
      <c r="M109" s="92">
        <v>874.0639999999994</v>
      </c>
      <c r="N109" s="71">
        <v>1631.860999999999</v>
      </c>
      <c r="O109" s="101">
        <f t="shared" si="57"/>
        <v>0.18348113142842998</v>
      </c>
      <c r="P109" s="103">
        <f t="shared" si="58"/>
        <v>-1.374526518873051E-2</v>
      </c>
      <c r="Q109" s="92">
        <v>2405.7640000000001</v>
      </c>
      <c r="R109" s="71">
        <v>4883.9459999999999</v>
      </c>
      <c r="S109" s="101">
        <f t="shared" si="59"/>
        <v>0.54913496793866357</v>
      </c>
      <c r="T109" s="103">
        <f t="shared" si="60"/>
        <v>6.2912347208593511E-3</v>
      </c>
      <c r="U109" s="92">
        <v>4020.395</v>
      </c>
      <c r="V109" s="93">
        <v>3923.0509999999999</v>
      </c>
      <c r="W109" s="94">
        <f t="shared" si="73"/>
        <v>-97.344000000000051</v>
      </c>
      <c r="X109" s="92">
        <v>963.80200000000002</v>
      </c>
      <c r="Y109" s="93">
        <v>1046.1479999999999</v>
      </c>
      <c r="Z109" s="94">
        <f t="shared" si="61"/>
        <v>82.34599999999989</v>
      </c>
      <c r="AA109" s="101">
        <f t="shared" si="53"/>
        <v>0.4461882676189472</v>
      </c>
      <c r="AB109" s="103">
        <f t="shared" si="62"/>
        <v>-0.47578428460669825</v>
      </c>
      <c r="AC109" s="101">
        <f t="shared" si="54"/>
        <v>0.11898365934906947</v>
      </c>
      <c r="AD109" s="103">
        <f t="shared" si="63"/>
        <v>-0.10203914805671567</v>
      </c>
      <c r="AE109" s="101">
        <f t="shared" si="64"/>
        <v>0.11762547096939584</v>
      </c>
      <c r="AF109" s="103">
        <f t="shared" si="65"/>
        <v>-9.9849674457498108E-2</v>
      </c>
      <c r="AG109" s="92">
        <v>2579</v>
      </c>
      <c r="AH109" s="71">
        <v>5003</v>
      </c>
      <c r="AI109" s="92">
        <v>37</v>
      </c>
      <c r="AJ109" s="71">
        <v>42</v>
      </c>
      <c r="AK109" s="92">
        <v>103</v>
      </c>
      <c r="AL109" s="71">
        <v>84</v>
      </c>
      <c r="AM109" s="92">
        <f t="shared" si="74"/>
        <v>19.853174603174605</v>
      </c>
      <c r="AN109" s="71">
        <f t="shared" si="75"/>
        <v>-3.3810596310596317</v>
      </c>
      <c r="AO109" s="92">
        <f t="shared" si="76"/>
        <v>9.9265873015873023</v>
      </c>
      <c r="AP109" s="71">
        <f t="shared" si="77"/>
        <v>1.5803089844351987</v>
      </c>
      <c r="AQ109" s="92">
        <v>145</v>
      </c>
      <c r="AR109" s="71">
        <v>145</v>
      </c>
      <c r="AS109" s="92">
        <v>10712</v>
      </c>
      <c r="AT109" s="71">
        <v>20049</v>
      </c>
      <c r="AU109" s="92">
        <f t="shared" si="66"/>
        <v>443.60766122998655</v>
      </c>
      <c r="AV109" s="71">
        <f t="shared" si="67"/>
        <v>29.88660073708138</v>
      </c>
      <c r="AW109" s="92">
        <f t="shared" si="68"/>
        <v>1777.7113731760944</v>
      </c>
      <c r="AX109" s="71">
        <f t="shared" si="69"/>
        <v>59.301136650309218</v>
      </c>
      <c r="AY109" s="198">
        <f t="shared" si="70"/>
        <v>4.0073955626624027</v>
      </c>
      <c r="AZ109" s="190">
        <f t="shared" si="71"/>
        <v>-0.1461523241154179</v>
      </c>
      <c r="BA109" s="101">
        <f t="shared" si="78"/>
        <v>0.76391693655934467</v>
      </c>
      <c r="BB109" s="159">
        <f t="shared" si="79"/>
        <v>-5.6925975318049993E-2</v>
      </c>
    </row>
    <row r="110" spans="1:54" s="157" customFormat="1" ht="15" customHeight="1" x14ac:dyDescent="0.2">
      <c r="A110" s="156" t="s">
        <v>141</v>
      </c>
      <c r="B110" s="232" t="s">
        <v>222</v>
      </c>
      <c r="C110" s="93">
        <v>16399.930479999999</v>
      </c>
      <c r="D110" s="93">
        <v>33157.035169999996</v>
      </c>
      <c r="E110" s="92">
        <v>16040.46918</v>
      </c>
      <c r="F110" s="94">
        <v>32767.485359999999</v>
      </c>
      <c r="G110" s="178">
        <f t="shared" si="55"/>
        <v>1.0118883034727935</v>
      </c>
      <c r="H110" s="179">
        <f t="shared" si="56"/>
        <v>-1.0521346517257557E-2</v>
      </c>
      <c r="I110" s="92">
        <v>2121.8184799999999</v>
      </c>
      <c r="J110" s="93">
        <v>4534.4934899999998</v>
      </c>
      <c r="K110" s="98">
        <f t="shared" si="52"/>
        <v>0.13838393273642405</v>
      </c>
      <c r="L110" s="100">
        <f t="shared" si="72"/>
        <v>6.1048543510123787E-3</v>
      </c>
      <c r="M110" s="92">
        <v>917.9956600000005</v>
      </c>
      <c r="N110" s="71">
        <v>1938.6853399999964</v>
      </c>
      <c r="O110" s="101">
        <f t="shared" si="57"/>
        <v>5.9164910541673513E-2</v>
      </c>
      <c r="P110" s="103">
        <f t="shared" si="58"/>
        <v>1.9349349282045472E-3</v>
      </c>
      <c r="Q110" s="92">
        <v>13000.65504</v>
      </c>
      <c r="R110" s="71">
        <v>26294.306530000002</v>
      </c>
      <c r="S110" s="101">
        <f t="shared" si="59"/>
        <v>0.80245115672190237</v>
      </c>
      <c r="T110" s="103">
        <f t="shared" si="60"/>
        <v>-8.0397892792170023E-3</v>
      </c>
      <c r="U110" s="92">
        <v>11858.193800000001</v>
      </c>
      <c r="V110" s="93">
        <v>10983.01656</v>
      </c>
      <c r="W110" s="94">
        <f t="shared" si="73"/>
        <v>-875.17724000000089</v>
      </c>
      <c r="X110" s="92">
        <v>0</v>
      </c>
      <c r="Y110" s="93">
        <v>0</v>
      </c>
      <c r="Z110" s="94">
        <f t="shared" si="61"/>
        <v>0</v>
      </c>
      <c r="AA110" s="101">
        <f t="shared" si="53"/>
        <v>0.3312424197063697</v>
      </c>
      <c r="AB110" s="103">
        <f t="shared" si="62"/>
        <v>-0.39182124293910769</v>
      </c>
      <c r="AC110" s="101">
        <f t="shared" si="54"/>
        <v>0</v>
      </c>
      <c r="AD110" s="103">
        <f t="shared" si="63"/>
        <v>0</v>
      </c>
      <c r="AE110" s="101">
        <f t="shared" si="64"/>
        <v>0</v>
      </c>
      <c r="AF110" s="103">
        <f t="shared" si="65"/>
        <v>0</v>
      </c>
      <c r="AG110" s="92">
        <v>4566</v>
      </c>
      <c r="AH110" s="71">
        <v>8992</v>
      </c>
      <c r="AI110" s="92">
        <v>62.8</v>
      </c>
      <c r="AJ110" s="71">
        <v>63.24</v>
      </c>
      <c r="AK110" s="92">
        <v>147.15</v>
      </c>
      <c r="AL110" s="71">
        <v>147.01</v>
      </c>
      <c r="AM110" s="92">
        <f t="shared" si="74"/>
        <v>23.698081383090869</v>
      </c>
      <c r="AN110" s="71">
        <f t="shared" si="75"/>
        <v>-0.53758740671804617</v>
      </c>
      <c r="AO110" s="92">
        <f t="shared" si="76"/>
        <v>10.194317846858491</v>
      </c>
      <c r="AP110" s="71">
        <f t="shared" si="77"/>
        <v>-0.14886937706267744</v>
      </c>
      <c r="AQ110" s="92">
        <v>215</v>
      </c>
      <c r="AR110" s="71">
        <v>215</v>
      </c>
      <c r="AS110" s="92">
        <v>12579</v>
      </c>
      <c r="AT110" s="71">
        <v>24113</v>
      </c>
      <c r="AU110" s="92">
        <f t="shared" si="66"/>
        <v>1358.9136714635258</v>
      </c>
      <c r="AV110" s="71">
        <f t="shared" si="67"/>
        <v>83.735264594935416</v>
      </c>
      <c r="AW110" s="92">
        <f t="shared" si="68"/>
        <v>3644.0708807829183</v>
      </c>
      <c r="AX110" s="71">
        <f t="shared" si="69"/>
        <v>131.04653124283959</v>
      </c>
      <c r="AY110" s="198">
        <f t="shared" si="70"/>
        <v>2.6816058718861209</v>
      </c>
      <c r="AZ110" s="190">
        <f t="shared" si="71"/>
        <v>-7.3321854789306418E-2</v>
      </c>
      <c r="BA110" s="101">
        <f t="shared" si="78"/>
        <v>0.61963253244250294</v>
      </c>
      <c r="BB110" s="159">
        <f t="shared" si="79"/>
        <v>-3.0444986937341989E-2</v>
      </c>
    </row>
    <row r="111" spans="1:54" s="157" customFormat="1" ht="15" customHeight="1" x14ac:dyDescent="0.2">
      <c r="A111" s="156" t="s">
        <v>151</v>
      </c>
      <c r="B111" s="232" t="s">
        <v>223</v>
      </c>
      <c r="C111" s="93">
        <v>7293.4859999999999</v>
      </c>
      <c r="D111" s="93">
        <v>14753.026</v>
      </c>
      <c r="E111" s="92">
        <v>7402.2259999999997</v>
      </c>
      <c r="F111" s="94">
        <v>14663.764999999999</v>
      </c>
      <c r="G111" s="178">
        <f t="shared" si="55"/>
        <v>1.0060871815662622</v>
      </c>
      <c r="H111" s="179">
        <f t="shared" si="56"/>
        <v>2.0777357197214297E-2</v>
      </c>
      <c r="I111" s="92">
        <v>1388.8430000000001</v>
      </c>
      <c r="J111" s="93">
        <v>2543.2559999999999</v>
      </c>
      <c r="K111" s="98">
        <f t="shared" si="52"/>
        <v>0.1734381313393934</v>
      </c>
      <c r="L111" s="100">
        <f t="shared" si="72"/>
        <v>-1.4186915504623532E-2</v>
      </c>
      <c r="M111" s="92">
        <v>552.65999999999985</v>
      </c>
      <c r="N111" s="71">
        <v>1391.6579999999994</v>
      </c>
      <c r="O111" s="101">
        <f t="shared" si="57"/>
        <v>9.4904548729470198E-2</v>
      </c>
      <c r="P111" s="103">
        <f t="shared" si="58"/>
        <v>2.0243223879350805E-2</v>
      </c>
      <c r="Q111" s="92">
        <v>5460.723</v>
      </c>
      <c r="R111" s="71">
        <v>10728.851000000001</v>
      </c>
      <c r="S111" s="101">
        <f t="shared" si="59"/>
        <v>0.73165731993113647</v>
      </c>
      <c r="T111" s="103">
        <f t="shared" si="60"/>
        <v>-6.0563083747272595E-3</v>
      </c>
      <c r="U111" s="92">
        <v>3386.8809999999999</v>
      </c>
      <c r="V111" s="93">
        <v>4723.8469999999998</v>
      </c>
      <c r="W111" s="94">
        <f t="shared" si="73"/>
        <v>1336.9659999999999</v>
      </c>
      <c r="X111" s="92">
        <v>0</v>
      </c>
      <c r="Y111" s="93">
        <v>0</v>
      </c>
      <c r="Z111" s="94">
        <f t="shared" si="61"/>
        <v>0</v>
      </c>
      <c r="AA111" s="101">
        <f t="shared" si="53"/>
        <v>0.32019512471543127</v>
      </c>
      <c r="AB111" s="103">
        <f t="shared" si="62"/>
        <v>-0.14417554796427223</v>
      </c>
      <c r="AC111" s="101">
        <f t="shared" si="54"/>
        <v>0</v>
      </c>
      <c r="AD111" s="103">
        <f t="shared" si="63"/>
        <v>0</v>
      </c>
      <c r="AE111" s="101">
        <f t="shared" si="64"/>
        <v>0</v>
      </c>
      <c r="AF111" s="103">
        <f t="shared" si="65"/>
        <v>0</v>
      </c>
      <c r="AG111" s="92">
        <v>3584</v>
      </c>
      <c r="AH111" s="71">
        <v>6808</v>
      </c>
      <c r="AI111" s="92">
        <v>39</v>
      </c>
      <c r="AJ111" s="71">
        <v>38</v>
      </c>
      <c r="AK111" s="92">
        <v>111</v>
      </c>
      <c r="AL111" s="71">
        <v>111</v>
      </c>
      <c r="AM111" s="92">
        <f t="shared" si="74"/>
        <v>29.859649122807017</v>
      </c>
      <c r="AN111" s="71">
        <f t="shared" si="75"/>
        <v>-0.77282950967161668</v>
      </c>
      <c r="AO111" s="92">
        <f t="shared" si="76"/>
        <v>10.222222222222223</v>
      </c>
      <c r="AP111" s="71">
        <f t="shared" si="77"/>
        <v>-0.54054054054053857</v>
      </c>
      <c r="AQ111" s="92">
        <v>167</v>
      </c>
      <c r="AR111" s="71">
        <v>167</v>
      </c>
      <c r="AS111" s="92">
        <v>10527</v>
      </c>
      <c r="AT111" s="71">
        <v>17919</v>
      </c>
      <c r="AU111" s="92">
        <f t="shared" si="66"/>
        <v>818.33612366761542</v>
      </c>
      <c r="AV111" s="71">
        <f>AU111-(E111*1000/AS111)</f>
        <v>115.17035944229008</v>
      </c>
      <c r="AW111" s="92">
        <f t="shared" si="68"/>
        <v>2153.9020270270271</v>
      </c>
      <c r="AX111" s="71">
        <f>AW111-(E111*1000/AG111)</f>
        <v>88.548790419884426</v>
      </c>
      <c r="AY111" s="198">
        <f t="shared" si="70"/>
        <v>2.6320505287896592</v>
      </c>
      <c r="AZ111" s="190">
        <f t="shared" si="71"/>
        <v>-0.30517045335319803</v>
      </c>
      <c r="BA111" s="101">
        <f t="shared" si="78"/>
        <v>0.59281437125748504</v>
      </c>
      <c r="BB111" s="159">
        <f t="shared" si="79"/>
        <v>-0.10758483033932131</v>
      </c>
    </row>
    <row r="112" spans="1:54" s="157" customFormat="1" ht="15" customHeight="1" x14ac:dyDescent="0.2">
      <c r="A112" s="156" t="s">
        <v>175</v>
      </c>
      <c r="B112" s="232" t="s">
        <v>224</v>
      </c>
      <c r="C112" s="93">
        <v>7047.02</v>
      </c>
      <c r="D112" s="93">
        <v>14408.319</v>
      </c>
      <c r="E112" s="92">
        <v>7127.0050000000001</v>
      </c>
      <c r="F112" s="94">
        <v>14484.455</v>
      </c>
      <c r="G112" s="178">
        <f t="shared" si="55"/>
        <v>0.99474360616260671</v>
      </c>
      <c r="H112" s="179">
        <f t="shared" si="56"/>
        <v>5.9664129376826303E-3</v>
      </c>
      <c r="I112" s="92">
        <v>1344.6869999999999</v>
      </c>
      <c r="J112" s="93">
        <v>2627.538</v>
      </c>
      <c r="K112" s="98">
        <f t="shared" si="52"/>
        <v>0.18140399483446218</v>
      </c>
      <c r="L112" s="100">
        <f t="shared" si="72"/>
        <v>-7.2709113849104556E-3</v>
      </c>
      <c r="M112" s="92">
        <v>577.39899999999943</v>
      </c>
      <c r="N112" s="71">
        <v>1082.6549999999988</v>
      </c>
      <c r="O112" s="101">
        <f t="shared" si="57"/>
        <v>7.4745994930427051E-2</v>
      </c>
      <c r="P112" s="103">
        <f t="shared" si="58"/>
        <v>-6.2696631194830293E-3</v>
      </c>
      <c r="Q112" s="92">
        <v>5204.9190000000008</v>
      </c>
      <c r="R112" s="71">
        <v>10774.262000000001</v>
      </c>
      <c r="S112" s="101">
        <f t="shared" si="59"/>
        <v>0.74385001023511077</v>
      </c>
      <c r="T112" s="103">
        <f t="shared" si="60"/>
        <v>1.3540574504393499E-2</v>
      </c>
      <c r="U112" s="92">
        <v>4941.5069999999996</v>
      </c>
      <c r="V112" s="93">
        <v>5218.7079999999996</v>
      </c>
      <c r="W112" s="94">
        <f t="shared" si="73"/>
        <v>277.20100000000002</v>
      </c>
      <c r="X112" s="92">
        <v>0</v>
      </c>
      <c r="Y112" s="93">
        <v>0</v>
      </c>
      <c r="Z112" s="94">
        <f t="shared" si="61"/>
        <v>0</v>
      </c>
      <c r="AA112" s="101">
        <f t="shared" si="53"/>
        <v>0.3622010312236979</v>
      </c>
      <c r="AB112" s="103">
        <f t="shared" si="62"/>
        <v>-0.33901834945068637</v>
      </c>
      <c r="AC112" s="101">
        <f t="shared" si="54"/>
        <v>0</v>
      </c>
      <c r="AD112" s="103">
        <f t="shared" si="63"/>
        <v>0</v>
      </c>
      <c r="AE112" s="101">
        <f t="shared" si="64"/>
        <v>0</v>
      </c>
      <c r="AF112" s="103">
        <f t="shared" si="65"/>
        <v>0</v>
      </c>
      <c r="AG112" s="92">
        <v>2740</v>
      </c>
      <c r="AH112" s="71">
        <v>5078</v>
      </c>
      <c r="AI112" s="92">
        <v>41</v>
      </c>
      <c r="AJ112" s="71">
        <v>40</v>
      </c>
      <c r="AK112" s="92">
        <v>114</v>
      </c>
      <c r="AL112" s="71">
        <v>114</v>
      </c>
      <c r="AM112" s="92">
        <f t="shared" si="74"/>
        <v>21.158333333333335</v>
      </c>
      <c r="AN112" s="71">
        <f t="shared" si="75"/>
        <v>-1.1180894308943081</v>
      </c>
      <c r="AO112" s="92">
        <f t="shared" si="76"/>
        <v>7.423976608187135</v>
      </c>
      <c r="AP112" s="71">
        <f t="shared" si="77"/>
        <v>-0.58771929824561386</v>
      </c>
      <c r="AQ112" s="92">
        <v>145</v>
      </c>
      <c r="AR112" s="71">
        <v>143</v>
      </c>
      <c r="AS112" s="92">
        <v>10657</v>
      </c>
      <c r="AT112" s="71">
        <v>20706</v>
      </c>
      <c r="AU112" s="92">
        <f t="shared" si="66"/>
        <v>699.52936346952572</v>
      </c>
      <c r="AV112" s="71">
        <f t="shared" si="67"/>
        <v>30.766578445597816</v>
      </c>
      <c r="AW112" s="92">
        <f t="shared" si="68"/>
        <v>2852.3936589208352</v>
      </c>
      <c r="AX112" s="71">
        <f t="shared" si="69"/>
        <v>251.29694359236782</v>
      </c>
      <c r="AY112" s="198">
        <f t="shared" si="70"/>
        <v>4.0775896022055926</v>
      </c>
      <c r="AZ112" s="190">
        <f t="shared" si="71"/>
        <v>0.18817354381143225</v>
      </c>
      <c r="BA112" s="101">
        <f t="shared" si="78"/>
        <v>0.7999845458408994</v>
      </c>
      <c r="BB112" s="159">
        <f t="shared" si="79"/>
        <v>-1.664380664952203E-2</v>
      </c>
    </row>
    <row r="113" spans="1:54" s="157" customFormat="1" ht="15" customHeight="1" x14ac:dyDescent="0.2">
      <c r="A113" s="156" t="s">
        <v>187</v>
      </c>
      <c r="B113" s="232" t="s">
        <v>225</v>
      </c>
      <c r="C113" s="93">
        <v>5343.2759800000003</v>
      </c>
      <c r="D113" s="93">
        <v>9834.3670000000002</v>
      </c>
      <c r="E113" s="92">
        <v>5367.7927199999995</v>
      </c>
      <c r="F113" s="94">
        <v>11215.715699999999</v>
      </c>
      <c r="G113" s="178">
        <f t="shared" si="55"/>
        <v>0.87683811386196253</v>
      </c>
      <c r="H113" s="179">
        <f t="shared" si="56"/>
        <v>-0.11859450783584413</v>
      </c>
      <c r="I113" s="92">
        <v>1748.7986799999999</v>
      </c>
      <c r="J113" s="93">
        <v>3787.6154999999999</v>
      </c>
      <c r="K113" s="98">
        <f t="shared" si="52"/>
        <v>0.33770609039243038</v>
      </c>
      <c r="L113" s="100">
        <f t="shared" si="72"/>
        <v>1.1911341745727777E-2</v>
      </c>
      <c r="M113" s="92">
        <v>829.67585999999937</v>
      </c>
      <c r="N113" s="71">
        <v>1780.4734099999987</v>
      </c>
      <c r="O113" s="101">
        <f t="shared" si="57"/>
        <v>0.15874808684745806</v>
      </c>
      <c r="P113" s="103">
        <f t="shared" si="58"/>
        <v>4.1825320135896737E-3</v>
      </c>
      <c r="Q113" s="92">
        <v>2789.3181800000002</v>
      </c>
      <c r="R113" s="71">
        <v>5647.6267900000003</v>
      </c>
      <c r="S113" s="101">
        <f t="shared" si="59"/>
        <v>0.50354582276011162</v>
      </c>
      <c r="T113" s="103">
        <f t="shared" si="60"/>
        <v>-1.6093873759317368E-2</v>
      </c>
      <c r="U113" s="92">
        <v>6746.1007700000009</v>
      </c>
      <c r="V113" s="93">
        <v>6964.0410000000002</v>
      </c>
      <c r="W113" s="94">
        <f t="shared" si="73"/>
        <v>217.94022999999925</v>
      </c>
      <c r="X113" s="92">
        <v>0</v>
      </c>
      <c r="Y113" s="93">
        <v>0</v>
      </c>
      <c r="Z113" s="94">
        <f t="shared" si="61"/>
        <v>0</v>
      </c>
      <c r="AA113" s="101">
        <f t="shared" si="53"/>
        <v>0.70813312132850037</v>
      </c>
      <c r="AB113" s="103">
        <f t="shared" si="62"/>
        <v>-0.55440708719728138</v>
      </c>
      <c r="AC113" s="101">
        <f t="shared" si="54"/>
        <v>0</v>
      </c>
      <c r="AD113" s="103">
        <f t="shared" si="63"/>
        <v>0</v>
      </c>
      <c r="AE113" s="101">
        <f t="shared" si="64"/>
        <v>0</v>
      </c>
      <c r="AF113" s="103">
        <f t="shared" si="65"/>
        <v>0</v>
      </c>
      <c r="AG113" s="92">
        <v>1705</v>
      </c>
      <c r="AH113" s="71">
        <v>3123</v>
      </c>
      <c r="AI113" s="92">
        <v>42</v>
      </c>
      <c r="AJ113" s="71">
        <v>43</v>
      </c>
      <c r="AK113" s="92">
        <v>120</v>
      </c>
      <c r="AL113" s="71">
        <v>119</v>
      </c>
      <c r="AM113" s="92">
        <f t="shared" si="74"/>
        <v>12.104651162790697</v>
      </c>
      <c r="AN113" s="71">
        <f t="shared" si="75"/>
        <v>-1.4270948689553347</v>
      </c>
      <c r="AO113" s="92">
        <f t="shared" si="76"/>
        <v>4.3739495798319323</v>
      </c>
      <c r="AP113" s="71">
        <f t="shared" si="77"/>
        <v>-0.36216153127917927</v>
      </c>
      <c r="AQ113" s="92">
        <v>195</v>
      </c>
      <c r="AR113" s="71">
        <v>195</v>
      </c>
      <c r="AS113" s="92">
        <v>13133</v>
      </c>
      <c r="AT113" s="71">
        <v>26953</v>
      </c>
      <c r="AU113" s="92">
        <f t="shared" si="66"/>
        <v>416.12123696805548</v>
      </c>
      <c r="AV113" s="71">
        <f t="shared" si="67"/>
        <v>7.3956814971044764</v>
      </c>
      <c r="AW113" s="92">
        <f t="shared" si="68"/>
        <v>3591.3274735830928</v>
      </c>
      <c r="AX113" s="71">
        <f t="shared" si="69"/>
        <v>443.06194865640691</v>
      </c>
      <c r="AY113" s="198">
        <f t="shared" si="70"/>
        <v>8.6304835094460461</v>
      </c>
      <c r="AZ113" s="190">
        <f t="shared" si="71"/>
        <v>0.92784421325836242</v>
      </c>
      <c r="BA113" s="101">
        <f t="shared" si="78"/>
        <v>0.7636492421022808</v>
      </c>
      <c r="BB113" s="159">
        <f t="shared" si="79"/>
        <v>1.5330153783192468E-2</v>
      </c>
    </row>
    <row r="114" spans="1:54" s="157" customFormat="1" ht="15" customHeight="1" x14ac:dyDescent="0.2">
      <c r="A114" s="156" t="s">
        <v>103</v>
      </c>
      <c r="B114" s="232" t="s">
        <v>226</v>
      </c>
      <c r="C114" s="93">
        <v>98.615399999999994</v>
      </c>
      <c r="D114" s="93">
        <v>194.32124999999999</v>
      </c>
      <c r="E114" s="92">
        <v>97.667810000000003</v>
      </c>
      <c r="F114" s="94">
        <v>193.70439000000002</v>
      </c>
      <c r="G114" s="178">
        <f t="shared" si="55"/>
        <v>1.0031845432104041</v>
      </c>
      <c r="H114" s="179">
        <f t="shared" si="56"/>
        <v>-6.5176299006750593E-3</v>
      </c>
      <c r="I114" s="92">
        <v>68.897480000000002</v>
      </c>
      <c r="J114" s="93">
        <v>138.91948000000002</v>
      </c>
      <c r="K114" s="98">
        <f t="shared" si="52"/>
        <v>0.71717259479767081</v>
      </c>
      <c r="L114" s="100">
        <f t="shared" si="72"/>
        <v>1.1745904058931056E-2</v>
      </c>
      <c r="M114" s="92">
        <v>18.35445</v>
      </c>
      <c r="N114" s="71">
        <v>36.553599999999996</v>
      </c>
      <c r="O114" s="101">
        <f t="shared" si="57"/>
        <v>0.18870816505500981</v>
      </c>
      <c r="P114" s="103">
        <f t="shared" si="58"/>
        <v>7.8084283902074558E-4</v>
      </c>
      <c r="Q114" s="92">
        <v>10.41588</v>
      </c>
      <c r="R114" s="71">
        <v>18.231310000000001</v>
      </c>
      <c r="S114" s="101">
        <f t="shared" si="59"/>
        <v>9.4119240147319316E-2</v>
      </c>
      <c r="T114" s="103">
        <f t="shared" si="60"/>
        <v>-1.2526746897951788E-2</v>
      </c>
      <c r="U114" s="92">
        <v>46.1325</v>
      </c>
      <c r="V114" s="93">
        <v>42.247459999999997</v>
      </c>
      <c r="W114" s="94">
        <f t="shared" si="73"/>
        <v>-3.8850400000000036</v>
      </c>
      <c r="X114" s="92">
        <v>5.8580699999999997</v>
      </c>
      <c r="Y114" s="93">
        <v>6.6190299999999995</v>
      </c>
      <c r="Z114" s="94">
        <f t="shared" si="61"/>
        <v>0.76095999999999986</v>
      </c>
      <c r="AA114" s="101">
        <f t="shared" si="53"/>
        <v>0.21741039644403273</v>
      </c>
      <c r="AB114" s="103">
        <f t="shared" si="62"/>
        <v>-0.25039179266639022</v>
      </c>
      <c r="AC114" s="101">
        <f t="shared" si="54"/>
        <v>3.4062306618550468E-2</v>
      </c>
      <c r="AD114" s="103">
        <f t="shared" si="63"/>
        <v>-2.534089004241729E-2</v>
      </c>
      <c r="AE114" s="101">
        <f t="shared" si="64"/>
        <v>3.4170779505823277E-2</v>
      </c>
      <c r="AF114" s="103">
        <f t="shared" si="65"/>
        <v>-2.5808757252500675E-2</v>
      </c>
      <c r="AG114" s="92">
        <v>166</v>
      </c>
      <c r="AH114" s="71">
        <v>331</v>
      </c>
      <c r="AI114" s="92">
        <v>1</v>
      </c>
      <c r="AJ114" s="71">
        <v>1</v>
      </c>
      <c r="AK114" s="92">
        <v>5.91</v>
      </c>
      <c r="AL114" s="71">
        <v>7</v>
      </c>
      <c r="AM114" s="92">
        <f t="shared" si="74"/>
        <v>55.166666666666664</v>
      </c>
      <c r="AN114" s="71">
        <f t="shared" si="75"/>
        <v>-0.1666666666666714</v>
      </c>
      <c r="AO114" s="92">
        <f t="shared" si="76"/>
        <v>7.8809523809523805</v>
      </c>
      <c r="AP114" s="71">
        <f t="shared" si="77"/>
        <v>-1.481709773587947</v>
      </c>
      <c r="AQ114" s="92">
        <v>10</v>
      </c>
      <c r="AR114" s="71">
        <v>10</v>
      </c>
      <c r="AS114" s="92">
        <v>890</v>
      </c>
      <c r="AT114" s="71">
        <v>1752</v>
      </c>
      <c r="AU114" s="92">
        <f t="shared" si="66"/>
        <v>110.56186643835618</v>
      </c>
      <c r="AV114" s="71">
        <f t="shared" si="67"/>
        <v>0.82275407880561602</v>
      </c>
      <c r="AW114" s="92">
        <f t="shared" si="68"/>
        <v>585.20963746223572</v>
      </c>
      <c r="AX114" s="71">
        <f t="shared" si="69"/>
        <v>-3.1506637425835606</v>
      </c>
      <c r="AY114" s="198">
        <f t="shared" si="70"/>
        <v>5.2930513595166166</v>
      </c>
      <c r="AZ114" s="190">
        <f t="shared" si="71"/>
        <v>-6.8394423615913524E-2</v>
      </c>
      <c r="BA114" s="101">
        <f t="shared" si="78"/>
        <v>0.96795580110497226</v>
      </c>
      <c r="BB114" s="159">
        <f t="shared" si="79"/>
        <v>-2.0933087783916671E-2</v>
      </c>
    </row>
    <row r="115" spans="1:54" s="157" customFormat="1" ht="15" customHeight="1" x14ac:dyDescent="0.2">
      <c r="A115" s="156" t="s">
        <v>109</v>
      </c>
      <c r="B115" s="232" t="s">
        <v>227</v>
      </c>
      <c r="C115" s="93">
        <v>68.660570000000007</v>
      </c>
      <c r="D115" s="93">
        <v>131.09399999999999</v>
      </c>
      <c r="E115" s="92">
        <v>77.566589999999991</v>
      </c>
      <c r="F115" s="94">
        <v>148.25148999999999</v>
      </c>
      <c r="G115" s="178">
        <f t="shared" si="55"/>
        <v>0.88426767245307281</v>
      </c>
      <c r="H115" s="179">
        <f t="shared" si="56"/>
        <v>-9.1459480915978553E-4</v>
      </c>
      <c r="I115" s="92">
        <v>51.272599999999997</v>
      </c>
      <c r="J115" s="93">
        <v>104.96543</v>
      </c>
      <c r="K115" s="98">
        <f t="shared" si="52"/>
        <v>0.70802276590946911</v>
      </c>
      <c r="L115" s="100">
        <f t="shared" si="72"/>
        <v>4.7008790691530522E-2</v>
      </c>
      <c r="M115" s="92">
        <v>22.725879999999993</v>
      </c>
      <c r="N115" s="71">
        <v>36.669579999999996</v>
      </c>
      <c r="O115" s="101">
        <f t="shared" si="57"/>
        <v>0.24734712615704571</v>
      </c>
      <c r="P115" s="103">
        <f t="shared" si="58"/>
        <v>-4.5638294498935111E-2</v>
      </c>
      <c r="Q115" s="92">
        <v>3.5681100000000003</v>
      </c>
      <c r="R115" s="71">
        <v>6.6164799999999993</v>
      </c>
      <c r="S115" s="101">
        <f t="shared" si="59"/>
        <v>4.4630107933485187E-2</v>
      </c>
      <c r="T115" s="103">
        <f t="shared" si="60"/>
        <v>-1.3704961925953968E-3</v>
      </c>
      <c r="U115" s="92">
        <v>14.103750000000002</v>
      </c>
      <c r="V115" s="93">
        <v>11.695799999999998</v>
      </c>
      <c r="W115" s="94">
        <f t="shared" si="73"/>
        <v>-2.4079500000000031</v>
      </c>
      <c r="X115" s="92">
        <v>0</v>
      </c>
      <c r="Y115" s="93">
        <v>0</v>
      </c>
      <c r="Z115" s="94">
        <f t="shared" si="61"/>
        <v>0</v>
      </c>
      <c r="AA115" s="101">
        <f t="shared" si="53"/>
        <v>8.9216897798526235E-2</v>
      </c>
      <c r="AB115" s="103">
        <f t="shared" si="62"/>
        <v>-0.11619575752897834</v>
      </c>
      <c r="AC115" s="101">
        <f t="shared" si="54"/>
        <v>0</v>
      </c>
      <c r="AD115" s="103">
        <f t="shared" si="63"/>
        <v>0</v>
      </c>
      <c r="AE115" s="101">
        <f t="shared" si="64"/>
        <v>0</v>
      </c>
      <c r="AF115" s="103">
        <f t="shared" si="65"/>
        <v>0</v>
      </c>
      <c r="AG115" s="92">
        <v>91</v>
      </c>
      <c r="AH115" s="71">
        <v>171</v>
      </c>
      <c r="AI115" s="92">
        <v>2</v>
      </c>
      <c r="AJ115" s="71">
        <v>2</v>
      </c>
      <c r="AK115" s="92">
        <v>8.0399999999999991</v>
      </c>
      <c r="AL115" s="71">
        <v>7.04</v>
      </c>
      <c r="AM115" s="92">
        <f t="shared" si="74"/>
        <v>14.25</v>
      </c>
      <c r="AN115" s="71">
        <f t="shared" si="75"/>
        <v>-0.91666666666666607</v>
      </c>
      <c r="AO115" s="92">
        <f t="shared" si="76"/>
        <v>4.0482954545454541</v>
      </c>
      <c r="AP115" s="71">
        <f t="shared" si="77"/>
        <v>0.27549280114578556</v>
      </c>
      <c r="AQ115" s="92">
        <v>10</v>
      </c>
      <c r="AR115" s="71">
        <v>10</v>
      </c>
      <c r="AS115" s="92">
        <v>650</v>
      </c>
      <c r="AT115" s="71">
        <v>1215</v>
      </c>
      <c r="AU115" s="92">
        <f t="shared" si="66"/>
        <v>122.01768724279835</v>
      </c>
      <c r="AV115" s="71">
        <f t="shared" si="67"/>
        <v>2.6844718581829596</v>
      </c>
      <c r="AW115" s="92">
        <f t="shared" si="68"/>
        <v>866.96777777777777</v>
      </c>
      <c r="AX115" s="71">
        <f t="shared" si="69"/>
        <v>14.587667887667862</v>
      </c>
      <c r="AY115" s="198">
        <f t="shared" si="70"/>
        <v>7.1052631578947372</v>
      </c>
      <c r="AZ115" s="190">
        <f t="shared" si="71"/>
        <v>-3.7593984962406068E-2</v>
      </c>
      <c r="BA115" s="101">
        <f t="shared" si="78"/>
        <v>0.67127071823204421</v>
      </c>
      <c r="BB115" s="159">
        <f t="shared" si="79"/>
        <v>-5.0951503990178004E-2</v>
      </c>
    </row>
    <row r="116" spans="1:54" s="157" customFormat="1" ht="15" customHeight="1" x14ac:dyDescent="0.2">
      <c r="A116" s="156" t="s">
        <v>141</v>
      </c>
      <c r="B116" s="232" t="s">
        <v>228</v>
      </c>
      <c r="C116" s="93">
        <v>121.962</v>
      </c>
      <c r="D116" s="93">
        <v>261.07600000000002</v>
      </c>
      <c r="E116" s="92">
        <v>117.875</v>
      </c>
      <c r="F116" s="94">
        <v>247.88</v>
      </c>
      <c r="G116" s="178">
        <f t="shared" si="55"/>
        <v>1.0532354365015331</v>
      </c>
      <c r="H116" s="179">
        <f t="shared" si="56"/>
        <v>1.8563114126135316E-2</v>
      </c>
      <c r="I116" s="92">
        <v>104.435</v>
      </c>
      <c r="J116" s="93">
        <v>168.815</v>
      </c>
      <c r="K116" s="98">
        <f t="shared" si="52"/>
        <v>0.68103517831208649</v>
      </c>
      <c r="L116" s="100">
        <f>K116-IF(E116=0,"0",(I116/E116))</f>
        <v>-0.20494573367094637</v>
      </c>
      <c r="M116" s="92">
        <v>4.2849999999999966</v>
      </c>
      <c r="N116" s="71">
        <v>55.137</v>
      </c>
      <c r="O116" s="101">
        <f t="shared" si="57"/>
        <v>0.22243424237534293</v>
      </c>
      <c r="P116" s="103">
        <f t="shared" si="58"/>
        <v>0.18608217450683817</v>
      </c>
      <c r="Q116" s="92">
        <v>9.1550000000000011</v>
      </c>
      <c r="R116" s="71">
        <v>23.928000000000001</v>
      </c>
      <c r="S116" s="101">
        <f t="shared" si="59"/>
        <v>9.65305793125706E-2</v>
      </c>
      <c r="T116" s="103">
        <f t="shared" si="60"/>
        <v>1.8863559164108229E-2</v>
      </c>
      <c r="U116" s="92">
        <v>87.759</v>
      </c>
      <c r="V116" s="93">
        <v>86.585999999999999</v>
      </c>
      <c r="W116" s="94">
        <f t="shared" si="73"/>
        <v>-1.1730000000000018</v>
      </c>
      <c r="X116" s="92">
        <v>41.898000000000003</v>
      </c>
      <c r="Y116" s="93">
        <v>38.688000000000002</v>
      </c>
      <c r="Z116" s="94">
        <f t="shared" si="61"/>
        <v>-3.2100000000000009</v>
      </c>
      <c r="AA116" s="101">
        <f t="shared" si="53"/>
        <v>0.33165055386171072</v>
      </c>
      <c r="AB116" s="103">
        <f t="shared" si="62"/>
        <v>-0.38790963701741554</v>
      </c>
      <c r="AC116" s="101">
        <f t="shared" si="54"/>
        <v>0.14818673489711809</v>
      </c>
      <c r="AD116" s="103">
        <f t="shared" si="63"/>
        <v>-0.19534649676520299</v>
      </c>
      <c r="AE116" s="101">
        <f t="shared" si="64"/>
        <v>0.15607552041310313</v>
      </c>
      <c r="AF116" s="103">
        <f t="shared" si="65"/>
        <v>-0.1993688062040761</v>
      </c>
      <c r="AG116" s="92">
        <v>86</v>
      </c>
      <c r="AH116" s="71">
        <v>153</v>
      </c>
      <c r="AI116" s="92">
        <v>7</v>
      </c>
      <c r="AJ116" s="71">
        <v>9</v>
      </c>
      <c r="AK116" s="92">
        <v>15</v>
      </c>
      <c r="AL116" s="71">
        <v>16</v>
      </c>
      <c r="AM116" s="92">
        <f t="shared" si="74"/>
        <v>2.8333333333333335</v>
      </c>
      <c r="AN116" s="71">
        <f t="shared" si="75"/>
        <v>-1.2619047619047623</v>
      </c>
      <c r="AO116" s="92">
        <f t="shared" si="76"/>
        <v>1.59375</v>
      </c>
      <c r="AP116" s="71">
        <f t="shared" si="77"/>
        <v>-0.3173611111111112</v>
      </c>
      <c r="AQ116" s="92">
        <v>10</v>
      </c>
      <c r="AR116" s="71">
        <v>10</v>
      </c>
      <c r="AS116" s="92">
        <v>694</v>
      </c>
      <c r="AT116" s="71">
        <v>1154</v>
      </c>
      <c r="AU116" s="92">
        <f t="shared" si="66"/>
        <v>214.80069324090121</v>
      </c>
      <c r="AV116" s="71">
        <f t="shared" si="67"/>
        <v>44.951990070872398</v>
      </c>
      <c r="AW116" s="92">
        <f t="shared" si="68"/>
        <v>1620.1307189542483</v>
      </c>
      <c r="AX116" s="71">
        <f t="shared" si="69"/>
        <v>249.49118407052742</v>
      </c>
      <c r="AY116" s="198">
        <f t="shared" si="70"/>
        <v>7.5424836601307188</v>
      </c>
      <c r="AZ116" s="190">
        <f t="shared" si="71"/>
        <v>-0.52728378172974644</v>
      </c>
      <c r="BA116" s="101">
        <f t="shared" si="78"/>
        <v>0.63756906077348074</v>
      </c>
      <c r="BB116" s="159">
        <f t="shared" si="79"/>
        <v>-0.13354205033763045</v>
      </c>
    </row>
    <row r="117" spans="1:54" s="157" customFormat="1" ht="15" customHeight="1" x14ac:dyDescent="0.2">
      <c r="A117" s="156" t="s">
        <v>91</v>
      </c>
      <c r="B117" s="232" t="s">
        <v>229</v>
      </c>
      <c r="C117" s="93">
        <v>380.35899999999998</v>
      </c>
      <c r="D117" s="93">
        <v>737.7</v>
      </c>
      <c r="E117" s="92">
        <v>369.45</v>
      </c>
      <c r="F117" s="94">
        <v>728.80499999999995</v>
      </c>
      <c r="G117" s="178">
        <f t="shared" si="55"/>
        <v>1.0122049107786035</v>
      </c>
      <c r="H117" s="179">
        <f t="shared" si="56"/>
        <v>-1.7322765496941228E-2</v>
      </c>
      <c r="I117" s="92">
        <v>253.137</v>
      </c>
      <c r="J117" s="93">
        <v>516.149</v>
      </c>
      <c r="K117" s="98">
        <f t="shared" si="52"/>
        <v>0.70821275924287019</v>
      </c>
      <c r="L117" s="100">
        <f t="shared" si="72"/>
        <v>2.3040205446686612E-2</v>
      </c>
      <c r="M117" s="92">
        <v>103.80299999999998</v>
      </c>
      <c r="N117" s="71">
        <v>186.91199999999995</v>
      </c>
      <c r="O117" s="101">
        <f t="shared" si="57"/>
        <v>0.25646366311976448</v>
      </c>
      <c r="P117" s="103">
        <f t="shared" si="58"/>
        <v>-2.4502638138863164E-2</v>
      </c>
      <c r="Q117" s="92">
        <v>12.51</v>
      </c>
      <c r="R117" s="71">
        <v>25.744</v>
      </c>
      <c r="S117" s="101">
        <f t="shared" si="59"/>
        <v>3.532357763736528E-2</v>
      </c>
      <c r="T117" s="103">
        <f t="shared" si="60"/>
        <v>1.4624326921764824E-3</v>
      </c>
      <c r="U117" s="92">
        <v>129.57</v>
      </c>
      <c r="V117" s="93">
        <v>126.18300000000001</v>
      </c>
      <c r="W117" s="94">
        <f t="shared" si="73"/>
        <v>-3.3869999999999862</v>
      </c>
      <c r="X117" s="92">
        <v>0</v>
      </c>
      <c r="Y117" s="93">
        <v>0</v>
      </c>
      <c r="Z117" s="94">
        <f t="shared" si="61"/>
        <v>0</v>
      </c>
      <c r="AA117" s="101">
        <f t="shared" si="53"/>
        <v>0.17104920699471329</v>
      </c>
      <c r="AB117" s="103">
        <f t="shared" si="62"/>
        <v>-0.16960265085537043</v>
      </c>
      <c r="AC117" s="101">
        <f t="shared" si="54"/>
        <v>0</v>
      </c>
      <c r="AD117" s="103">
        <f t="shared" si="63"/>
        <v>0</v>
      </c>
      <c r="AE117" s="101">
        <f t="shared" si="64"/>
        <v>0</v>
      </c>
      <c r="AF117" s="103">
        <f t="shared" si="65"/>
        <v>0</v>
      </c>
      <c r="AG117" s="92">
        <v>288</v>
      </c>
      <c r="AH117" s="71">
        <v>525</v>
      </c>
      <c r="AI117" s="92">
        <v>6</v>
      </c>
      <c r="AJ117" s="71">
        <v>6</v>
      </c>
      <c r="AK117" s="92">
        <v>19</v>
      </c>
      <c r="AL117" s="71">
        <v>19</v>
      </c>
      <c r="AM117" s="92">
        <f t="shared" si="74"/>
        <v>14.583333333333334</v>
      </c>
      <c r="AN117" s="71">
        <f t="shared" si="75"/>
        <v>-1.4166666666666661</v>
      </c>
      <c r="AO117" s="92">
        <f t="shared" si="76"/>
        <v>4.6052631578947372</v>
      </c>
      <c r="AP117" s="71">
        <f t="shared" si="77"/>
        <v>-0.44736842105263097</v>
      </c>
      <c r="AQ117" s="92">
        <v>80</v>
      </c>
      <c r="AR117" s="71">
        <v>80</v>
      </c>
      <c r="AS117" s="92">
        <v>6118</v>
      </c>
      <c r="AT117" s="71">
        <v>12215</v>
      </c>
      <c r="AU117" s="92">
        <f t="shared" si="66"/>
        <v>59.664756446991404</v>
      </c>
      <c r="AV117" s="71">
        <f t="shared" si="67"/>
        <v>-0.72262505022990808</v>
      </c>
      <c r="AW117" s="92">
        <f t="shared" si="68"/>
        <v>1388.2</v>
      </c>
      <c r="AX117" s="71">
        <f t="shared" si="69"/>
        <v>105.38750000000005</v>
      </c>
      <c r="AY117" s="198">
        <f t="shared" si="70"/>
        <v>23.266666666666666</v>
      </c>
      <c r="AZ117" s="190">
        <f t="shared" si="71"/>
        <v>2.0236111111111086</v>
      </c>
      <c r="BA117" s="101">
        <f t="shared" si="78"/>
        <v>0.84357734806629836</v>
      </c>
      <c r="BB117" s="159">
        <f t="shared" si="79"/>
        <v>-6.1448741559237963E-3</v>
      </c>
    </row>
    <row r="118" spans="1:54" s="157" customFormat="1" ht="15" customHeight="1" x14ac:dyDescent="0.2">
      <c r="A118" s="156" t="s">
        <v>95</v>
      </c>
      <c r="B118" s="232" t="s">
        <v>230</v>
      </c>
      <c r="C118" s="93">
        <v>754.56700999999998</v>
      </c>
      <c r="D118" s="93">
        <v>1590.0453</v>
      </c>
      <c r="E118" s="92">
        <v>789.46822999999995</v>
      </c>
      <c r="F118" s="94">
        <v>1562.2154699999999</v>
      </c>
      <c r="G118" s="178">
        <f t="shared" si="55"/>
        <v>1.0178143351761841</v>
      </c>
      <c r="H118" s="179">
        <f t="shared" si="56"/>
        <v>6.2022852598094813E-2</v>
      </c>
      <c r="I118" s="92">
        <v>628.90099999999995</v>
      </c>
      <c r="J118" s="93">
        <v>1267.268</v>
      </c>
      <c r="K118" s="98">
        <f t="shared" si="52"/>
        <v>0.81119923873241384</v>
      </c>
      <c r="L118" s="100">
        <f t="shared" si="72"/>
        <v>1.4585801862383008E-2</v>
      </c>
      <c r="M118" s="92">
        <v>139.11635999999999</v>
      </c>
      <c r="N118" s="71">
        <v>249.18973999999986</v>
      </c>
      <c r="O118" s="101">
        <f t="shared" si="57"/>
        <v>0.15951048033085979</v>
      </c>
      <c r="P118" s="103">
        <f t="shared" si="58"/>
        <v>-1.6704793081725788E-2</v>
      </c>
      <c r="Q118" s="92">
        <v>21.450870000000002</v>
      </c>
      <c r="R118" s="71">
        <v>45.757729999999995</v>
      </c>
      <c r="S118" s="101">
        <f t="shared" si="59"/>
        <v>2.9290280936726351E-2</v>
      </c>
      <c r="T118" s="103">
        <f t="shared" si="60"/>
        <v>2.1189912193427876E-3</v>
      </c>
      <c r="U118" s="92">
        <v>275.52402000000001</v>
      </c>
      <c r="V118" s="93">
        <v>247.22137999999998</v>
      </c>
      <c r="W118" s="94">
        <f t="shared" si="73"/>
        <v>-28.302640000000025</v>
      </c>
      <c r="X118" s="92">
        <v>0</v>
      </c>
      <c r="Y118" s="93">
        <v>0</v>
      </c>
      <c r="Z118" s="94">
        <f t="shared" si="61"/>
        <v>0</v>
      </c>
      <c r="AA118" s="101">
        <f t="shared" si="53"/>
        <v>0.15548071492051199</v>
      </c>
      <c r="AB118" s="103">
        <f t="shared" si="62"/>
        <v>-0.2096611695623519</v>
      </c>
      <c r="AC118" s="101">
        <f t="shared" si="54"/>
        <v>0</v>
      </c>
      <c r="AD118" s="103">
        <f t="shared" si="63"/>
        <v>0</v>
      </c>
      <c r="AE118" s="101">
        <f t="shared" si="64"/>
        <v>0</v>
      </c>
      <c r="AF118" s="103">
        <f t="shared" si="65"/>
        <v>0</v>
      </c>
      <c r="AG118" s="92">
        <v>506</v>
      </c>
      <c r="AH118" s="71">
        <v>926</v>
      </c>
      <c r="AI118" s="92">
        <v>20</v>
      </c>
      <c r="AJ118" s="71">
        <v>20.16</v>
      </c>
      <c r="AK118" s="92">
        <v>48.89</v>
      </c>
      <c r="AL118" s="71">
        <v>49.08</v>
      </c>
      <c r="AM118" s="92">
        <f t="shared" si="74"/>
        <v>7.6554232804232809</v>
      </c>
      <c r="AN118" s="71">
        <f t="shared" si="75"/>
        <v>-0.77791005291005266</v>
      </c>
      <c r="AO118" s="92">
        <f t="shared" si="76"/>
        <v>3.1445259440369466</v>
      </c>
      <c r="AP118" s="71">
        <f t="shared" si="77"/>
        <v>-0.30539564865412849</v>
      </c>
      <c r="AQ118" s="92">
        <v>132</v>
      </c>
      <c r="AR118" s="71">
        <v>132</v>
      </c>
      <c r="AS118" s="92">
        <v>8867</v>
      </c>
      <c r="AT118" s="71">
        <v>17623</v>
      </c>
      <c r="AU118" s="92">
        <f t="shared" si="66"/>
        <v>88.64639788912217</v>
      </c>
      <c r="AV118" s="71">
        <f t="shared" si="67"/>
        <v>-0.38802525286497769</v>
      </c>
      <c r="AW118" s="92">
        <f>F118*1000/AH118</f>
        <v>1687.0577429805614</v>
      </c>
      <c r="AX118" s="71">
        <f t="shared" si="69"/>
        <v>126.84384969992902</v>
      </c>
      <c r="AY118" s="198">
        <f t="shared" si="70"/>
        <v>19.031317494600433</v>
      </c>
      <c r="AZ118" s="190">
        <f t="shared" si="71"/>
        <v>1.5076020795806713</v>
      </c>
      <c r="BA118" s="101">
        <f t="shared" si="78"/>
        <v>0.73761091578771132</v>
      </c>
      <c r="BB118" s="159">
        <f t="shared" si="79"/>
        <v>-8.7695555927600477E-3</v>
      </c>
    </row>
    <row r="119" spans="1:54" s="157" customFormat="1" ht="15" customHeight="1" x14ac:dyDescent="0.2">
      <c r="A119" s="156" t="s">
        <v>103</v>
      </c>
      <c r="B119" s="232" t="s">
        <v>231</v>
      </c>
      <c r="C119" s="93">
        <v>545.26099999999997</v>
      </c>
      <c r="D119" s="93">
        <v>1092.682</v>
      </c>
      <c r="E119" s="92">
        <v>533.13699999999994</v>
      </c>
      <c r="F119" s="94">
        <v>1045.54</v>
      </c>
      <c r="G119" s="178">
        <f t="shared" si="55"/>
        <v>1.0450886623180367</v>
      </c>
      <c r="H119" s="179">
        <f t="shared" si="56"/>
        <v>2.2347790834721826E-2</v>
      </c>
      <c r="I119" s="92">
        <v>381.113</v>
      </c>
      <c r="J119" s="93">
        <v>778.93700000000001</v>
      </c>
      <c r="K119" s="98">
        <f t="shared" si="52"/>
        <v>0.74500927750253465</v>
      </c>
      <c r="L119" s="100">
        <f t="shared" si="72"/>
        <v>3.0159248335547506E-2</v>
      </c>
      <c r="M119" s="92">
        <v>138.71899999999994</v>
      </c>
      <c r="N119" s="71">
        <v>239.80099999999996</v>
      </c>
      <c r="O119" s="101">
        <f t="shared" si="57"/>
        <v>0.22935612219522922</v>
      </c>
      <c r="P119" s="103">
        <f t="shared" si="58"/>
        <v>-3.0837786687478164E-2</v>
      </c>
      <c r="Q119" s="92">
        <v>13.305000000000001</v>
      </c>
      <c r="R119" s="71">
        <v>26.802</v>
      </c>
      <c r="S119" s="101">
        <f t="shared" si="59"/>
        <v>2.5634600302236167E-2</v>
      </c>
      <c r="T119" s="103">
        <f t="shared" si="60"/>
        <v>6.7853835193070616E-4</v>
      </c>
      <c r="U119" s="92">
        <v>184.05</v>
      </c>
      <c r="V119" s="93">
        <v>217.00700000000001</v>
      </c>
      <c r="W119" s="94">
        <f t="shared" si="73"/>
        <v>32.956999999999994</v>
      </c>
      <c r="X119" s="92">
        <v>0</v>
      </c>
      <c r="Y119" s="93">
        <v>0</v>
      </c>
      <c r="Z119" s="94">
        <f t="shared" si="61"/>
        <v>0</v>
      </c>
      <c r="AA119" s="101">
        <f t="shared" si="53"/>
        <v>0.19860032470563257</v>
      </c>
      <c r="AB119" s="103">
        <f t="shared" si="62"/>
        <v>-0.13894444743101395</v>
      </c>
      <c r="AC119" s="101">
        <f t="shared" si="54"/>
        <v>0</v>
      </c>
      <c r="AD119" s="103">
        <f t="shared" si="63"/>
        <v>0</v>
      </c>
      <c r="AE119" s="101">
        <f t="shared" si="64"/>
        <v>0</v>
      </c>
      <c r="AF119" s="103">
        <f t="shared" si="65"/>
        <v>0</v>
      </c>
      <c r="AG119" s="92">
        <v>558</v>
      </c>
      <c r="AH119" s="71">
        <v>1005</v>
      </c>
      <c r="AI119" s="92">
        <v>10.25</v>
      </c>
      <c r="AJ119" s="71">
        <v>10</v>
      </c>
      <c r="AK119" s="92">
        <v>27.5</v>
      </c>
      <c r="AL119" s="71">
        <v>29</v>
      </c>
      <c r="AM119" s="92">
        <f t="shared" si="74"/>
        <v>16.75</v>
      </c>
      <c r="AN119" s="71">
        <f t="shared" si="75"/>
        <v>-1.3963414634146325</v>
      </c>
      <c r="AO119" s="92">
        <f t="shared" si="76"/>
        <v>5.7758620689655169</v>
      </c>
      <c r="AP119" s="71">
        <f t="shared" si="77"/>
        <v>-0.98777429467084588</v>
      </c>
      <c r="AQ119" s="92">
        <v>130</v>
      </c>
      <c r="AR119" s="71">
        <v>130</v>
      </c>
      <c r="AS119" s="92">
        <v>11224</v>
      </c>
      <c r="AT119" s="71">
        <v>22665</v>
      </c>
      <c r="AU119" s="92">
        <f t="shared" si="66"/>
        <v>46.130156629163906</v>
      </c>
      <c r="AV119" s="71">
        <f t="shared" si="67"/>
        <v>-1.3695760864455053</v>
      </c>
      <c r="AW119" s="92">
        <f t="shared" si="68"/>
        <v>1040.3383084577115</v>
      </c>
      <c r="AX119" s="71">
        <f t="shared" si="69"/>
        <v>84.895656127962411</v>
      </c>
      <c r="AY119" s="198">
        <f t="shared" si="70"/>
        <v>22.552238805970148</v>
      </c>
      <c r="AZ119" s="190">
        <f t="shared" si="71"/>
        <v>2.4375434654683552</v>
      </c>
      <c r="BA119" s="101">
        <f t="shared" si="78"/>
        <v>0.96323841903952401</v>
      </c>
      <c r="BB119" s="159">
        <f t="shared" si="79"/>
        <v>3.92217972328468E-3</v>
      </c>
    </row>
    <row r="120" spans="1:54" s="157" customFormat="1" ht="15" customHeight="1" x14ac:dyDescent="0.2">
      <c r="A120" s="156" t="s">
        <v>109</v>
      </c>
      <c r="B120" s="232" t="s">
        <v>232</v>
      </c>
      <c r="C120" s="93">
        <v>377.589</v>
      </c>
      <c r="D120" s="93">
        <v>730.32299999999998</v>
      </c>
      <c r="E120" s="92">
        <v>292.27199999999999</v>
      </c>
      <c r="F120" s="94">
        <v>582.09199999999998</v>
      </c>
      <c r="G120" s="178">
        <f t="shared" si="55"/>
        <v>1.2546521855651684</v>
      </c>
      <c r="H120" s="179">
        <f t="shared" si="56"/>
        <v>-3.7257405500688012E-2</v>
      </c>
      <c r="I120" s="92">
        <v>191.87100000000001</v>
      </c>
      <c r="J120" s="93">
        <v>384.65199999999999</v>
      </c>
      <c r="K120" s="98">
        <f t="shared" si="52"/>
        <v>0.66080963146719074</v>
      </c>
      <c r="L120" s="100">
        <f t="shared" si="72"/>
        <v>4.3286822144398274E-3</v>
      </c>
      <c r="M120" s="92">
        <v>89.303999999999988</v>
      </c>
      <c r="N120" s="71">
        <v>185.37799999999999</v>
      </c>
      <c r="O120" s="101">
        <f t="shared" si="57"/>
        <v>0.31846855823478076</v>
      </c>
      <c r="P120" s="103">
        <f t="shared" si="58"/>
        <v>1.2917564639773393E-2</v>
      </c>
      <c r="Q120" s="92">
        <v>11.097</v>
      </c>
      <c r="R120" s="71">
        <v>12.061999999999999</v>
      </c>
      <c r="S120" s="101">
        <f t="shared" si="59"/>
        <v>2.0721810298028491E-2</v>
      </c>
      <c r="T120" s="103">
        <f t="shared" si="60"/>
        <v>-1.7246246854213255E-2</v>
      </c>
      <c r="U120" s="92">
        <v>83.645540000000011</v>
      </c>
      <c r="V120" s="93">
        <v>70.929230000000004</v>
      </c>
      <c r="W120" s="94">
        <f t="shared" si="73"/>
        <v>-12.716310000000007</v>
      </c>
      <c r="X120" s="92">
        <v>0</v>
      </c>
      <c r="Y120" s="93">
        <v>0</v>
      </c>
      <c r="Z120" s="94">
        <f t="shared" si="61"/>
        <v>0</v>
      </c>
      <c r="AA120" s="101">
        <f t="shared" si="53"/>
        <v>9.7120356335484451E-2</v>
      </c>
      <c r="AB120" s="103">
        <f t="shared" si="62"/>
        <v>-0.12440500589699587</v>
      </c>
      <c r="AC120" s="101">
        <f t="shared" si="54"/>
        <v>0</v>
      </c>
      <c r="AD120" s="103">
        <f t="shared" si="63"/>
        <v>0</v>
      </c>
      <c r="AE120" s="101">
        <f t="shared" si="64"/>
        <v>0</v>
      </c>
      <c r="AF120" s="103">
        <f t="shared" si="65"/>
        <v>0</v>
      </c>
      <c r="AG120" s="92">
        <v>434</v>
      </c>
      <c r="AH120" s="71">
        <v>760</v>
      </c>
      <c r="AI120" s="92">
        <v>5</v>
      </c>
      <c r="AJ120" s="71">
        <v>6</v>
      </c>
      <c r="AK120" s="92">
        <v>17</v>
      </c>
      <c r="AL120" s="71">
        <v>18</v>
      </c>
      <c r="AM120" s="92">
        <f t="shared" si="74"/>
        <v>21.111111111111111</v>
      </c>
      <c r="AN120" s="71">
        <f t="shared" si="75"/>
        <v>-7.8222222222222229</v>
      </c>
      <c r="AO120" s="92">
        <f t="shared" si="76"/>
        <v>7.0370370370370372</v>
      </c>
      <c r="AP120" s="71">
        <f t="shared" si="77"/>
        <v>-1.4727668845315902</v>
      </c>
      <c r="AQ120" s="92">
        <v>80</v>
      </c>
      <c r="AR120" s="71">
        <v>80</v>
      </c>
      <c r="AS120" s="92">
        <v>6909</v>
      </c>
      <c r="AT120" s="71">
        <v>13150</v>
      </c>
      <c r="AU120" s="92">
        <f t="shared" si="66"/>
        <v>44.26555133079848</v>
      </c>
      <c r="AV120" s="71">
        <f t="shared" si="67"/>
        <v>1.9624683954966997</v>
      </c>
      <c r="AW120" s="92">
        <f t="shared" si="68"/>
        <v>765.91052631578953</v>
      </c>
      <c r="AX120" s="71">
        <f t="shared" si="69"/>
        <v>92.472738297356386</v>
      </c>
      <c r="AY120" s="198">
        <f t="shared" si="70"/>
        <v>17.30263157894737</v>
      </c>
      <c r="AZ120" s="190">
        <f t="shared" si="71"/>
        <v>1.383276740237692</v>
      </c>
      <c r="BA120" s="101">
        <f t="shared" si="78"/>
        <v>0.90814917127071826</v>
      </c>
      <c r="BB120" s="159">
        <f t="shared" si="79"/>
        <v>-5.1434162062615085E-2</v>
      </c>
    </row>
    <row r="121" spans="1:54" s="157" customFormat="1" ht="15" customHeight="1" x14ac:dyDescent="0.2">
      <c r="A121" s="156" t="s">
        <v>116</v>
      </c>
      <c r="B121" s="232" t="s">
        <v>233</v>
      </c>
      <c r="C121" s="93">
        <v>662.07938000000001</v>
      </c>
      <c r="D121" s="93">
        <v>1324.7999900000002</v>
      </c>
      <c r="E121" s="92">
        <v>631.52548000000002</v>
      </c>
      <c r="F121" s="94">
        <v>1300.26873</v>
      </c>
      <c r="G121" s="178">
        <f t="shared" si="55"/>
        <v>1.01886630004553</v>
      </c>
      <c r="H121" s="179">
        <f t="shared" si="56"/>
        <v>-2.9514804070807532E-2</v>
      </c>
      <c r="I121" s="92">
        <v>489.37647999999996</v>
      </c>
      <c r="J121" s="93">
        <v>1064.19553</v>
      </c>
      <c r="K121" s="98">
        <f t="shared" si="52"/>
        <v>0.8184427614436286</v>
      </c>
      <c r="L121" s="100">
        <f t="shared" si="72"/>
        <v>4.353106666925477E-2</v>
      </c>
      <c r="M121" s="92">
        <v>130.77887000000007</v>
      </c>
      <c r="N121" s="71">
        <v>212.60450000000003</v>
      </c>
      <c r="O121" s="101">
        <f t="shared" si="57"/>
        <v>0.16350812343230006</v>
      </c>
      <c r="P121" s="103">
        <f t="shared" si="58"/>
        <v>-4.3575951781894079E-2</v>
      </c>
      <c r="Q121" s="92">
        <v>11.37013</v>
      </c>
      <c r="R121" s="71">
        <v>23.468700000000002</v>
      </c>
      <c r="S121" s="101">
        <f t="shared" si="59"/>
        <v>1.8049115124071317E-2</v>
      </c>
      <c r="T121" s="103">
        <f t="shared" si="60"/>
        <v>4.4885112639315994E-5</v>
      </c>
      <c r="U121" s="92">
        <v>253.95601000000002</v>
      </c>
      <c r="V121" s="93">
        <v>283.29290000000003</v>
      </c>
      <c r="W121" s="94">
        <f t="shared" si="73"/>
        <v>29.336890000000011</v>
      </c>
      <c r="X121" s="92">
        <v>0</v>
      </c>
      <c r="Y121" s="93">
        <v>0</v>
      </c>
      <c r="Z121" s="94">
        <f t="shared" si="61"/>
        <v>0</v>
      </c>
      <c r="AA121" s="101">
        <f t="shared" si="53"/>
        <v>0.21383824134841667</v>
      </c>
      <c r="AB121" s="103">
        <f t="shared" si="62"/>
        <v>-0.1697351150669425</v>
      </c>
      <c r="AC121" s="101">
        <f t="shared" si="54"/>
        <v>0</v>
      </c>
      <c r="AD121" s="103">
        <f t="shared" si="63"/>
        <v>0</v>
      </c>
      <c r="AE121" s="101">
        <f t="shared" si="64"/>
        <v>0</v>
      </c>
      <c r="AF121" s="103">
        <f t="shared" si="65"/>
        <v>0</v>
      </c>
      <c r="AG121" s="92">
        <v>433</v>
      </c>
      <c r="AH121" s="71">
        <v>1076</v>
      </c>
      <c r="AI121" s="92">
        <v>11.5</v>
      </c>
      <c r="AJ121" s="71">
        <v>13.5</v>
      </c>
      <c r="AK121" s="92">
        <v>35</v>
      </c>
      <c r="AL121" s="71">
        <v>35</v>
      </c>
      <c r="AM121" s="92">
        <f t="shared" si="74"/>
        <v>13.283950617283951</v>
      </c>
      <c r="AN121" s="71">
        <f t="shared" si="75"/>
        <v>0.73322597960279268</v>
      </c>
      <c r="AO121" s="92">
        <f t="shared" si="76"/>
        <v>5.1238095238095243</v>
      </c>
      <c r="AP121" s="71">
        <f t="shared" si="77"/>
        <v>1</v>
      </c>
      <c r="AQ121" s="92">
        <v>90</v>
      </c>
      <c r="AR121" s="71">
        <v>120</v>
      </c>
      <c r="AS121" s="92">
        <v>7945</v>
      </c>
      <c r="AT121" s="71">
        <v>20605</v>
      </c>
      <c r="AU121" s="92">
        <f t="shared" si="66"/>
        <v>63.104524629944187</v>
      </c>
      <c r="AV121" s="71">
        <f t="shared" si="67"/>
        <v>-16.382634589690802</v>
      </c>
      <c r="AW121" s="92">
        <f t="shared" si="68"/>
        <v>1208.4281877323419</v>
      </c>
      <c r="AX121" s="71">
        <f t="shared" si="69"/>
        <v>-250.0602187341708</v>
      </c>
      <c r="AY121" s="198">
        <f t="shared" si="70"/>
        <v>19.149628252788105</v>
      </c>
      <c r="AZ121" s="190">
        <f t="shared" si="71"/>
        <v>0.80089846064029757</v>
      </c>
      <c r="BA121" s="101">
        <f t="shared" si="78"/>
        <v>0.94866482504604055</v>
      </c>
      <c r="BB121" s="159">
        <f t="shared" si="79"/>
        <v>-3.219937248482363E-2</v>
      </c>
    </row>
    <row r="122" spans="1:54" s="157" customFormat="1" ht="15" customHeight="1" x14ac:dyDescent="0.2">
      <c r="A122" s="156" t="s">
        <v>141</v>
      </c>
      <c r="B122" s="232" t="s">
        <v>234</v>
      </c>
      <c r="C122" s="93">
        <v>1406.4880000000001</v>
      </c>
      <c r="D122" s="93">
        <v>2743.82627</v>
      </c>
      <c r="E122" s="92">
        <v>1145.0288999999998</v>
      </c>
      <c r="F122" s="94">
        <v>2382.38348</v>
      </c>
      <c r="G122" s="178">
        <f t="shared" si="55"/>
        <v>1.1517147818704654</v>
      </c>
      <c r="H122" s="179">
        <f t="shared" si="56"/>
        <v>-7.6628013669455264E-2</v>
      </c>
      <c r="I122" s="92">
        <v>889.38751000000002</v>
      </c>
      <c r="J122" s="93">
        <v>1921.02943</v>
      </c>
      <c r="K122" s="98">
        <f t="shared" si="52"/>
        <v>0.80634769596370781</v>
      </c>
      <c r="L122" s="100">
        <f t="shared" si="72"/>
        <v>2.9609650312632851E-2</v>
      </c>
      <c r="M122" s="92">
        <v>223.05848999999978</v>
      </c>
      <c r="N122" s="71">
        <v>389.67573999999991</v>
      </c>
      <c r="O122" s="101">
        <f t="shared" si="57"/>
        <v>0.16356549786015134</v>
      </c>
      <c r="P122" s="103">
        <f t="shared" si="58"/>
        <v>-3.1240493499542554E-2</v>
      </c>
      <c r="Q122" s="92">
        <v>32.582900000000002</v>
      </c>
      <c r="R122" s="71">
        <v>71.678309999999996</v>
      </c>
      <c r="S122" s="101">
        <f t="shared" si="59"/>
        <v>3.0086806176140877E-2</v>
      </c>
      <c r="T122" s="103">
        <f t="shared" si="60"/>
        <v>1.6308431869097688E-3</v>
      </c>
      <c r="U122" s="92">
        <v>329.51418000000001</v>
      </c>
      <c r="V122" s="93">
        <v>403.95873999999998</v>
      </c>
      <c r="W122" s="94">
        <f t="shared" si="73"/>
        <v>74.444559999999967</v>
      </c>
      <c r="X122" s="92">
        <v>0</v>
      </c>
      <c r="Y122" s="93">
        <v>0</v>
      </c>
      <c r="Z122" s="94">
        <f t="shared" si="61"/>
        <v>0</v>
      </c>
      <c r="AA122" s="101">
        <f t="shared" si="53"/>
        <v>0.1472246054412184</v>
      </c>
      <c r="AB122" s="103">
        <f t="shared" si="62"/>
        <v>-8.7056938375721371E-2</v>
      </c>
      <c r="AC122" s="101">
        <f t="shared" si="54"/>
        <v>0</v>
      </c>
      <c r="AD122" s="103">
        <f t="shared" si="63"/>
        <v>0</v>
      </c>
      <c r="AE122" s="101">
        <f t="shared" si="64"/>
        <v>0</v>
      </c>
      <c r="AF122" s="103">
        <f t="shared" si="65"/>
        <v>0</v>
      </c>
      <c r="AG122" s="92">
        <v>1116</v>
      </c>
      <c r="AH122" s="71">
        <v>1969</v>
      </c>
      <c r="AI122" s="92">
        <v>23</v>
      </c>
      <c r="AJ122" s="71">
        <v>23</v>
      </c>
      <c r="AK122" s="92">
        <v>56</v>
      </c>
      <c r="AL122" s="71">
        <v>56</v>
      </c>
      <c r="AM122" s="92">
        <f t="shared" si="74"/>
        <v>14.268115942028984</v>
      </c>
      <c r="AN122" s="71">
        <f t="shared" si="75"/>
        <v>-1.9057971014492772</v>
      </c>
      <c r="AO122" s="92">
        <f t="shared" si="76"/>
        <v>5.8601190476190474</v>
      </c>
      <c r="AP122" s="71">
        <f t="shared" si="77"/>
        <v>-0.7827380952380949</v>
      </c>
      <c r="AQ122" s="92">
        <v>320</v>
      </c>
      <c r="AR122" s="71">
        <v>320</v>
      </c>
      <c r="AS122" s="92">
        <v>26352</v>
      </c>
      <c r="AT122" s="71">
        <v>53193</v>
      </c>
      <c r="AU122" s="92">
        <f t="shared" si="66"/>
        <v>44.787537457936196</v>
      </c>
      <c r="AV122" s="71">
        <f t="shared" si="67"/>
        <v>1.3362282593933941</v>
      </c>
      <c r="AW122" s="92">
        <f t="shared" si="68"/>
        <v>1209.9459014728288</v>
      </c>
      <c r="AX122" s="71">
        <f t="shared" si="69"/>
        <v>183.93434233304401</v>
      </c>
      <c r="AY122" s="198">
        <f t="shared" si="70"/>
        <v>27.015236160487557</v>
      </c>
      <c r="AZ122" s="190">
        <f t="shared" si="71"/>
        <v>3.4023329346811053</v>
      </c>
      <c r="BA122" s="101">
        <f t="shared" si="78"/>
        <v>0.91838743093922659</v>
      </c>
      <c r="BB122" s="159">
        <f t="shared" si="79"/>
        <v>3.3874309392266655E-3</v>
      </c>
    </row>
    <row r="123" spans="1:54" s="157" customFormat="1" ht="15" customHeight="1" x14ac:dyDescent="0.2">
      <c r="A123" s="156" t="s">
        <v>151</v>
      </c>
      <c r="B123" s="232" t="s">
        <v>235</v>
      </c>
      <c r="C123" s="93">
        <v>1306.961</v>
      </c>
      <c r="D123" s="93">
        <v>2552.7530000000002</v>
      </c>
      <c r="E123" s="92">
        <v>1256.5403799999999</v>
      </c>
      <c r="F123" s="94">
        <v>2537.4169999999999</v>
      </c>
      <c r="G123" s="178">
        <f>IF(F123=0,"0",(D123/F123))</f>
        <v>1.0060439415358218</v>
      </c>
      <c r="H123" s="179">
        <f t="shared" si="56"/>
        <v>-3.4082600199351276E-2</v>
      </c>
      <c r="I123" s="92">
        <v>823.35199999999998</v>
      </c>
      <c r="J123" s="93">
        <v>1709.7339999999999</v>
      </c>
      <c r="K123" s="98">
        <f>IF(F123=0,"0",(J123/F123))</f>
        <v>0.67380883788514068</v>
      </c>
      <c r="L123" s="100">
        <f t="shared" si="72"/>
        <v>1.8555721387603197E-2</v>
      </c>
      <c r="M123" s="92">
        <v>414.62570999999991</v>
      </c>
      <c r="N123" s="71">
        <v>792.82799999999997</v>
      </c>
      <c r="O123" s="101">
        <f t="shared" si="57"/>
        <v>0.31245475221455521</v>
      </c>
      <c r="P123" s="103">
        <f t="shared" si="58"/>
        <v>-1.7519291277783622E-2</v>
      </c>
      <c r="Q123" s="92">
        <v>18.562669999999997</v>
      </c>
      <c r="R123" s="71">
        <v>34.854999999999997</v>
      </c>
      <c r="S123" s="101">
        <f t="shared" si="59"/>
        <v>1.3736409900304128E-2</v>
      </c>
      <c r="T123" s="103">
        <f t="shared" si="60"/>
        <v>-1.0364301098195403E-3</v>
      </c>
      <c r="U123" s="92">
        <v>488.31556</v>
      </c>
      <c r="V123" s="93">
        <v>480.23947999999996</v>
      </c>
      <c r="W123" s="94">
        <f t="shared" si="73"/>
        <v>-8.0760800000000472</v>
      </c>
      <c r="X123" s="92">
        <v>0</v>
      </c>
      <c r="Y123" s="93">
        <v>0</v>
      </c>
      <c r="Z123" s="94">
        <f t="shared" si="61"/>
        <v>0</v>
      </c>
      <c r="AA123" s="101">
        <f t="shared" si="53"/>
        <v>0.18812610542422237</v>
      </c>
      <c r="AB123" s="103">
        <f t="shared" si="62"/>
        <v>-0.18550062100449277</v>
      </c>
      <c r="AC123" s="101">
        <f t="shared" si="54"/>
        <v>0</v>
      </c>
      <c r="AD123" s="103">
        <f t="shared" si="63"/>
        <v>0</v>
      </c>
      <c r="AE123" s="101">
        <f t="shared" si="64"/>
        <v>0</v>
      </c>
      <c r="AF123" s="103">
        <f t="shared" si="65"/>
        <v>0</v>
      </c>
      <c r="AG123" s="92">
        <v>598</v>
      </c>
      <c r="AH123" s="71">
        <v>1055</v>
      </c>
      <c r="AI123" s="92">
        <v>20</v>
      </c>
      <c r="AJ123" s="71">
        <v>19</v>
      </c>
      <c r="AK123" s="92">
        <v>72</v>
      </c>
      <c r="AL123" s="71">
        <v>76</v>
      </c>
      <c r="AM123" s="92">
        <f t="shared" si="74"/>
        <v>9.2543859649122808</v>
      </c>
      <c r="AN123" s="71">
        <f t="shared" si="75"/>
        <v>-0.71228070175438596</v>
      </c>
      <c r="AO123" s="92">
        <f t="shared" si="76"/>
        <v>2.3135964912280702</v>
      </c>
      <c r="AP123" s="71">
        <f t="shared" si="77"/>
        <v>-0.45492202729044839</v>
      </c>
      <c r="AQ123" s="92">
        <v>115</v>
      </c>
      <c r="AR123" s="71">
        <v>115</v>
      </c>
      <c r="AS123" s="92">
        <v>10104</v>
      </c>
      <c r="AT123" s="71">
        <v>20252</v>
      </c>
      <c r="AU123" s="92">
        <f t="shared" si="66"/>
        <v>125.2921686746988</v>
      </c>
      <c r="AV123" s="71">
        <f t="shared" si="67"/>
        <v>0.93148181800839325</v>
      </c>
      <c r="AW123" s="92">
        <f t="shared" si="68"/>
        <v>2405.1345971563983</v>
      </c>
      <c r="AX123" s="71">
        <f t="shared" si="69"/>
        <v>303.89650351091359</v>
      </c>
      <c r="AY123" s="198">
        <f t="shared" si="70"/>
        <v>19.196208530805688</v>
      </c>
      <c r="AZ123" s="190">
        <f t="shared" si="71"/>
        <v>2.2998874605715756</v>
      </c>
      <c r="BA123" s="101">
        <f t="shared" si="78"/>
        <v>0.97295219793418208</v>
      </c>
      <c r="BB123" s="159">
        <f t="shared" si="79"/>
        <v>-3.2796861237888164E-3</v>
      </c>
    </row>
    <row r="124" spans="1:54" s="152" customFormat="1" ht="15" customHeight="1" x14ac:dyDescent="0.2">
      <c r="A124" s="153" t="s">
        <v>158</v>
      </c>
      <c r="B124" s="233" t="s">
        <v>236</v>
      </c>
      <c r="C124" s="70">
        <v>171.59200000000001</v>
      </c>
      <c r="D124" s="70">
        <v>334.07499999999999</v>
      </c>
      <c r="E124" s="69">
        <v>176.01900000000001</v>
      </c>
      <c r="F124" s="71">
        <v>336.55599999999998</v>
      </c>
      <c r="G124" s="176">
        <f t="shared" ref="G124:G127" si="80">IF(F124=0,"0",(D124/F124))</f>
        <v>0.99262826988673503</v>
      </c>
      <c r="H124" s="177">
        <f t="shared" si="56"/>
        <v>1.7778963845909823E-2</v>
      </c>
      <c r="I124" s="69">
        <v>125.26300000000001</v>
      </c>
      <c r="J124" s="70">
        <v>250.32599999999999</v>
      </c>
      <c r="K124" s="75">
        <f t="shared" ref="K124:K127" si="81">IF(F124=0,"0",(J124/F124))</f>
        <v>0.74378706663972716</v>
      </c>
      <c r="L124" s="77">
        <f t="shared" si="72"/>
        <v>3.2142301017834107E-2</v>
      </c>
      <c r="M124" s="69">
        <v>46.224000000000004</v>
      </c>
      <c r="N124" s="71">
        <v>77.160999999999987</v>
      </c>
      <c r="O124" s="78">
        <f t="shared" si="57"/>
        <v>0.22926645194261874</v>
      </c>
      <c r="P124" s="80">
        <f t="shared" si="58"/>
        <v>-3.334156196497079E-2</v>
      </c>
      <c r="Q124" s="69">
        <v>4.532</v>
      </c>
      <c r="R124" s="71">
        <v>9.0690000000000008</v>
      </c>
      <c r="S124" s="78">
        <f t="shared" si="59"/>
        <v>2.6946481417654124E-2</v>
      </c>
      <c r="T124" s="80">
        <f t="shared" si="60"/>
        <v>1.1992609471367377E-3</v>
      </c>
      <c r="U124" s="69">
        <v>39.313000000000002</v>
      </c>
      <c r="V124" s="70">
        <v>40.200000000000003</v>
      </c>
      <c r="W124" s="71">
        <f t="shared" si="73"/>
        <v>0.88700000000000045</v>
      </c>
      <c r="X124" s="69">
        <v>0</v>
      </c>
      <c r="Y124" s="70">
        <v>0</v>
      </c>
      <c r="Z124" s="71">
        <f t="shared" si="61"/>
        <v>0</v>
      </c>
      <c r="AA124" s="78">
        <f t="shared" si="53"/>
        <v>0.12033226071989823</v>
      </c>
      <c r="AB124" s="80">
        <f t="shared" si="62"/>
        <v>-0.10877515687532764</v>
      </c>
      <c r="AC124" s="78">
        <f t="shared" si="54"/>
        <v>0</v>
      </c>
      <c r="AD124" s="80">
        <f t="shared" si="63"/>
        <v>0</v>
      </c>
      <c r="AE124" s="78">
        <f t="shared" si="64"/>
        <v>0</v>
      </c>
      <c r="AF124" s="80">
        <f t="shared" si="65"/>
        <v>0</v>
      </c>
      <c r="AG124" s="69">
        <v>154</v>
      </c>
      <c r="AH124" s="71">
        <v>252</v>
      </c>
      <c r="AI124" s="69">
        <v>2</v>
      </c>
      <c r="AJ124" s="71">
        <v>2</v>
      </c>
      <c r="AK124" s="69">
        <v>12</v>
      </c>
      <c r="AL124" s="71">
        <v>13</v>
      </c>
      <c r="AM124" s="69">
        <f t="shared" si="74"/>
        <v>21</v>
      </c>
      <c r="AN124" s="71">
        <f t="shared" si="75"/>
        <v>-4.6666666666666679</v>
      </c>
      <c r="AO124" s="69">
        <f t="shared" si="76"/>
        <v>3.2307692307692304</v>
      </c>
      <c r="AP124" s="71">
        <f t="shared" si="77"/>
        <v>-1.0470085470085473</v>
      </c>
      <c r="AQ124" s="69">
        <v>40</v>
      </c>
      <c r="AR124" s="71">
        <v>40</v>
      </c>
      <c r="AS124" s="69">
        <v>3039</v>
      </c>
      <c r="AT124" s="71">
        <v>5971</v>
      </c>
      <c r="AU124" s="69">
        <f t="shared" si="66"/>
        <v>56.365097973538774</v>
      </c>
      <c r="AV124" s="71">
        <f t="shared" si="67"/>
        <v>-1.554941513134473</v>
      </c>
      <c r="AW124" s="69">
        <f t="shared" si="68"/>
        <v>1335.5396825396826</v>
      </c>
      <c r="AX124" s="71">
        <f t="shared" si="69"/>
        <v>192.55916305916321</v>
      </c>
      <c r="AY124" s="197">
        <f t="shared" si="70"/>
        <v>23.694444444444443</v>
      </c>
      <c r="AZ124" s="190">
        <f t="shared" si="71"/>
        <v>3.9606782106782106</v>
      </c>
      <c r="BA124" s="78">
        <f t="shared" si="78"/>
        <v>0.82472375690607735</v>
      </c>
      <c r="BB124" s="117">
        <f t="shared" si="79"/>
        <v>-1.9442909760589266E-2</v>
      </c>
    </row>
    <row r="125" spans="1:54" ht="15" customHeight="1" x14ac:dyDescent="0.2">
      <c r="A125" s="153" t="s">
        <v>162</v>
      </c>
      <c r="B125" s="233" t="s">
        <v>237</v>
      </c>
      <c r="C125" s="70">
        <v>638.77868999999998</v>
      </c>
      <c r="D125" s="70">
        <v>1203.5488699999999</v>
      </c>
      <c r="E125" s="69">
        <v>649.28641999999991</v>
      </c>
      <c r="F125" s="71">
        <v>1205.3643800000002</v>
      </c>
      <c r="G125" s="176">
        <f t="shared" si="80"/>
        <v>0.99849380815450983</v>
      </c>
      <c r="H125" s="177">
        <f t="shared" si="56"/>
        <v>1.4677313116772783E-2</v>
      </c>
      <c r="I125" s="69">
        <v>478.06396999999998</v>
      </c>
      <c r="J125" s="70">
        <v>906.87131000000011</v>
      </c>
      <c r="K125" s="78">
        <f t="shared" si="81"/>
        <v>0.75236279173937426</v>
      </c>
      <c r="L125" s="80">
        <f t="shared" si="72"/>
        <v>1.6071449006532124E-2</v>
      </c>
      <c r="M125" s="69">
        <v>156.86996999999991</v>
      </c>
      <c r="N125" s="71">
        <v>273.8493400000001</v>
      </c>
      <c r="O125" s="78">
        <f t="shared" si="57"/>
        <v>0.22719216242311727</v>
      </c>
      <c r="P125" s="80">
        <f t="shared" si="58"/>
        <v>-1.441148916719312E-2</v>
      </c>
      <c r="Q125" s="69">
        <v>14.35248</v>
      </c>
      <c r="R125" s="71">
        <v>24.643730000000001</v>
      </c>
      <c r="S125" s="78">
        <f t="shared" si="59"/>
        <v>2.0445045837508485E-2</v>
      </c>
      <c r="T125" s="80">
        <f t="shared" si="60"/>
        <v>-1.6599598393390348E-3</v>
      </c>
      <c r="U125" s="69">
        <v>218.10024999999999</v>
      </c>
      <c r="V125" s="70">
        <v>189.74387999999996</v>
      </c>
      <c r="W125" s="71">
        <f t="shared" si="73"/>
        <v>-28.356370000000027</v>
      </c>
      <c r="X125" s="69">
        <v>0</v>
      </c>
      <c r="Y125" s="70">
        <v>0</v>
      </c>
      <c r="Z125" s="71">
        <f t="shared" si="61"/>
        <v>0</v>
      </c>
      <c r="AA125" s="78">
        <f t="shared" si="53"/>
        <v>0.15765365639037157</v>
      </c>
      <c r="AB125" s="80">
        <f t="shared" si="62"/>
        <v>-0.18377954013658207</v>
      </c>
      <c r="AC125" s="78">
        <f t="shared" si="54"/>
        <v>0</v>
      </c>
      <c r="AD125" s="80">
        <f t="shared" si="63"/>
        <v>0</v>
      </c>
      <c r="AE125" s="78">
        <f t="shared" si="64"/>
        <v>0</v>
      </c>
      <c r="AF125" s="80">
        <f t="shared" si="65"/>
        <v>0</v>
      </c>
      <c r="AG125" s="69">
        <v>364</v>
      </c>
      <c r="AH125" s="71">
        <v>615</v>
      </c>
      <c r="AI125" s="69">
        <v>26</v>
      </c>
      <c r="AJ125" s="71">
        <v>25</v>
      </c>
      <c r="AK125" s="69">
        <v>29</v>
      </c>
      <c r="AL125" s="71">
        <v>29</v>
      </c>
      <c r="AM125" s="69">
        <f t="shared" si="74"/>
        <v>4.1000000000000005</v>
      </c>
      <c r="AN125" s="71">
        <f t="shared" si="75"/>
        <v>-0.56666666666666643</v>
      </c>
      <c r="AO125" s="69">
        <f t="shared" si="76"/>
        <v>3.5344827586206899</v>
      </c>
      <c r="AP125" s="71">
        <f t="shared" si="77"/>
        <v>-0.64942528735632132</v>
      </c>
      <c r="AQ125" s="69">
        <v>115</v>
      </c>
      <c r="AR125" s="71">
        <v>97</v>
      </c>
      <c r="AS125" s="69">
        <v>8441</v>
      </c>
      <c r="AT125" s="71">
        <v>15950</v>
      </c>
      <c r="AU125" s="69">
        <f t="shared" si="66"/>
        <v>75.571434482758633</v>
      </c>
      <c r="AV125" s="71">
        <f t="shared" si="67"/>
        <v>-1.349122323306986</v>
      </c>
      <c r="AW125" s="69">
        <f t="shared" si="68"/>
        <v>1959.9420813008132</v>
      </c>
      <c r="AX125" s="71">
        <f t="shared" si="69"/>
        <v>176.18818020191225</v>
      </c>
      <c r="AY125" s="197">
        <f t="shared" si="70"/>
        <v>25.934959349593495</v>
      </c>
      <c r="AZ125" s="190">
        <f t="shared" si="71"/>
        <v>2.7453989100330567</v>
      </c>
      <c r="BA125" s="78">
        <f t="shared" si="78"/>
        <v>0.90846955630232962</v>
      </c>
      <c r="BB125" s="117">
        <f t="shared" si="79"/>
        <v>9.2914000746774028E-2</v>
      </c>
    </row>
    <row r="126" spans="1:54" ht="16.5" customHeight="1" x14ac:dyDescent="0.2">
      <c r="A126" s="153" t="s">
        <v>175</v>
      </c>
      <c r="B126" s="232" t="s">
        <v>238</v>
      </c>
      <c r="C126" s="70">
        <v>258.82600000000002</v>
      </c>
      <c r="D126" s="70">
        <v>511.27</v>
      </c>
      <c r="E126" s="69">
        <v>276.709</v>
      </c>
      <c r="F126" s="71">
        <v>548.00099999999998</v>
      </c>
      <c r="G126" s="176">
        <f t="shared" si="80"/>
        <v>0.93297275004972624</v>
      </c>
      <c r="H126" s="177">
        <f t="shared" si="56"/>
        <v>-2.3997893328020492E-3</v>
      </c>
      <c r="I126" s="69">
        <v>204.45</v>
      </c>
      <c r="J126" s="70">
        <v>415.69</v>
      </c>
      <c r="K126" s="78">
        <f t="shared" si="81"/>
        <v>0.75855700993246367</v>
      </c>
      <c r="L126" s="80">
        <f t="shared" si="72"/>
        <v>1.9694161235818464E-2</v>
      </c>
      <c r="M126" s="69">
        <v>67.107000000000014</v>
      </c>
      <c r="N126" s="71">
        <v>121.60599999999998</v>
      </c>
      <c r="O126" s="78">
        <f t="shared" si="57"/>
        <v>0.22190835418183541</v>
      </c>
      <c r="P126" s="80">
        <f t="shared" si="58"/>
        <v>-2.0609959281044421E-2</v>
      </c>
      <c r="Q126" s="69">
        <v>5.1520000000000001</v>
      </c>
      <c r="R126" s="71">
        <v>10.705</v>
      </c>
      <c r="S126" s="78">
        <f t="shared" si="59"/>
        <v>1.9534635885700938E-2</v>
      </c>
      <c r="T126" s="80">
        <f t="shared" si="60"/>
        <v>9.1579804522592609E-4</v>
      </c>
      <c r="U126" s="69">
        <v>108.91500000000001</v>
      </c>
      <c r="V126" s="70">
        <v>93.941000000000003</v>
      </c>
      <c r="W126" s="71">
        <f t="shared" si="73"/>
        <v>-14.974000000000004</v>
      </c>
      <c r="X126" s="69">
        <v>0</v>
      </c>
      <c r="Y126" s="70">
        <v>0</v>
      </c>
      <c r="Z126" s="71">
        <f t="shared" si="61"/>
        <v>0</v>
      </c>
      <c r="AA126" s="78">
        <f t="shared" si="53"/>
        <v>0.18374048936960902</v>
      </c>
      <c r="AB126" s="80">
        <f t="shared" si="62"/>
        <v>-0.23706344841098487</v>
      </c>
      <c r="AC126" s="78">
        <f t="shared" si="54"/>
        <v>0</v>
      </c>
      <c r="AD126" s="80">
        <f t="shared" si="63"/>
        <v>0</v>
      </c>
      <c r="AE126" s="78">
        <f t="shared" si="64"/>
        <v>0</v>
      </c>
      <c r="AF126" s="80">
        <f t="shared" si="65"/>
        <v>0</v>
      </c>
      <c r="AG126" s="69">
        <v>216</v>
      </c>
      <c r="AH126" s="71">
        <v>367</v>
      </c>
      <c r="AI126" s="69">
        <v>7.9</v>
      </c>
      <c r="AJ126" s="71">
        <v>7.55</v>
      </c>
      <c r="AK126" s="69">
        <v>18.7</v>
      </c>
      <c r="AL126" s="71">
        <v>17.78</v>
      </c>
      <c r="AM126" s="69">
        <f t="shared" si="74"/>
        <v>8.1015452538631347</v>
      </c>
      <c r="AN126" s="71">
        <f t="shared" si="75"/>
        <v>-1.0123787967697773</v>
      </c>
      <c r="AO126" s="69">
        <f t="shared" si="76"/>
        <v>3.4401949756280463</v>
      </c>
      <c r="AP126" s="71">
        <f t="shared" si="77"/>
        <v>-0.41007240405109791</v>
      </c>
      <c r="AQ126" s="69">
        <v>65</v>
      </c>
      <c r="AR126" s="71">
        <v>65</v>
      </c>
      <c r="AS126" s="69">
        <v>4556</v>
      </c>
      <c r="AT126" s="71">
        <v>9188</v>
      </c>
      <c r="AU126" s="69">
        <f t="shared" si="66"/>
        <v>59.643121462777536</v>
      </c>
      <c r="AV126" s="71">
        <f t="shared" si="67"/>
        <v>-1.0919531640881388</v>
      </c>
      <c r="AW126" s="69">
        <f t="shared" si="68"/>
        <v>1493.1907356948229</v>
      </c>
      <c r="AX126" s="71">
        <f t="shared" si="69"/>
        <v>212.13055050963771</v>
      </c>
      <c r="AY126" s="197">
        <f t="shared" si="70"/>
        <v>25.03542234332425</v>
      </c>
      <c r="AZ126" s="190">
        <f t="shared" si="71"/>
        <v>3.9428297507316579</v>
      </c>
      <c r="BA126" s="78">
        <f t="shared" si="78"/>
        <v>0.78096047598810026</v>
      </c>
      <c r="BB126" s="117">
        <f t="shared" si="79"/>
        <v>2.1570571846813991E-3</v>
      </c>
    </row>
    <row r="127" spans="1:54" ht="14.25" customHeight="1" thickBot="1" x14ac:dyDescent="0.25">
      <c r="A127" s="158" t="s">
        <v>183</v>
      </c>
      <c r="B127" s="236" t="s">
        <v>239</v>
      </c>
      <c r="C127" s="118">
        <v>334.84300000000002</v>
      </c>
      <c r="D127" s="118">
        <v>692.93899999999996</v>
      </c>
      <c r="E127" s="169">
        <v>331.4</v>
      </c>
      <c r="F127" s="170">
        <v>667.48500000000001</v>
      </c>
      <c r="G127" s="180">
        <f t="shared" si="80"/>
        <v>1.0381341902814294</v>
      </c>
      <c r="H127" s="181">
        <f t="shared" si="56"/>
        <v>2.7744932586800441E-2</v>
      </c>
      <c r="I127" s="169">
        <v>255.78100000000001</v>
      </c>
      <c r="J127" s="118">
        <v>512.23800000000006</v>
      </c>
      <c r="K127" s="188">
        <f t="shared" si="81"/>
        <v>0.76741499808984481</v>
      </c>
      <c r="L127" s="189">
        <f t="shared" si="72"/>
        <v>-4.404555319932002E-3</v>
      </c>
      <c r="M127" s="169">
        <v>63.70499999999997</v>
      </c>
      <c r="N127" s="170">
        <v>131.11899999999997</v>
      </c>
      <c r="O127" s="188">
        <f t="shared" si="57"/>
        <v>0.19643737312448964</v>
      </c>
      <c r="P127" s="189">
        <f t="shared" si="58"/>
        <v>4.2074395095229034E-3</v>
      </c>
      <c r="Q127" s="169">
        <v>11.914</v>
      </c>
      <c r="R127" s="170">
        <v>24.128</v>
      </c>
      <c r="S127" s="188">
        <f t="shared" si="59"/>
        <v>3.6147628785665596E-2</v>
      </c>
      <c r="T127" s="189">
        <f t="shared" si="60"/>
        <v>1.9711581040910559E-4</v>
      </c>
      <c r="U127" s="169">
        <v>35.174999999999997</v>
      </c>
      <c r="V127" s="118">
        <v>31.073</v>
      </c>
      <c r="W127" s="170">
        <f t="shared" si="73"/>
        <v>-4.1019999999999968</v>
      </c>
      <c r="X127" s="169">
        <v>0</v>
      </c>
      <c r="Y127" s="118">
        <v>0</v>
      </c>
      <c r="Z127" s="170">
        <f t="shared" si="61"/>
        <v>0</v>
      </c>
      <c r="AA127" s="188">
        <f t="shared" si="53"/>
        <v>4.4842330998832509E-2</v>
      </c>
      <c r="AB127" s="189">
        <f t="shared" si="62"/>
        <v>-6.0206901029312011E-2</v>
      </c>
      <c r="AC127" s="188">
        <f t="shared" si="54"/>
        <v>0</v>
      </c>
      <c r="AD127" s="189">
        <f t="shared" si="63"/>
        <v>0</v>
      </c>
      <c r="AE127" s="188">
        <f t="shared" si="64"/>
        <v>0</v>
      </c>
      <c r="AF127" s="189">
        <f t="shared" si="65"/>
        <v>0</v>
      </c>
      <c r="AG127" s="169">
        <v>207</v>
      </c>
      <c r="AH127" s="170">
        <v>427</v>
      </c>
      <c r="AI127" s="169">
        <v>8</v>
      </c>
      <c r="AJ127" s="170">
        <v>7</v>
      </c>
      <c r="AK127" s="169">
        <v>22</v>
      </c>
      <c r="AL127" s="170">
        <v>22</v>
      </c>
      <c r="AM127" s="169">
        <f t="shared" si="74"/>
        <v>10.166666666666666</v>
      </c>
      <c r="AN127" s="170">
        <f t="shared" si="75"/>
        <v>1.5416666666666661</v>
      </c>
      <c r="AO127" s="169">
        <f t="shared" si="76"/>
        <v>3.2348484848484849</v>
      </c>
      <c r="AP127" s="170">
        <f t="shared" si="77"/>
        <v>9.8484848484848619E-2</v>
      </c>
      <c r="AQ127" s="169">
        <v>80</v>
      </c>
      <c r="AR127" s="170">
        <v>80</v>
      </c>
      <c r="AS127" s="169">
        <v>5593</v>
      </c>
      <c r="AT127" s="170">
        <v>11589</v>
      </c>
      <c r="AU127" s="169">
        <f t="shared" si="66"/>
        <v>57.596427646906548</v>
      </c>
      <c r="AV127" s="170">
        <f t="shared" si="67"/>
        <v>-1.6562095781962611</v>
      </c>
      <c r="AW127" s="169">
        <f t="shared" si="68"/>
        <v>1563.1967213114754</v>
      </c>
      <c r="AX127" s="170">
        <f t="shared" si="69"/>
        <v>-37.769462263403966</v>
      </c>
      <c r="AY127" s="200">
        <f t="shared" si="70"/>
        <v>27.140515222482435</v>
      </c>
      <c r="AZ127" s="201">
        <f t="shared" si="71"/>
        <v>0.12119155098485024</v>
      </c>
      <c r="BA127" s="188">
        <f t="shared" si="78"/>
        <v>0.80034530386740332</v>
      </c>
      <c r="BB127" s="202">
        <f t="shared" si="79"/>
        <v>2.3539748311847797E-2</v>
      </c>
    </row>
  </sheetData>
  <sheetProtection algorithmName="SHA-512" hashValue="9Nx1FOASkZoDFYnO25VuEb9/0SLEFT2xSpmiePG9iJQvG0vsvFzblqtpOhbRm3oz6uMIEU69z4+AdfF1ZS8phg==" saltValue="DT7nDSwACnaUVZRr8jVMnQ==" spinCount="100000" sheet="1" objects="1" scenarios="1"/>
  <mergeCells count="27">
    <mergeCell ref="AW1:AX1"/>
    <mergeCell ref="AY1:AZ1"/>
    <mergeCell ref="BA1:BB1"/>
    <mergeCell ref="AK1:AL1"/>
    <mergeCell ref="AM1:AN1"/>
    <mergeCell ref="AO1:AP1"/>
    <mergeCell ref="AQ1:AR1"/>
    <mergeCell ref="AS1:AT1"/>
    <mergeCell ref="AU1:AV1"/>
    <mergeCell ref="AI1:AJ1"/>
    <mergeCell ref="K1:L1"/>
    <mergeCell ref="M1:N1"/>
    <mergeCell ref="O1:P1"/>
    <mergeCell ref="Q1:R1"/>
    <mergeCell ref="S1:T1"/>
    <mergeCell ref="U1:W1"/>
    <mergeCell ref="X1:Z1"/>
    <mergeCell ref="AA1:AB1"/>
    <mergeCell ref="AC1:AD1"/>
    <mergeCell ref="AE1:AF1"/>
    <mergeCell ref="AG1:AH1"/>
    <mergeCell ref="I1:J1"/>
    <mergeCell ref="A1:A2"/>
    <mergeCell ref="B1:B2"/>
    <mergeCell ref="C1:D1"/>
    <mergeCell ref="E1:F1"/>
    <mergeCell ref="G1:H1"/>
  </mergeCells>
  <printOptions horizontalCentered="1"/>
  <pageMargins left="0.19685039370078741" right="0.19685039370078741" top="0.15748031496062992" bottom="0.15748031496062992" header="0.31496062992125984" footer="0.31496062992125984"/>
  <pageSetup paperSize="9" scale="32" fitToHeight="10" orientation="landscape" r:id="rId1"/>
  <colBreaks count="1" manualBreakCount="1">
    <brk id="42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7"/>
  <sheetViews>
    <sheetView showGridLines="0" showZeros="0" zoomScale="84" zoomScaleNormal="84" zoomScaleSheetLayoutView="100" workbookViewId="0">
      <selection activeCell="A2" sqref="A2:W2"/>
    </sheetView>
  </sheetViews>
  <sheetFormatPr defaultRowHeight="12.75" x14ac:dyDescent="0.2"/>
  <cols>
    <col min="1" max="1" width="12.85546875" style="285" customWidth="1"/>
    <col min="2" max="2" width="12.7109375" style="286" hidden="1" customWidth="1"/>
    <col min="3" max="3" width="51.5703125" style="287" customWidth="1"/>
    <col min="4" max="4" width="10.5703125" style="288" hidden="1" customWidth="1"/>
    <col min="5" max="5" width="13.85546875" style="288" hidden="1" customWidth="1"/>
    <col min="6" max="6" width="10.5703125" style="288" hidden="1" customWidth="1"/>
    <col min="7" max="7" width="11.140625" style="288" hidden="1" customWidth="1"/>
    <col min="8" max="8" width="10.5703125" style="288" hidden="1" customWidth="1"/>
    <col min="9" max="9" width="13.28515625" style="288" hidden="1" customWidth="1"/>
    <col min="10" max="10" width="10.5703125" style="288" hidden="1" customWidth="1"/>
    <col min="11" max="11" width="11.140625" style="288" hidden="1" customWidth="1"/>
    <col min="12" max="12" width="10.5703125" style="149" customWidth="1"/>
    <col min="13" max="13" width="13.7109375" style="149" customWidth="1"/>
    <col min="14" max="14" width="10.5703125" style="149" customWidth="1"/>
    <col min="15" max="15" width="11.5703125" style="149" customWidth="1"/>
    <col min="16" max="16" width="9.140625" style="148"/>
    <col min="17" max="17" width="13.7109375" style="148" customWidth="1"/>
    <col min="18" max="18" width="10.7109375" style="148" customWidth="1"/>
    <col min="19" max="19" width="11.7109375" style="148" customWidth="1"/>
    <col min="20" max="20" width="9.140625" style="148"/>
    <col min="21" max="21" width="12.28515625" style="148" customWidth="1"/>
    <col min="22" max="23" width="10.7109375" style="148" customWidth="1"/>
    <col min="24" max="24" width="9.140625" style="148"/>
    <col min="25" max="25" width="7.7109375" style="148" customWidth="1"/>
    <col min="26" max="16384" width="9.140625" style="148"/>
  </cols>
  <sheetData>
    <row r="1" spans="1:36" ht="28.5" customHeight="1" x14ac:dyDescent="0.2">
      <c r="A1" s="320" t="s">
        <v>247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36" ht="100.5" customHeight="1" thickBot="1" x14ac:dyDescent="0.25">
      <c r="A2" s="319" t="s">
        <v>993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</row>
    <row r="3" spans="1:36" s="149" customFormat="1" ht="39" customHeight="1" x14ac:dyDescent="0.2">
      <c r="A3" s="321" t="s">
        <v>88</v>
      </c>
      <c r="B3" s="324"/>
      <c r="C3" s="327" t="s">
        <v>1001</v>
      </c>
      <c r="D3" s="310" t="s">
        <v>995</v>
      </c>
      <c r="E3" s="311"/>
      <c r="F3" s="311"/>
      <c r="G3" s="312"/>
      <c r="H3" s="310" t="s">
        <v>996</v>
      </c>
      <c r="I3" s="311"/>
      <c r="J3" s="311"/>
      <c r="K3" s="312"/>
      <c r="L3" s="310" t="s">
        <v>997</v>
      </c>
      <c r="M3" s="311"/>
      <c r="N3" s="311"/>
      <c r="O3" s="312"/>
      <c r="P3" s="310" t="s">
        <v>245</v>
      </c>
      <c r="Q3" s="311"/>
      <c r="R3" s="311"/>
      <c r="S3" s="312"/>
      <c r="T3" s="310" t="s">
        <v>246</v>
      </c>
      <c r="U3" s="311"/>
      <c r="V3" s="311"/>
      <c r="W3" s="312"/>
      <c r="X3" s="148"/>
      <c r="Y3" s="148"/>
      <c r="Z3" s="148"/>
      <c r="AA3" s="148"/>
      <c r="AB3" s="148"/>
    </row>
    <row r="4" spans="1:36" s="149" customFormat="1" ht="55.5" customHeight="1" x14ac:dyDescent="0.2">
      <c r="A4" s="322"/>
      <c r="B4" s="325"/>
      <c r="C4" s="328"/>
      <c r="D4" s="313" t="s">
        <v>248</v>
      </c>
      <c r="E4" s="315" t="s">
        <v>998</v>
      </c>
      <c r="F4" s="315" t="s">
        <v>999</v>
      </c>
      <c r="G4" s="317" t="s">
        <v>1000</v>
      </c>
      <c r="H4" s="313" t="s">
        <v>248</v>
      </c>
      <c r="I4" s="315" t="s">
        <v>998</v>
      </c>
      <c r="J4" s="315" t="s">
        <v>999</v>
      </c>
      <c r="K4" s="317" t="s">
        <v>1000</v>
      </c>
      <c r="L4" s="313" t="s">
        <v>248</v>
      </c>
      <c r="M4" s="315" t="s">
        <v>998</v>
      </c>
      <c r="N4" s="315" t="s">
        <v>999</v>
      </c>
      <c r="O4" s="317" t="s">
        <v>1000</v>
      </c>
      <c r="P4" s="313" t="s">
        <v>248</v>
      </c>
      <c r="Q4" s="315" t="s">
        <v>998</v>
      </c>
      <c r="R4" s="315" t="s">
        <v>999</v>
      </c>
      <c r="S4" s="317" t="s">
        <v>1000</v>
      </c>
      <c r="T4" s="313" t="s">
        <v>248</v>
      </c>
      <c r="U4" s="315" t="s">
        <v>998</v>
      </c>
      <c r="V4" s="315" t="s">
        <v>999</v>
      </c>
      <c r="W4" s="317" t="s">
        <v>1000</v>
      </c>
      <c r="X4" s="148"/>
      <c r="Y4" s="148"/>
      <c r="Z4" s="148"/>
      <c r="AA4" s="148"/>
      <c r="AB4" s="148"/>
    </row>
    <row r="5" spans="1:36" s="149" customFormat="1" ht="45.75" customHeight="1" thickBot="1" x14ac:dyDescent="0.25">
      <c r="A5" s="323"/>
      <c r="B5" s="326"/>
      <c r="C5" s="329"/>
      <c r="D5" s="314"/>
      <c r="E5" s="316"/>
      <c r="F5" s="316"/>
      <c r="G5" s="318"/>
      <c r="H5" s="314"/>
      <c r="I5" s="316"/>
      <c r="J5" s="316"/>
      <c r="K5" s="318"/>
      <c r="L5" s="314"/>
      <c r="M5" s="316"/>
      <c r="N5" s="316"/>
      <c r="O5" s="318"/>
      <c r="P5" s="314"/>
      <c r="Q5" s="316"/>
      <c r="R5" s="316"/>
      <c r="S5" s="318"/>
      <c r="T5" s="314"/>
      <c r="U5" s="316"/>
      <c r="V5" s="316"/>
      <c r="W5" s="318"/>
      <c r="X5" s="148"/>
      <c r="Y5" s="148"/>
      <c r="Z5" s="148"/>
      <c r="AA5" s="148"/>
      <c r="AB5" s="148"/>
    </row>
    <row r="6" spans="1:36" s="264" customFormat="1" ht="15" customHeight="1" thickBot="1" x14ac:dyDescent="0.25">
      <c r="A6" s="259"/>
      <c r="B6" s="260"/>
      <c r="C6" s="260" t="s">
        <v>249</v>
      </c>
      <c r="D6" s="261">
        <f t="shared" ref="D6:W6" si="0">SUBTOTAL(9,D7:D387)</f>
        <v>539916</v>
      </c>
      <c r="E6" s="262">
        <f t="shared" si="0"/>
        <v>500847589.19999987</v>
      </c>
      <c r="F6" s="262">
        <f t="shared" si="0"/>
        <v>26669080.383999992</v>
      </c>
      <c r="G6" s="263">
        <f t="shared" si="0"/>
        <v>119655997.25999999</v>
      </c>
      <c r="H6" s="261">
        <f t="shared" si="0"/>
        <v>530000</v>
      </c>
      <c r="I6" s="262">
        <f t="shared" si="0"/>
        <v>454685773.69999981</v>
      </c>
      <c r="J6" s="262">
        <f t="shared" si="0"/>
        <v>6311924.6999999983</v>
      </c>
      <c r="K6" s="263">
        <f t="shared" si="0"/>
        <v>145240601.67999998</v>
      </c>
      <c r="L6" s="261">
        <f t="shared" si="0"/>
        <v>366213.5</v>
      </c>
      <c r="M6" s="262">
        <f t="shared" si="0"/>
        <v>493206854.75999993</v>
      </c>
      <c r="N6" s="262">
        <f t="shared" si="0"/>
        <v>6754748.1499999976</v>
      </c>
      <c r="O6" s="263">
        <f t="shared" si="0"/>
        <v>152742459.75000006</v>
      </c>
      <c r="P6" s="261">
        <f t="shared" si="0"/>
        <v>-173702.5</v>
      </c>
      <c r="Q6" s="262">
        <f t="shared" si="0"/>
        <v>-7640734.4400000041</v>
      </c>
      <c r="R6" s="262">
        <f t="shared" si="0"/>
        <v>-19914332.233999982</v>
      </c>
      <c r="S6" s="263">
        <f t="shared" si="0"/>
        <v>33086462.489999991</v>
      </c>
      <c r="T6" s="261">
        <f t="shared" si="0"/>
        <v>-163786.5</v>
      </c>
      <c r="U6" s="262">
        <f t="shared" si="0"/>
        <v>38521081.06000001</v>
      </c>
      <c r="V6" s="262">
        <f t="shared" si="0"/>
        <v>442823.44999999955</v>
      </c>
      <c r="W6" s="263">
        <f t="shared" si="0"/>
        <v>7501858.0700000171</v>
      </c>
      <c r="X6" s="148"/>
      <c r="Y6" s="148"/>
      <c r="Z6" s="148"/>
      <c r="AA6" s="148"/>
      <c r="AB6" s="148"/>
      <c r="AC6" s="149"/>
      <c r="AD6" s="149"/>
      <c r="AE6" s="149"/>
      <c r="AF6" s="149"/>
      <c r="AG6" s="149"/>
      <c r="AH6" s="149"/>
      <c r="AI6" s="149"/>
      <c r="AJ6" s="149"/>
    </row>
    <row r="7" spans="1:36" s="271" customFormat="1" ht="13.5" customHeight="1" x14ac:dyDescent="0.2">
      <c r="A7" s="265" t="s">
        <v>91</v>
      </c>
      <c r="B7" s="266" t="s">
        <v>250</v>
      </c>
      <c r="C7" s="267" t="s">
        <v>251</v>
      </c>
      <c r="D7" s="268"/>
      <c r="E7" s="269">
        <v>35180</v>
      </c>
      <c r="F7" s="269">
        <v>0</v>
      </c>
      <c r="G7" s="270">
        <v>0</v>
      </c>
      <c r="H7" s="268">
        <v>0</v>
      </c>
      <c r="I7" s="269">
        <v>32534</v>
      </c>
      <c r="J7" s="269">
        <v>0</v>
      </c>
      <c r="K7" s="270">
        <v>0</v>
      </c>
      <c r="L7" s="268">
        <v>0</v>
      </c>
      <c r="M7" s="269">
        <v>31992</v>
      </c>
      <c r="N7" s="269">
        <v>0</v>
      </c>
      <c r="O7" s="270">
        <v>0</v>
      </c>
      <c r="P7" s="268">
        <f>L7-D7</f>
        <v>0</v>
      </c>
      <c r="Q7" s="269">
        <f t="shared" ref="Q7:Q70" si="1">M7-E7</f>
        <v>-3188</v>
      </c>
      <c r="R7" s="269">
        <f t="shared" ref="R7:R70" si="2">N7-F7</f>
        <v>0</v>
      </c>
      <c r="S7" s="270">
        <f t="shared" ref="S7:S70" si="3">O7-G7</f>
        <v>0</v>
      </c>
      <c r="T7" s="268">
        <f>L7-H7</f>
        <v>0</v>
      </c>
      <c r="U7" s="269">
        <f t="shared" ref="U7:U70" si="4">M7-I7</f>
        <v>-542</v>
      </c>
      <c r="V7" s="269">
        <f t="shared" ref="V7:V70" si="5">N7-J7</f>
        <v>0</v>
      </c>
      <c r="W7" s="270">
        <f t="shared" ref="W7:W70" si="6">O7-K7</f>
        <v>0</v>
      </c>
      <c r="X7" s="28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</row>
    <row r="8" spans="1:36" s="271" customFormat="1" ht="13.5" customHeight="1" x14ac:dyDescent="0.2">
      <c r="A8" s="272" t="s">
        <v>91</v>
      </c>
      <c r="B8" s="273" t="s">
        <v>252</v>
      </c>
      <c r="C8" s="274" t="s">
        <v>253</v>
      </c>
      <c r="D8" s="145"/>
      <c r="E8" s="146">
        <v>27740</v>
      </c>
      <c r="F8" s="146">
        <v>0</v>
      </c>
      <c r="G8" s="147">
        <v>0</v>
      </c>
      <c r="H8" s="145">
        <v>0</v>
      </c>
      <c r="I8" s="146">
        <v>29681</v>
      </c>
      <c r="J8" s="146">
        <v>0</v>
      </c>
      <c r="K8" s="147">
        <v>0</v>
      </c>
      <c r="L8" s="145">
        <v>0</v>
      </c>
      <c r="M8" s="146">
        <v>32142</v>
      </c>
      <c r="N8" s="146">
        <v>0</v>
      </c>
      <c r="O8" s="147">
        <v>0</v>
      </c>
      <c r="P8" s="145">
        <f t="shared" ref="P8:P71" si="7">L8-D8</f>
        <v>0</v>
      </c>
      <c r="Q8" s="146">
        <f t="shared" si="1"/>
        <v>4402</v>
      </c>
      <c r="R8" s="146">
        <f t="shared" si="2"/>
        <v>0</v>
      </c>
      <c r="S8" s="147">
        <f t="shared" si="3"/>
        <v>0</v>
      </c>
      <c r="T8" s="145">
        <f t="shared" ref="T8:T71" si="8">L8-H8</f>
        <v>0</v>
      </c>
      <c r="U8" s="146">
        <f t="shared" si="4"/>
        <v>2461</v>
      </c>
      <c r="V8" s="146">
        <f t="shared" si="5"/>
        <v>0</v>
      </c>
      <c r="W8" s="147">
        <f t="shared" si="6"/>
        <v>0</v>
      </c>
      <c r="X8" s="28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</row>
    <row r="9" spans="1:36" s="271" customFormat="1" ht="13.5" customHeight="1" x14ac:dyDescent="0.2">
      <c r="A9" s="272" t="s">
        <v>91</v>
      </c>
      <c r="B9" s="273" t="s">
        <v>254</v>
      </c>
      <c r="C9" s="274" t="s">
        <v>255</v>
      </c>
      <c r="D9" s="145">
        <v>3571</v>
      </c>
      <c r="E9" s="146">
        <v>2782487</v>
      </c>
      <c r="F9" s="146">
        <v>88025.509999999966</v>
      </c>
      <c r="G9" s="147">
        <v>0</v>
      </c>
      <c r="H9" s="145">
        <v>3367</v>
      </c>
      <c r="I9" s="146">
        <v>2718098.4</v>
      </c>
      <c r="J9" s="146">
        <v>11484.800000000001</v>
      </c>
      <c r="K9" s="147">
        <v>0</v>
      </c>
      <c r="L9" s="145">
        <v>2167</v>
      </c>
      <c r="M9" s="146">
        <v>2644435.7999999998</v>
      </c>
      <c r="N9" s="146">
        <v>7178</v>
      </c>
      <c r="O9" s="147">
        <v>0</v>
      </c>
      <c r="P9" s="145">
        <f t="shared" si="7"/>
        <v>-1404</v>
      </c>
      <c r="Q9" s="146">
        <f t="shared" si="1"/>
        <v>-138051.20000000019</v>
      </c>
      <c r="R9" s="146">
        <f t="shared" si="2"/>
        <v>-80847.509999999966</v>
      </c>
      <c r="S9" s="147">
        <f t="shared" si="3"/>
        <v>0</v>
      </c>
      <c r="T9" s="145">
        <f t="shared" si="8"/>
        <v>-1200</v>
      </c>
      <c r="U9" s="146">
        <f>M9-I9</f>
        <v>-73662.600000000093</v>
      </c>
      <c r="V9" s="146">
        <f t="shared" si="5"/>
        <v>-4306.8000000000011</v>
      </c>
      <c r="W9" s="147">
        <f t="shared" si="6"/>
        <v>0</v>
      </c>
      <c r="X9" s="28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</row>
    <row r="10" spans="1:36" s="271" customFormat="1" ht="13.5" customHeight="1" x14ac:dyDescent="0.2">
      <c r="A10" s="272" t="s">
        <v>91</v>
      </c>
      <c r="B10" s="273" t="s">
        <v>256</v>
      </c>
      <c r="C10" s="274" t="s">
        <v>257</v>
      </c>
      <c r="D10" s="145">
        <v>3319</v>
      </c>
      <c r="E10" s="146">
        <v>3062320</v>
      </c>
      <c r="F10" s="146">
        <v>186702.73999999996</v>
      </c>
      <c r="G10" s="147">
        <v>0</v>
      </c>
      <c r="H10" s="145">
        <v>3192</v>
      </c>
      <c r="I10" s="146">
        <v>2790795</v>
      </c>
      <c r="J10" s="146">
        <v>29602.799999999999</v>
      </c>
      <c r="K10" s="147">
        <v>0</v>
      </c>
      <c r="L10" s="145">
        <v>1988</v>
      </c>
      <c r="M10" s="146">
        <v>2775491.6</v>
      </c>
      <c r="N10" s="146">
        <v>31497.200000000001</v>
      </c>
      <c r="O10" s="147">
        <v>0</v>
      </c>
      <c r="P10" s="145">
        <f t="shared" si="7"/>
        <v>-1331</v>
      </c>
      <c r="Q10" s="146">
        <f t="shared" si="1"/>
        <v>-286828.39999999991</v>
      </c>
      <c r="R10" s="146">
        <f t="shared" si="2"/>
        <v>-155205.53999999995</v>
      </c>
      <c r="S10" s="147">
        <f t="shared" si="3"/>
        <v>0</v>
      </c>
      <c r="T10" s="145">
        <f t="shared" si="8"/>
        <v>-1204</v>
      </c>
      <c r="U10" s="146">
        <f t="shared" si="4"/>
        <v>-15303.399999999907</v>
      </c>
      <c r="V10" s="146">
        <f t="shared" si="5"/>
        <v>1894.4000000000015</v>
      </c>
      <c r="W10" s="147">
        <f t="shared" si="6"/>
        <v>0</v>
      </c>
      <c r="X10" s="28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</row>
    <row r="11" spans="1:36" s="271" customFormat="1" ht="13.5" customHeight="1" x14ac:dyDescent="0.2">
      <c r="A11" s="272" t="s">
        <v>91</v>
      </c>
      <c r="B11" s="273" t="s">
        <v>258</v>
      </c>
      <c r="C11" s="274" t="s">
        <v>259</v>
      </c>
      <c r="D11" s="145">
        <v>854</v>
      </c>
      <c r="E11" s="146">
        <v>716924</v>
      </c>
      <c r="F11" s="146">
        <v>1281</v>
      </c>
      <c r="G11" s="147">
        <v>957077.22</v>
      </c>
      <c r="H11" s="145">
        <v>904</v>
      </c>
      <c r="I11" s="146">
        <v>643851</v>
      </c>
      <c r="J11" s="146">
        <v>0</v>
      </c>
      <c r="K11" s="147">
        <v>1318544.6100000003</v>
      </c>
      <c r="L11" s="145">
        <v>707</v>
      </c>
      <c r="M11" s="146">
        <v>672341</v>
      </c>
      <c r="N11" s="146">
        <v>0</v>
      </c>
      <c r="O11" s="147">
        <v>1305532.1300000001</v>
      </c>
      <c r="P11" s="145">
        <f t="shared" si="7"/>
        <v>-147</v>
      </c>
      <c r="Q11" s="146">
        <f t="shared" si="1"/>
        <v>-44583</v>
      </c>
      <c r="R11" s="146">
        <f t="shared" si="2"/>
        <v>-1281</v>
      </c>
      <c r="S11" s="147">
        <f t="shared" si="3"/>
        <v>348454.91000000015</v>
      </c>
      <c r="T11" s="145">
        <f t="shared" si="8"/>
        <v>-197</v>
      </c>
      <c r="U11" s="146">
        <f t="shared" si="4"/>
        <v>28490</v>
      </c>
      <c r="V11" s="146">
        <f t="shared" si="5"/>
        <v>0</v>
      </c>
      <c r="W11" s="147">
        <f t="shared" si="6"/>
        <v>-13012.480000000214</v>
      </c>
      <c r="X11" s="28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</row>
    <row r="12" spans="1:36" s="271" customFormat="1" ht="13.5" customHeight="1" x14ac:dyDescent="0.2">
      <c r="A12" s="272" t="s">
        <v>91</v>
      </c>
      <c r="B12" s="273" t="s">
        <v>260</v>
      </c>
      <c r="C12" s="274" t="s">
        <v>261</v>
      </c>
      <c r="D12" s="145">
        <v>375</v>
      </c>
      <c r="E12" s="146">
        <v>252150</v>
      </c>
      <c r="F12" s="146">
        <v>0</v>
      </c>
      <c r="G12" s="147">
        <v>0</v>
      </c>
      <c r="H12" s="145">
        <v>426</v>
      </c>
      <c r="I12" s="146">
        <v>282736</v>
      </c>
      <c r="J12" s="146">
        <v>0</v>
      </c>
      <c r="K12" s="147">
        <v>0</v>
      </c>
      <c r="L12" s="145">
        <v>352</v>
      </c>
      <c r="M12" s="146">
        <v>287163</v>
      </c>
      <c r="N12" s="146">
        <v>0</v>
      </c>
      <c r="O12" s="147">
        <v>0</v>
      </c>
      <c r="P12" s="145">
        <f t="shared" si="7"/>
        <v>-23</v>
      </c>
      <c r="Q12" s="146">
        <f t="shared" si="1"/>
        <v>35013</v>
      </c>
      <c r="R12" s="146">
        <f t="shared" si="2"/>
        <v>0</v>
      </c>
      <c r="S12" s="147">
        <f t="shared" si="3"/>
        <v>0</v>
      </c>
      <c r="T12" s="145">
        <f t="shared" si="8"/>
        <v>-74</v>
      </c>
      <c r="U12" s="146">
        <f t="shared" si="4"/>
        <v>4427</v>
      </c>
      <c r="V12" s="146">
        <f t="shared" si="5"/>
        <v>0</v>
      </c>
      <c r="W12" s="147">
        <f t="shared" si="6"/>
        <v>0</v>
      </c>
      <c r="X12" s="28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</row>
    <row r="13" spans="1:36" s="271" customFormat="1" ht="13.5" customHeight="1" x14ac:dyDescent="0.2">
      <c r="A13" s="272" t="s">
        <v>91</v>
      </c>
      <c r="B13" s="273" t="s">
        <v>262</v>
      </c>
      <c r="C13" s="274" t="s">
        <v>263</v>
      </c>
      <c r="D13" s="145"/>
      <c r="E13" s="146">
        <v>35750</v>
      </c>
      <c r="F13" s="146">
        <v>0</v>
      </c>
      <c r="G13" s="147">
        <v>0</v>
      </c>
      <c r="H13" s="145">
        <v>0</v>
      </c>
      <c r="I13" s="146">
        <v>34128</v>
      </c>
      <c r="J13" s="146">
        <v>0</v>
      </c>
      <c r="K13" s="147">
        <v>0</v>
      </c>
      <c r="L13" s="145">
        <v>0</v>
      </c>
      <c r="M13" s="146">
        <v>39500</v>
      </c>
      <c r="N13" s="146">
        <v>0</v>
      </c>
      <c r="O13" s="147">
        <v>0</v>
      </c>
      <c r="P13" s="145">
        <f t="shared" si="7"/>
        <v>0</v>
      </c>
      <c r="Q13" s="146">
        <f t="shared" si="1"/>
        <v>3750</v>
      </c>
      <c r="R13" s="146">
        <f t="shared" si="2"/>
        <v>0</v>
      </c>
      <c r="S13" s="147">
        <f t="shared" si="3"/>
        <v>0</v>
      </c>
      <c r="T13" s="145">
        <f t="shared" si="8"/>
        <v>0</v>
      </c>
      <c r="U13" s="146">
        <f t="shared" si="4"/>
        <v>5372</v>
      </c>
      <c r="V13" s="146">
        <f t="shared" si="5"/>
        <v>0</v>
      </c>
      <c r="W13" s="147">
        <f t="shared" si="6"/>
        <v>0</v>
      </c>
      <c r="X13" s="28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</row>
    <row r="14" spans="1:36" s="271" customFormat="1" ht="13.5" customHeight="1" x14ac:dyDescent="0.2">
      <c r="A14" s="272" t="s">
        <v>91</v>
      </c>
      <c r="B14" s="273" t="s">
        <v>264</v>
      </c>
      <c r="C14" s="274" t="s">
        <v>265</v>
      </c>
      <c r="D14" s="145">
        <v>1374</v>
      </c>
      <c r="E14" s="146">
        <v>968017</v>
      </c>
      <c r="F14" s="146">
        <v>0</v>
      </c>
      <c r="G14" s="147">
        <v>0</v>
      </c>
      <c r="H14" s="145">
        <v>1522</v>
      </c>
      <c r="I14" s="146">
        <v>1086577</v>
      </c>
      <c r="J14" s="146">
        <v>0</v>
      </c>
      <c r="K14" s="147">
        <v>0</v>
      </c>
      <c r="L14" s="145">
        <v>997</v>
      </c>
      <c r="M14" s="146">
        <v>1179272.8</v>
      </c>
      <c r="N14" s="146">
        <v>0</v>
      </c>
      <c r="O14" s="147">
        <v>0</v>
      </c>
      <c r="P14" s="145">
        <f t="shared" si="7"/>
        <v>-377</v>
      </c>
      <c r="Q14" s="146">
        <f t="shared" si="1"/>
        <v>211255.80000000005</v>
      </c>
      <c r="R14" s="146">
        <f t="shared" si="2"/>
        <v>0</v>
      </c>
      <c r="S14" s="147">
        <f t="shared" si="3"/>
        <v>0</v>
      </c>
      <c r="T14" s="145">
        <f t="shared" si="8"/>
        <v>-525</v>
      </c>
      <c r="U14" s="146">
        <f t="shared" si="4"/>
        <v>92695.800000000047</v>
      </c>
      <c r="V14" s="146">
        <f t="shared" si="5"/>
        <v>0</v>
      </c>
      <c r="W14" s="147">
        <f t="shared" si="6"/>
        <v>0</v>
      </c>
      <c r="X14" s="28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</row>
    <row r="15" spans="1:36" s="271" customFormat="1" ht="13.5" customHeight="1" x14ac:dyDescent="0.2">
      <c r="A15" s="272" t="s">
        <v>91</v>
      </c>
      <c r="B15" s="273" t="s">
        <v>266</v>
      </c>
      <c r="C15" s="274" t="s">
        <v>267</v>
      </c>
      <c r="D15" s="145">
        <v>644</v>
      </c>
      <c r="E15" s="146">
        <v>212520</v>
      </c>
      <c r="F15" s="146">
        <v>0</v>
      </c>
      <c r="G15" s="147">
        <v>0</v>
      </c>
      <c r="H15" s="145">
        <v>315</v>
      </c>
      <c r="I15" s="146">
        <v>79976</v>
      </c>
      <c r="J15" s="146">
        <v>0</v>
      </c>
      <c r="K15" s="147">
        <v>0</v>
      </c>
      <c r="L15" s="145">
        <v>139</v>
      </c>
      <c r="M15" s="146">
        <v>136107</v>
      </c>
      <c r="N15" s="146">
        <v>0</v>
      </c>
      <c r="O15" s="147">
        <v>0</v>
      </c>
      <c r="P15" s="145">
        <f t="shared" si="7"/>
        <v>-505</v>
      </c>
      <c r="Q15" s="146">
        <f t="shared" si="1"/>
        <v>-76413</v>
      </c>
      <c r="R15" s="146">
        <f t="shared" si="2"/>
        <v>0</v>
      </c>
      <c r="S15" s="147">
        <f t="shared" si="3"/>
        <v>0</v>
      </c>
      <c r="T15" s="145">
        <f t="shared" si="8"/>
        <v>-176</v>
      </c>
      <c r="U15" s="146">
        <f t="shared" si="4"/>
        <v>56131</v>
      </c>
      <c r="V15" s="146">
        <f t="shared" si="5"/>
        <v>0</v>
      </c>
      <c r="W15" s="147">
        <f t="shared" si="6"/>
        <v>0</v>
      </c>
      <c r="X15" s="28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</row>
    <row r="16" spans="1:36" s="271" customFormat="1" ht="13.5" customHeight="1" x14ac:dyDescent="0.2">
      <c r="A16" s="272" t="s">
        <v>91</v>
      </c>
      <c r="B16" s="273" t="s">
        <v>268</v>
      </c>
      <c r="C16" s="274" t="s">
        <v>269</v>
      </c>
      <c r="D16" s="145">
        <v>708</v>
      </c>
      <c r="E16" s="146">
        <v>221356</v>
      </c>
      <c r="F16" s="146">
        <v>0</v>
      </c>
      <c r="G16" s="147">
        <v>0</v>
      </c>
      <c r="H16" s="145">
        <v>756</v>
      </c>
      <c r="I16" s="146">
        <v>207090</v>
      </c>
      <c r="J16" s="146">
        <v>0</v>
      </c>
      <c r="K16" s="147">
        <v>0</v>
      </c>
      <c r="L16" s="145">
        <v>397</v>
      </c>
      <c r="M16" s="146">
        <v>226590</v>
      </c>
      <c r="N16" s="146">
        <v>0</v>
      </c>
      <c r="O16" s="147">
        <v>0</v>
      </c>
      <c r="P16" s="145">
        <f t="shared" si="7"/>
        <v>-311</v>
      </c>
      <c r="Q16" s="146">
        <f t="shared" si="1"/>
        <v>5234</v>
      </c>
      <c r="R16" s="146">
        <f t="shared" si="2"/>
        <v>0</v>
      </c>
      <c r="S16" s="147">
        <f t="shared" si="3"/>
        <v>0</v>
      </c>
      <c r="T16" s="145">
        <f t="shared" si="8"/>
        <v>-359</v>
      </c>
      <c r="U16" s="146">
        <f t="shared" si="4"/>
        <v>19500</v>
      </c>
      <c r="V16" s="146">
        <f t="shared" si="5"/>
        <v>0</v>
      </c>
      <c r="W16" s="147">
        <f t="shared" si="6"/>
        <v>0</v>
      </c>
      <c r="X16" s="28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</row>
    <row r="17" spans="1:36" s="271" customFormat="1" ht="13.5" customHeight="1" x14ac:dyDescent="0.2">
      <c r="A17" s="272" t="s">
        <v>91</v>
      </c>
      <c r="B17" s="273" t="s">
        <v>270</v>
      </c>
      <c r="C17" s="274" t="s">
        <v>93</v>
      </c>
      <c r="D17" s="145">
        <v>1737</v>
      </c>
      <c r="E17" s="146">
        <v>1033913</v>
      </c>
      <c r="F17" s="146">
        <v>0</v>
      </c>
      <c r="G17" s="147">
        <v>0</v>
      </c>
      <c r="H17" s="145">
        <v>1864</v>
      </c>
      <c r="I17" s="146">
        <v>1034598</v>
      </c>
      <c r="J17" s="146">
        <v>0</v>
      </c>
      <c r="K17" s="147">
        <v>0</v>
      </c>
      <c r="L17" s="145">
        <v>1288</v>
      </c>
      <c r="M17" s="146">
        <v>1069969.8</v>
      </c>
      <c r="N17" s="146">
        <v>0</v>
      </c>
      <c r="O17" s="147">
        <v>0</v>
      </c>
      <c r="P17" s="145">
        <f t="shared" si="7"/>
        <v>-449</v>
      </c>
      <c r="Q17" s="146">
        <f t="shared" si="1"/>
        <v>36056.800000000047</v>
      </c>
      <c r="R17" s="146">
        <f t="shared" si="2"/>
        <v>0</v>
      </c>
      <c r="S17" s="147">
        <f t="shared" si="3"/>
        <v>0</v>
      </c>
      <c r="T17" s="145">
        <f t="shared" si="8"/>
        <v>-576</v>
      </c>
      <c r="U17" s="146">
        <f t="shared" si="4"/>
        <v>35371.800000000047</v>
      </c>
      <c r="V17" s="146">
        <f t="shared" si="5"/>
        <v>0</v>
      </c>
      <c r="W17" s="147">
        <f t="shared" si="6"/>
        <v>0</v>
      </c>
      <c r="X17" s="28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</row>
    <row r="18" spans="1:36" s="271" customFormat="1" ht="13.5" customHeight="1" x14ac:dyDescent="0.2">
      <c r="A18" s="272" t="s">
        <v>91</v>
      </c>
      <c r="B18" s="273" t="s">
        <v>271</v>
      </c>
      <c r="C18" s="274" t="s">
        <v>272</v>
      </c>
      <c r="D18" s="145">
        <v>3368</v>
      </c>
      <c r="E18" s="146">
        <v>2822899</v>
      </c>
      <c r="F18" s="146">
        <v>54724.159999999996</v>
      </c>
      <c r="G18" s="147">
        <v>0</v>
      </c>
      <c r="H18" s="145">
        <v>3604</v>
      </c>
      <c r="I18" s="146">
        <v>2794673.8</v>
      </c>
      <c r="J18" s="146">
        <v>0</v>
      </c>
      <c r="K18" s="147">
        <v>0</v>
      </c>
      <c r="L18" s="145">
        <v>2501</v>
      </c>
      <c r="M18" s="146">
        <v>2960275</v>
      </c>
      <c r="N18" s="146">
        <v>0</v>
      </c>
      <c r="O18" s="147">
        <v>0</v>
      </c>
      <c r="P18" s="145">
        <f t="shared" si="7"/>
        <v>-867</v>
      </c>
      <c r="Q18" s="146">
        <f t="shared" si="1"/>
        <v>137376</v>
      </c>
      <c r="R18" s="146">
        <f t="shared" si="2"/>
        <v>-54724.159999999996</v>
      </c>
      <c r="S18" s="147">
        <f t="shared" si="3"/>
        <v>0</v>
      </c>
      <c r="T18" s="145">
        <f t="shared" si="8"/>
        <v>-1103</v>
      </c>
      <c r="U18" s="146">
        <f t="shared" si="4"/>
        <v>165601.20000000019</v>
      </c>
      <c r="V18" s="146">
        <f t="shared" si="5"/>
        <v>0</v>
      </c>
      <c r="W18" s="147">
        <f t="shared" si="6"/>
        <v>0</v>
      </c>
      <c r="X18" s="28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</row>
    <row r="19" spans="1:36" s="271" customFormat="1" ht="14.25" customHeight="1" x14ac:dyDescent="0.2">
      <c r="A19" s="272" t="s">
        <v>91</v>
      </c>
      <c r="B19" s="273" t="s">
        <v>273</v>
      </c>
      <c r="C19" s="274" t="s">
        <v>274</v>
      </c>
      <c r="D19" s="145">
        <v>1047</v>
      </c>
      <c r="E19" s="146">
        <v>349310</v>
      </c>
      <c r="F19" s="146">
        <v>0</v>
      </c>
      <c r="G19" s="147">
        <v>0</v>
      </c>
      <c r="H19" s="145">
        <v>660</v>
      </c>
      <c r="I19" s="146">
        <v>164740</v>
      </c>
      <c r="J19" s="146">
        <v>0</v>
      </c>
      <c r="K19" s="147">
        <v>0</v>
      </c>
      <c r="L19" s="145">
        <v>214</v>
      </c>
      <c r="M19" s="146">
        <v>257712</v>
      </c>
      <c r="N19" s="146">
        <v>0</v>
      </c>
      <c r="O19" s="147">
        <v>0</v>
      </c>
      <c r="P19" s="145">
        <f t="shared" si="7"/>
        <v>-833</v>
      </c>
      <c r="Q19" s="146">
        <f t="shared" si="1"/>
        <v>-91598</v>
      </c>
      <c r="R19" s="146">
        <f t="shared" si="2"/>
        <v>0</v>
      </c>
      <c r="S19" s="147">
        <f t="shared" si="3"/>
        <v>0</v>
      </c>
      <c r="T19" s="145">
        <f t="shared" si="8"/>
        <v>-446</v>
      </c>
      <c r="U19" s="146">
        <f t="shared" si="4"/>
        <v>92972</v>
      </c>
      <c r="V19" s="146">
        <f t="shared" si="5"/>
        <v>0</v>
      </c>
      <c r="W19" s="147">
        <f t="shared" si="6"/>
        <v>0</v>
      </c>
      <c r="X19" s="28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</row>
    <row r="20" spans="1:36" x14ac:dyDescent="0.2">
      <c r="A20" s="275" t="s">
        <v>95</v>
      </c>
      <c r="B20" s="276" t="s">
        <v>275</v>
      </c>
      <c r="C20" s="144" t="s">
        <v>276</v>
      </c>
      <c r="D20" s="145">
        <v>699</v>
      </c>
      <c r="E20" s="146">
        <v>405549</v>
      </c>
      <c r="F20" s="146">
        <v>0</v>
      </c>
      <c r="G20" s="147">
        <v>0</v>
      </c>
      <c r="H20" s="145">
        <v>677</v>
      </c>
      <c r="I20" s="146">
        <v>459886.1</v>
      </c>
      <c r="J20" s="146">
        <v>0</v>
      </c>
      <c r="K20" s="147">
        <v>0</v>
      </c>
      <c r="L20" s="145">
        <v>500</v>
      </c>
      <c r="M20" s="146">
        <v>449324.3</v>
      </c>
      <c r="N20" s="146">
        <v>0</v>
      </c>
      <c r="O20" s="147">
        <v>0</v>
      </c>
      <c r="P20" s="145">
        <f t="shared" si="7"/>
        <v>-199</v>
      </c>
      <c r="Q20" s="146">
        <f t="shared" si="1"/>
        <v>43775.299999999988</v>
      </c>
      <c r="R20" s="146">
        <f t="shared" si="2"/>
        <v>0</v>
      </c>
      <c r="S20" s="147">
        <f t="shared" si="3"/>
        <v>0</v>
      </c>
      <c r="T20" s="145">
        <f t="shared" si="8"/>
        <v>-177</v>
      </c>
      <c r="U20" s="146">
        <f t="shared" si="4"/>
        <v>-10561.799999999988</v>
      </c>
      <c r="V20" s="146">
        <f t="shared" si="5"/>
        <v>0</v>
      </c>
      <c r="W20" s="147">
        <f t="shared" si="6"/>
        <v>0</v>
      </c>
      <c r="X20" s="288"/>
    </row>
    <row r="21" spans="1:36" ht="12.75" customHeight="1" x14ac:dyDescent="0.2">
      <c r="A21" s="275" t="s">
        <v>95</v>
      </c>
      <c r="B21" s="276" t="s">
        <v>277</v>
      </c>
      <c r="C21" s="144" t="s">
        <v>278</v>
      </c>
      <c r="D21" s="145"/>
      <c r="E21" s="146">
        <v>107020</v>
      </c>
      <c r="F21" s="146">
        <v>0</v>
      </c>
      <c r="G21" s="147">
        <v>0</v>
      </c>
      <c r="H21" s="145">
        <v>0</v>
      </c>
      <c r="I21" s="146">
        <v>108448</v>
      </c>
      <c r="J21" s="146">
        <v>0</v>
      </c>
      <c r="K21" s="147">
        <v>0</v>
      </c>
      <c r="L21" s="145">
        <v>0</v>
      </c>
      <c r="M21" s="146">
        <v>94587</v>
      </c>
      <c r="N21" s="146">
        <v>0</v>
      </c>
      <c r="O21" s="147">
        <v>0</v>
      </c>
      <c r="P21" s="145">
        <f t="shared" si="7"/>
        <v>0</v>
      </c>
      <c r="Q21" s="146">
        <f t="shared" si="1"/>
        <v>-12433</v>
      </c>
      <c r="R21" s="146">
        <f t="shared" si="2"/>
        <v>0</v>
      </c>
      <c r="S21" s="147">
        <f t="shared" si="3"/>
        <v>0</v>
      </c>
      <c r="T21" s="145">
        <f t="shared" si="8"/>
        <v>0</v>
      </c>
      <c r="U21" s="146">
        <f t="shared" si="4"/>
        <v>-13861</v>
      </c>
      <c r="V21" s="146">
        <f t="shared" si="5"/>
        <v>0</v>
      </c>
      <c r="W21" s="147">
        <f t="shared" si="6"/>
        <v>0</v>
      </c>
      <c r="X21" s="288"/>
    </row>
    <row r="22" spans="1:36" ht="12.75" hidden="1" customHeight="1" x14ac:dyDescent="0.2">
      <c r="A22" s="275" t="s">
        <v>95</v>
      </c>
      <c r="B22" s="276" t="s">
        <v>970</v>
      </c>
      <c r="C22" s="144" t="s">
        <v>971</v>
      </c>
      <c r="D22" s="145"/>
      <c r="E22" s="146">
        <v>0</v>
      </c>
      <c r="F22" s="146">
        <v>0</v>
      </c>
      <c r="G22" s="147">
        <v>0</v>
      </c>
      <c r="H22" s="145"/>
      <c r="I22" s="146"/>
      <c r="J22" s="146"/>
      <c r="K22" s="147"/>
      <c r="L22" s="145"/>
      <c r="M22" s="146"/>
      <c r="N22" s="146"/>
      <c r="O22" s="147"/>
      <c r="P22" s="145">
        <f t="shared" si="7"/>
        <v>0</v>
      </c>
      <c r="Q22" s="146">
        <f t="shared" si="1"/>
        <v>0</v>
      </c>
      <c r="R22" s="146">
        <f t="shared" si="2"/>
        <v>0</v>
      </c>
      <c r="S22" s="147">
        <f t="shared" si="3"/>
        <v>0</v>
      </c>
      <c r="T22" s="145">
        <f t="shared" si="8"/>
        <v>0</v>
      </c>
      <c r="U22" s="146">
        <f t="shared" si="4"/>
        <v>0</v>
      </c>
      <c r="V22" s="146">
        <f t="shared" si="5"/>
        <v>0</v>
      </c>
      <c r="W22" s="147">
        <f t="shared" si="6"/>
        <v>0</v>
      </c>
      <c r="X22" s="288"/>
    </row>
    <row r="23" spans="1:36" x14ac:dyDescent="0.2">
      <c r="A23" s="275" t="s">
        <v>95</v>
      </c>
      <c r="B23" s="276" t="s">
        <v>279</v>
      </c>
      <c r="C23" s="144" t="s">
        <v>994</v>
      </c>
      <c r="D23" s="145"/>
      <c r="E23" s="146">
        <v>17860</v>
      </c>
      <c r="F23" s="146">
        <v>0</v>
      </c>
      <c r="G23" s="147">
        <v>0</v>
      </c>
      <c r="H23" s="145">
        <v>0</v>
      </c>
      <c r="I23" s="146">
        <v>15580</v>
      </c>
      <c r="J23" s="146">
        <v>0</v>
      </c>
      <c r="K23" s="147">
        <v>0</v>
      </c>
      <c r="L23" s="145">
        <v>0</v>
      </c>
      <c r="M23" s="146">
        <v>13995</v>
      </c>
      <c r="N23" s="146">
        <v>0</v>
      </c>
      <c r="O23" s="147">
        <v>0</v>
      </c>
      <c r="P23" s="145">
        <f t="shared" si="7"/>
        <v>0</v>
      </c>
      <c r="Q23" s="146">
        <f t="shared" si="1"/>
        <v>-3865</v>
      </c>
      <c r="R23" s="146">
        <f t="shared" si="2"/>
        <v>0</v>
      </c>
      <c r="S23" s="147">
        <f t="shared" si="3"/>
        <v>0</v>
      </c>
      <c r="T23" s="145">
        <f t="shared" si="8"/>
        <v>0</v>
      </c>
      <c r="U23" s="146">
        <f t="shared" si="4"/>
        <v>-1585</v>
      </c>
      <c r="V23" s="146">
        <f t="shared" si="5"/>
        <v>0</v>
      </c>
      <c r="W23" s="147">
        <f t="shared" si="6"/>
        <v>0</v>
      </c>
      <c r="X23" s="288"/>
    </row>
    <row r="24" spans="1:36" ht="12.75" customHeight="1" x14ac:dyDescent="0.2">
      <c r="A24" s="275" t="s">
        <v>95</v>
      </c>
      <c r="B24" s="276" t="s">
        <v>280</v>
      </c>
      <c r="C24" s="144" t="s">
        <v>281</v>
      </c>
      <c r="D24" s="145"/>
      <c r="E24" s="146">
        <v>126590</v>
      </c>
      <c r="F24" s="146">
        <v>0</v>
      </c>
      <c r="G24" s="147">
        <v>0</v>
      </c>
      <c r="H24" s="145">
        <v>0</v>
      </c>
      <c r="I24" s="146">
        <v>100970</v>
      </c>
      <c r="J24" s="146">
        <v>0</v>
      </c>
      <c r="K24" s="147">
        <v>0</v>
      </c>
      <c r="L24" s="145">
        <v>0</v>
      </c>
      <c r="M24" s="146">
        <v>95096</v>
      </c>
      <c r="N24" s="146">
        <v>0</v>
      </c>
      <c r="O24" s="147">
        <v>0</v>
      </c>
      <c r="P24" s="145">
        <f t="shared" si="7"/>
        <v>0</v>
      </c>
      <c r="Q24" s="146">
        <f t="shared" si="1"/>
        <v>-31494</v>
      </c>
      <c r="R24" s="146">
        <f t="shared" si="2"/>
        <v>0</v>
      </c>
      <c r="S24" s="147">
        <f t="shared" si="3"/>
        <v>0</v>
      </c>
      <c r="T24" s="145">
        <f t="shared" si="8"/>
        <v>0</v>
      </c>
      <c r="U24" s="146">
        <f t="shared" si="4"/>
        <v>-5874</v>
      </c>
      <c r="V24" s="146">
        <f t="shared" si="5"/>
        <v>0</v>
      </c>
      <c r="W24" s="147">
        <f t="shared" si="6"/>
        <v>0</v>
      </c>
      <c r="X24" s="288"/>
    </row>
    <row r="25" spans="1:36" ht="12.75" customHeight="1" x14ac:dyDescent="0.2">
      <c r="A25" s="275" t="s">
        <v>95</v>
      </c>
      <c r="B25" s="276" t="s">
        <v>282</v>
      </c>
      <c r="C25" s="144" t="s">
        <v>283</v>
      </c>
      <c r="D25" s="145"/>
      <c r="E25" s="146">
        <v>2390</v>
      </c>
      <c r="F25" s="146">
        <v>0</v>
      </c>
      <c r="G25" s="147">
        <v>0</v>
      </c>
      <c r="H25" s="145">
        <v>0</v>
      </c>
      <c r="I25" s="146">
        <v>3010</v>
      </c>
      <c r="J25" s="146">
        <v>0</v>
      </c>
      <c r="K25" s="147">
        <v>0</v>
      </c>
      <c r="L25" s="145">
        <v>0</v>
      </c>
      <c r="M25" s="146">
        <v>3580</v>
      </c>
      <c r="N25" s="146">
        <v>0</v>
      </c>
      <c r="O25" s="147">
        <v>0</v>
      </c>
      <c r="P25" s="145">
        <f t="shared" si="7"/>
        <v>0</v>
      </c>
      <c r="Q25" s="146">
        <f t="shared" si="1"/>
        <v>1190</v>
      </c>
      <c r="R25" s="146">
        <f t="shared" si="2"/>
        <v>0</v>
      </c>
      <c r="S25" s="147">
        <f t="shared" si="3"/>
        <v>0</v>
      </c>
      <c r="T25" s="145">
        <f t="shared" si="8"/>
        <v>0</v>
      </c>
      <c r="U25" s="146">
        <f t="shared" si="4"/>
        <v>570</v>
      </c>
      <c r="V25" s="146">
        <f t="shared" si="5"/>
        <v>0</v>
      </c>
      <c r="W25" s="147">
        <f t="shared" si="6"/>
        <v>0</v>
      </c>
      <c r="X25" s="288"/>
    </row>
    <row r="26" spans="1:36" ht="12.75" hidden="1" customHeight="1" x14ac:dyDescent="0.2">
      <c r="A26" s="275" t="s">
        <v>95</v>
      </c>
      <c r="B26" s="276" t="s">
        <v>972</v>
      </c>
      <c r="C26" s="144" t="s">
        <v>973</v>
      </c>
      <c r="D26" s="145"/>
      <c r="E26" s="146">
        <v>0</v>
      </c>
      <c r="F26" s="146">
        <v>0</v>
      </c>
      <c r="G26" s="147">
        <v>0</v>
      </c>
      <c r="H26" s="145"/>
      <c r="I26" s="146"/>
      <c r="J26" s="146"/>
      <c r="K26" s="147"/>
      <c r="L26" s="145"/>
      <c r="M26" s="146"/>
      <c r="N26" s="146"/>
      <c r="O26" s="147"/>
      <c r="P26" s="145">
        <f t="shared" si="7"/>
        <v>0</v>
      </c>
      <c r="Q26" s="146">
        <f t="shared" si="1"/>
        <v>0</v>
      </c>
      <c r="R26" s="146">
        <f t="shared" si="2"/>
        <v>0</v>
      </c>
      <c r="S26" s="147">
        <f t="shared" si="3"/>
        <v>0</v>
      </c>
      <c r="T26" s="145">
        <f t="shared" si="8"/>
        <v>0</v>
      </c>
      <c r="U26" s="146">
        <f t="shared" si="4"/>
        <v>0</v>
      </c>
      <c r="V26" s="146">
        <f t="shared" si="5"/>
        <v>0</v>
      </c>
      <c r="W26" s="147">
        <f t="shared" si="6"/>
        <v>0</v>
      </c>
      <c r="X26" s="288"/>
    </row>
    <row r="27" spans="1:36" ht="12.75" customHeight="1" x14ac:dyDescent="0.2">
      <c r="A27" s="275" t="s">
        <v>95</v>
      </c>
      <c r="B27" s="276" t="s">
        <v>284</v>
      </c>
      <c r="C27" s="144" t="s">
        <v>285</v>
      </c>
      <c r="D27" s="145">
        <v>6945</v>
      </c>
      <c r="E27" s="146">
        <v>6356187</v>
      </c>
      <c r="F27" s="146">
        <v>96772</v>
      </c>
      <c r="G27" s="147">
        <v>0</v>
      </c>
      <c r="H27" s="145">
        <v>6771</v>
      </c>
      <c r="I27" s="146">
        <v>5835039.2000000002</v>
      </c>
      <c r="J27" s="146">
        <v>65630.47</v>
      </c>
      <c r="K27" s="147">
        <v>0</v>
      </c>
      <c r="L27" s="145">
        <v>4983</v>
      </c>
      <c r="M27" s="146">
        <v>5849171.8000000007</v>
      </c>
      <c r="N27" s="146">
        <v>68141.350000000006</v>
      </c>
      <c r="O27" s="147">
        <v>0</v>
      </c>
      <c r="P27" s="145">
        <f t="shared" si="7"/>
        <v>-1962</v>
      </c>
      <c r="Q27" s="146">
        <f t="shared" si="1"/>
        <v>-507015.19999999925</v>
      </c>
      <c r="R27" s="146">
        <f t="shared" si="2"/>
        <v>-28630.649999999994</v>
      </c>
      <c r="S27" s="147">
        <f t="shared" si="3"/>
        <v>0</v>
      </c>
      <c r="T27" s="145">
        <f t="shared" si="8"/>
        <v>-1788</v>
      </c>
      <c r="U27" s="146">
        <f t="shared" si="4"/>
        <v>14132.600000000559</v>
      </c>
      <c r="V27" s="146">
        <f t="shared" si="5"/>
        <v>2510.8800000000047</v>
      </c>
      <c r="W27" s="147">
        <f t="shared" si="6"/>
        <v>0</v>
      </c>
      <c r="X27" s="288"/>
    </row>
    <row r="28" spans="1:36" ht="12.75" customHeight="1" x14ac:dyDescent="0.2">
      <c r="A28" s="275" t="s">
        <v>95</v>
      </c>
      <c r="B28" s="276" t="s">
        <v>286</v>
      </c>
      <c r="C28" s="144" t="s">
        <v>287</v>
      </c>
      <c r="D28" s="145">
        <v>2434</v>
      </c>
      <c r="E28" s="146">
        <v>1678838.6</v>
      </c>
      <c r="F28" s="146">
        <v>0</v>
      </c>
      <c r="G28" s="147">
        <v>0</v>
      </c>
      <c r="H28" s="145">
        <v>2178</v>
      </c>
      <c r="I28" s="146">
        <v>1708455</v>
      </c>
      <c r="J28" s="146">
        <v>1080</v>
      </c>
      <c r="K28" s="147">
        <v>0</v>
      </c>
      <c r="L28" s="145">
        <v>1446</v>
      </c>
      <c r="M28" s="146">
        <v>1485010.4</v>
      </c>
      <c r="N28" s="146">
        <v>0</v>
      </c>
      <c r="O28" s="147">
        <v>0</v>
      </c>
      <c r="P28" s="145">
        <f t="shared" si="7"/>
        <v>-988</v>
      </c>
      <c r="Q28" s="146">
        <f t="shared" si="1"/>
        <v>-193828.20000000019</v>
      </c>
      <c r="R28" s="146">
        <f t="shared" si="2"/>
        <v>0</v>
      </c>
      <c r="S28" s="147">
        <f t="shared" si="3"/>
        <v>0</v>
      </c>
      <c r="T28" s="145">
        <f t="shared" si="8"/>
        <v>-732</v>
      </c>
      <c r="U28" s="146">
        <f t="shared" si="4"/>
        <v>-223444.60000000009</v>
      </c>
      <c r="V28" s="146">
        <f t="shared" si="5"/>
        <v>-1080</v>
      </c>
      <c r="W28" s="147">
        <f t="shared" si="6"/>
        <v>0</v>
      </c>
      <c r="X28" s="288"/>
    </row>
    <row r="29" spans="1:36" x14ac:dyDescent="0.2">
      <c r="A29" s="275" t="s">
        <v>95</v>
      </c>
      <c r="B29" s="276" t="s">
        <v>288</v>
      </c>
      <c r="C29" s="144" t="s">
        <v>289</v>
      </c>
      <c r="D29" s="145">
        <v>3533</v>
      </c>
      <c r="E29" s="146">
        <v>3607228</v>
      </c>
      <c r="F29" s="146">
        <v>215703</v>
      </c>
      <c r="G29" s="147">
        <v>1287237.72</v>
      </c>
      <c r="H29" s="145">
        <v>3356</v>
      </c>
      <c r="I29" s="146">
        <v>3267226.8</v>
      </c>
      <c r="J29" s="146">
        <v>15756.400000000001</v>
      </c>
      <c r="K29" s="147">
        <v>1114384.3899999999</v>
      </c>
      <c r="L29" s="145">
        <v>2956</v>
      </c>
      <c r="M29" s="146">
        <v>3877673</v>
      </c>
      <c r="N29" s="146">
        <v>26620.400000000001</v>
      </c>
      <c r="O29" s="147">
        <v>1086401.29</v>
      </c>
      <c r="P29" s="145">
        <f t="shared" si="7"/>
        <v>-577</v>
      </c>
      <c r="Q29" s="146">
        <f t="shared" si="1"/>
        <v>270445</v>
      </c>
      <c r="R29" s="146">
        <f t="shared" si="2"/>
        <v>-189082.6</v>
      </c>
      <c r="S29" s="147">
        <f t="shared" si="3"/>
        <v>-200836.42999999993</v>
      </c>
      <c r="T29" s="145">
        <f t="shared" si="8"/>
        <v>-400</v>
      </c>
      <c r="U29" s="146">
        <f t="shared" si="4"/>
        <v>610446.20000000019</v>
      </c>
      <c r="V29" s="146">
        <f t="shared" si="5"/>
        <v>10864</v>
      </c>
      <c r="W29" s="147">
        <f t="shared" si="6"/>
        <v>-27983.09999999986</v>
      </c>
      <c r="X29" s="288"/>
    </row>
    <row r="30" spans="1:36" ht="12.75" customHeight="1" x14ac:dyDescent="0.2">
      <c r="A30" s="275" t="s">
        <v>95</v>
      </c>
      <c r="B30" s="276" t="s">
        <v>290</v>
      </c>
      <c r="C30" s="144" t="s">
        <v>291</v>
      </c>
      <c r="D30" s="145">
        <v>972</v>
      </c>
      <c r="E30" s="146">
        <v>748180</v>
      </c>
      <c r="F30" s="146">
        <v>0</v>
      </c>
      <c r="G30" s="147">
        <v>0</v>
      </c>
      <c r="H30" s="145">
        <v>954</v>
      </c>
      <c r="I30" s="146">
        <v>846458</v>
      </c>
      <c r="J30" s="146">
        <v>0</v>
      </c>
      <c r="K30" s="147">
        <v>0</v>
      </c>
      <c r="L30" s="145">
        <v>632</v>
      </c>
      <c r="M30" s="146">
        <v>775589</v>
      </c>
      <c r="N30" s="146">
        <v>0</v>
      </c>
      <c r="O30" s="147">
        <v>0</v>
      </c>
      <c r="P30" s="145">
        <f t="shared" si="7"/>
        <v>-340</v>
      </c>
      <c r="Q30" s="146">
        <f t="shared" si="1"/>
        <v>27409</v>
      </c>
      <c r="R30" s="146">
        <f t="shared" si="2"/>
        <v>0</v>
      </c>
      <c r="S30" s="147">
        <f t="shared" si="3"/>
        <v>0</v>
      </c>
      <c r="T30" s="145">
        <f t="shared" si="8"/>
        <v>-322</v>
      </c>
      <c r="U30" s="146">
        <f t="shared" si="4"/>
        <v>-70869</v>
      </c>
      <c r="V30" s="146">
        <f t="shared" si="5"/>
        <v>0</v>
      </c>
      <c r="W30" s="147">
        <f t="shared" si="6"/>
        <v>0</v>
      </c>
      <c r="X30" s="288"/>
    </row>
    <row r="31" spans="1:36" x14ac:dyDescent="0.2">
      <c r="A31" s="275" t="s">
        <v>95</v>
      </c>
      <c r="B31" s="276" t="s">
        <v>292</v>
      </c>
      <c r="C31" s="144" t="s">
        <v>293</v>
      </c>
      <c r="D31" s="145">
        <v>2956</v>
      </c>
      <c r="E31" s="146">
        <v>3722878</v>
      </c>
      <c r="F31" s="146">
        <v>202803.84999999992</v>
      </c>
      <c r="G31" s="147">
        <v>0</v>
      </c>
      <c r="H31" s="145">
        <v>2928</v>
      </c>
      <c r="I31" s="146">
        <v>3265475</v>
      </c>
      <c r="J31" s="146">
        <v>53036.6</v>
      </c>
      <c r="K31" s="147">
        <v>0</v>
      </c>
      <c r="L31" s="145">
        <v>2054</v>
      </c>
      <c r="M31" s="146">
        <v>3484129</v>
      </c>
      <c r="N31" s="146">
        <v>48105.07</v>
      </c>
      <c r="O31" s="147">
        <v>0</v>
      </c>
      <c r="P31" s="145">
        <f t="shared" si="7"/>
        <v>-902</v>
      </c>
      <c r="Q31" s="146">
        <f t="shared" si="1"/>
        <v>-238749</v>
      </c>
      <c r="R31" s="146">
        <f t="shared" si="2"/>
        <v>-154698.77999999991</v>
      </c>
      <c r="S31" s="147">
        <f t="shared" si="3"/>
        <v>0</v>
      </c>
      <c r="T31" s="145">
        <f t="shared" si="8"/>
        <v>-874</v>
      </c>
      <c r="U31" s="146">
        <f t="shared" si="4"/>
        <v>218654</v>
      </c>
      <c r="V31" s="146">
        <f t="shared" si="5"/>
        <v>-4931.5299999999988</v>
      </c>
      <c r="W31" s="147">
        <f t="shared" si="6"/>
        <v>0</v>
      </c>
      <c r="X31" s="288"/>
    </row>
    <row r="32" spans="1:36" x14ac:dyDescent="0.2">
      <c r="A32" s="275" t="s">
        <v>95</v>
      </c>
      <c r="B32" s="276" t="s">
        <v>294</v>
      </c>
      <c r="C32" s="144" t="s">
        <v>295</v>
      </c>
      <c r="D32" s="145">
        <v>622</v>
      </c>
      <c r="E32" s="146">
        <v>368900</v>
      </c>
      <c r="F32" s="146">
        <v>0</v>
      </c>
      <c r="G32" s="147">
        <v>0</v>
      </c>
      <c r="H32" s="145">
        <v>576</v>
      </c>
      <c r="I32" s="146">
        <v>400833</v>
      </c>
      <c r="J32" s="146">
        <v>0</v>
      </c>
      <c r="K32" s="147">
        <v>0</v>
      </c>
      <c r="L32" s="145">
        <v>417</v>
      </c>
      <c r="M32" s="146">
        <v>356994</v>
      </c>
      <c r="N32" s="146">
        <v>0</v>
      </c>
      <c r="O32" s="147">
        <v>0</v>
      </c>
      <c r="P32" s="145">
        <f t="shared" si="7"/>
        <v>-205</v>
      </c>
      <c r="Q32" s="146">
        <f t="shared" si="1"/>
        <v>-11906</v>
      </c>
      <c r="R32" s="146">
        <f t="shared" si="2"/>
        <v>0</v>
      </c>
      <c r="S32" s="147">
        <f t="shared" si="3"/>
        <v>0</v>
      </c>
      <c r="T32" s="145">
        <f t="shared" si="8"/>
        <v>-159</v>
      </c>
      <c r="U32" s="146">
        <f t="shared" si="4"/>
        <v>-43839</v>
      </c>
      <c r="V32" s="146">
        <f t="shared" si="5"/>
        <v>0</v>
      </c>
      <c r="W32" s="147">
        <f t="shared" si="6"/>
        <v>0</v>
      </c>
      <c r="X32" s="288"/>
    </row>
    <row r="33" spans="1:24" x14ac:dyDescent="0.2">
      <c r="A33" s="275" t="s">
        <v>95</v>
      </c>
      <c r="B33" s="276" t="s">
        <v>296</v>
      </c>
      <c r="C33" s="144" t="s">
        <v>297</v>
      </c>
      <c r="D33" s="145">
        <v>195</v>
      </c>
      <c r="E33" s="146">
        <v>200777</v>
      </c>
      <c r="F33" s="146">
        <v>0</v>
      </c>
      <c r="G33" s="147">
        <v>0</v>
      </c>
      <c r="H33" s="145">
        <v>230</v>
      </c>
      <c r="I33" s="146">
        <v>232427</v>
      </c>
      <c r="J33" s="146">
        <v>0</v>
      </c>
      <c r="K33" s="147">
        <v>0</v>
      </c>
      <c r="L33" s="145">
        <v>113</v>
      </c>
      <c r="M33" s="146">
        <v>191007</v>
      </c>
      <c r="N33" s="146">
        <v>0</v>
      </c>
      <c r="O33" s="147">
        <v>0</v>
      </c>
      <c r="P33" s="145">
        <f t="shared" si="7"/>
        <v>-82</v>
      </c>
      <c r="Q33" s="146">
        <f t="shared" si="1"/>
        <v>-9770</v>
      </c>
      <c r="R33" s="146">
        <f t="shared" si="2"/>
        <v>0</v>
      </c>
      <c r="S33" s="147">
        <f t="shared" si="3"/>
        <v>0</v>
      </c>
      <c r="T33" s="145">
        <f t="shared" si="8"/>
        <v>-117</v>
      </c>
      <c r="U33" s="146">
        <f t="shared" si="4"/>
        <v>-41420</v>
      </c>
      <c r="V33" s="146">
        <f t="shared" si="5"/>
        <v>0</v>
      </c>
      <c r="W33" s="147">
        <f t="shared" si="6"/>
        <v>0</v>
      </c>
      <c r="X33" s="288"/>
    </row>
    <row r="34" spans="1:24" x14ac:dyDescent="0.2">
      <c r="A34" s="275" t="s">
        <v>95</v>
      </c>
      <c r="B34" s="276" t="s">
        <v>974</v>
      </c>
      <c r="C34" s="144" t="s">
        <v>975</v>
      </c>
      <c r="D34" s="145">
        <v>390</v>
      </c>
      <c r="E34" s="146">
        <v>1633394</v>
      </c>
      <c r="F34" s="146">
        <v>348927.43999999994</v>
      </c>
      <c r="G34" s="147">
        <v>0</v>
      </c>
      <c r="H34" s="145"/>
      <c r="I34" s="146"/>
      <c r="J34" s="146"/>
      <c r="K34" s="147"/>
      <c r="L34" s="145"/>
      <c r="M34" s="146"/>
      <c r="N34" s="146"/>
      <c r="O34" s="147"/>
      <c r="P34" s="145">
        <f t="shared" si="7"/>
        <v>-390</v>
      </c>
      <c r="Q34" s="146">
        <f t="shared" si="1"/>
        <v>-1633394</v>
      </c>
      <c r="R34" s="146">
        <f t="shared" si="2"/>
        <v>-348927.43999999994</v>
      </c>
      <c r="S34" s="147">
        <f t="shared" si="3"/>
        <v>0</v>
      </c>
      <c r="T34" s="145">
        <f t="shared" si="8"/>
        <v>0</v>
      </c>
      <c r="U34" s="146">
        <f t="shared" si="4"/>
        <v>0</v>
      </c>
      <c r="V34" s="146">
        <f t="shared" si="5"/>
        <v>0</v>
      </c>
      <c r="W34" s="147">
        <f t="shared" si="6"/>
        <v>0</v>
      </c>
      <c r="X34" s="288"/>
    </row>
    <row r="35" spans="1:24" ht="12.75" customHeight="1" x14ac:dyDescent="0.2">
      <c r="A35" s="275" t="s">
        <v>95</v>
      </c>
      <c r="B35" s="276" t="s">
        <v>298</v>
      </c>
      <c r="C35" s="144" t="s">
        <v>299</v>
      </c>
      <c r="D35" s="145">
        <v>506</v>
      </c>
      <c r="E35" s="146">
        <v>161464</v>
      </c>
      <c r="F35" s="146">
        <v>0</v>
      </c>
      <c r="G35" s="147">
        <v>0</v>
      </c>
      <c r="H35" s="145">
        <v>513</v>
      </c>
      <c r="I35" s="146">
        <v>119152</v>
      </c>
      <c r="J35" s="146">
        <v>0</v>
      </c>
      <c r="K35" s="147">
        <v>0</v>
      </c>
      <c r="L35" s="145">
        <v>151</v>
      </c>
      <c r="M35" s="146">
        <v>147294</v>
      </c>
      <c r="N35" s="146">
        <v>0</v>
      </c>
      <c r="O35" s="147">
        <v>0</v>
      </c>
      <c r="P35" s="145">
        <f t="shared" si="7"/>
        <v>-355</v>
      </c>
      <c r="Q35" s="146">
        <f t="shared" si="1"/>
        <v>-14170</v>
      </c>
      <c r="R35" s="146">
        <f t="shared" si="2"/>
        <v>0</v>
      </c>
      <c r="S35" s="147">
        <f t="shared" si="3"/>
        <v>0</v>
      </c>
      <c r="T35" s="145">
        <f t="shared" si="8"/>
        <v>-362</v>
      </c>
      <c r="U35" s="146">
        <f t="shared" si="4"/>
        <v>28142</v>
      </c>
      <c r="V35" s="146">
        <f t="shared" si="5"/>
        <v>0</v>
      </c>
      <c r="W35" s="147">
        <f t="shared" si="6"/>
        <v>0</v>
      </c>
      <c r="X35" s="288"/>
    </row>
    <row r="36" spans="1:24" ht="12.75" customHeight="1" x14ac:dyDescent="0.2">
      <c r="A36" s="275" t="s">
        <v>95</v>
      </c>
      <c r="B36" s="276" t="s">
        <v>300</v>
      </c>
      <c r="C36" s="144" t="s">
        <v>301</v>
      </c>
      <c r="D36" s="145"/>
      <c r="E36" s="146">
        <v>22</v>
      </c>
      <c r="F36" s="146">
        <v>0</v>
      </c>
      <c r="G36" s="147">
        <v>0</v>
      </c>
      <c r="H36" s="145">
        <v>0</v>
      </c>
      <c r="I36" s="146">
        <v>44</v>
      </c>
      <c r="J36" s="146">
        <v>0</v>
      </c>
      <c r="K36" s="147">
        <v>0</v>
      </c>
      <c r="L36" s="145">
        <v>0</v>
      </c>
      <c r="M36" s="146">
        <v>22</v>
      </c>
      <c r="N36" s="146">
        <v>0</v>
      </c>
      <c r="O36" s="147">
        <v>0</v>
      </c>
      <c r="P36" s="145">
        <f t="shared" si="7"/>
        <v>0</v>
      </c>
      <c r="Q36" s="146">
        <f t="shared" si="1"/>
        <v>0</v>
      </c>
      <c r="R36" s="146">
        <f t="shared" si="2"/>
        <v>0</v>
      </c>
      <c r="S36" s="147">
        <f t="shared" si="3"/>
        <v>0</v>
      </c>
      <c r="T36" s="145">
        <f t="shared" si="8"/>
        <v>0</v>
      </c>
      <c r="U36" s="146">
        <f t="shared" si="4"/>
        <v>-22</v>
      </c>
      <c r="V36" s="146">
        <f t="shared" si="5"/>
        <v>0</v>
      </c>
      <c r="W36" s="147">
        <f t="shared" si="6"/>
        <v>0</v>
      </c>
      <c r="X36" s="288"/>
    </row>
    <row r="37" spans="1:24" ht="12.75" hidden="1" customHeight="1" x14ac:dyDescent="0.2">
      <c r="A37" s="275" t="s">
        <v>95</v>
      </c>
      <c r="B37" s="276" t="s">
        <v>976</v>
      </c>
      <c r="C37" s="144" t="s">
        <v>977</v>
      </c>
      <c r="D37" s="145"/>
      <c r="E37" s="146">
        <v>0</v>
      </c>
      <c r="F37" s="146">
        <v>0</v>
      </c>
      <c r="G37" s="147">
        <v>0</v>
      </c>
      <c r="H37" s="145"/>
      <c r="I37" s="146"/>
      <c r="J37" s="146"/>
      <c r="K37" s="147"/>
      <c r="L37" s="145"/>
      <c r="M37" s="146"/>
      <c r="N37" s="146"/>
      <c r="O37" s="147"/>
      <c r="P37" s="145">
        <f t="shared" si="7"/>
        <v>0</v>
      </c>
      <c r="Q37" s="146">
        <f t="shared" si="1"/>
        <v>0</v>
      </c>
      <c r="R37" s="146">
        <f t="shared" si="2"/>
        <v>0</v>
      </c>
      <c r="S37" s="147">
        <f t="shared" si="3"/>
        <v>0</v>
      </c>
      <c r="T37" s="145">
        <f t="shared" si="8"/>
        <v>0</v>
      </c>
      <c r="U37" s="146">
        <f t="shared" si="4"/>
        <v>0</v>
      </c>
      <c r="V37" s="146">
        <f t="shared" si="5"/>
        <v>0</v>
      </c>
      <c r="W37" s="147">
        <f t="shared" si="6"/>
        <v>0</v>
      </c>
      <c r="X37" s="288"/>
    </row>
    <row r="38" spans="1:24" ht="12.75" customHeight="1" x14ac:dyDescent="0.2">
      <c r="A38" s="275" t="s">
        <v>95</v>
      </c>
      <c r="B38" s="276" t="s">
        <v>302</v>
      </c>
      <c r="C38" s="144" t="s">
        <v>303</v>
      </c>
      <c r="D38" s="145">
        <v>2885</v>
      </c>
      <c r="E38" s="146">
        <v>2661574</v>
      </c>
      <c r="F38" s="146">
        <v>3205.6400000000026</v>
      </c>
      <c r="G38" s="147">
        <v>5403775.0800000001</v>
      </c>
      <c r="H38" s="145">
        <v>3146</v>
      </c>
      <c r="I38" s="146">
        <v>2410381</v>
      </c>
      <c r="J38" s="146">
        <v>0</v>
      </c>
      <c r="K38" s="147">
        <v>6174019.9299999997</v>
      </c>
      <c r="L38" s="145">
        <v>2755</v>
      </c>
      <c r="M38" s="146">
        <v>2696282</v>
      </c>
      <c r="N38" s="146">
        <v>0</v>
      </c>
      <c r="O38" s="147">
        <v>6437449.1900000023</v>
      </c>
      <c r="P38" s="145">
        <f t="shared" si="7"/>
        <v>-130</v>
      </c>
      <c r="Q38" s="146">
        <f t="shared" si="1"/>
        <v>34708</v>
      </c>
      <c r="R38" s="146">
        <f t="shared" si="2"/>
        <v>-3205.6400000000026</v>
      </c>
      <c r="S38" s="147">
        <f t="shared" si="3"/>
        <v>1033674.1100000022</v>
      </c>
      <c r="T38" s="145">
        <f t="shared" si="8"/>
        <v>-391</v>
      </c>
      <c r="U38" s="146">
        <f t="shared" si="4"/>
        <v>285901</v>
      </c>
      <c r="V38" s="146">
        <f t="shared" si="5"/>
        <v>0</v>
      </c>
      <c r="W38" s="147">
        <f t="shared" si="6"/>
        <v>263429.26000000257</v>
      </c>
      <c r="X38" s="288"/>
    </row>
    <row r="39" spans="1:24" x14ac:dyDescent="0.2">
      <c r="A39" s="275" t="s">
        <v>95</v>
      </c>
      <c r="B39" s="276" t="s">
        <v>304</v>
      </c>
      <c r="C39" s="144" t="s">
        <v>305</v>
      </c>
      <c r="D39" s="145"/>
      <c r="E39" s="146">
        <v>365760</v>
      </c>
      <c r="F39" s="146">
        <v>0</v>
      </c>
      <c r="G39" s="147">
        <v>0</v>
      </c>
      <c r="H39" s="145">
        <v>0</v>
      </c>
      <c r="I39" s="146">
        <v>331056</v>
      </c>
      <c r="J39" s="146">
        <v>0</v>
      </c>
      <c r="K39" s="147">
        <v>0</v>
      </c>
      <c r="L39" s="145">
        <v>0</v>
      </c>
      <c r="M39" s="146">
        <v>346630</v>
      </c>
      <c r="N39" s="146">
        <v>0</v>
      </c>
      <c r="O39" s="147">
        <v>0</v>
      </c>
      <c r="P39" s="145">
        <f t="shared" si="7"/>
        <v>0</v>
      </c>
      <c r="Q39" s="146">
        <f t="shared" si="1"/>
        <v>-19130</v>
      </c>
      <c r="R39" s="146">
        <f t="shared" si="2"/>
        <v>0</v>
      </c>
      <c r="S39" s="147">
        <f t="shared" si="3"/>
        <v>0</v>
      </c>
      <c r="T39" s="145">
        <f t="shared" si="8"/>
        <v>0</v>
      </c>
      <c r="U39" s="146">
        <f t="shared" si="4"/>
        <v>15574</v>
      </c>
      <c r="V39" s="146">
        <f t="shared" si="5"/>
        <v>0</v>
      </c>
      <c r="W39" s="147">
        <f t="shared" si="6"/>
        <v>0</v>
      </c>
      <c r="X39" s="288"/>
    </row>
    <row r="40" spans="1:24" x14ac:dyDescent="0.2">
      <c r="A40" s="275" t="s">
        <v>95</v>
      </c>
      <c r="B40" s="276" t="s">
        <v>306</v>
      </c>
      <c r="C40" s="144" t="s">
        <v>307</v>
      </c>
      <c r="D40" s="145"/>
      <c r="E40" s="146">
        <v>0</v>
      </c>
      <c r="F40" s="146"/>
      <c r="G40" s="147"/>
      <c r="H40" s="145">
        <v>0</v>
      </c>
      <c r="I40" s="146">
        <v>200918</v>
      </c>
      <c r="J40" s="146">
        <v>0</v>
      </c>
      <c r="K40" s="147">
        <v>0</v>
      </c>
      <c r="L40" s="145">
        <v>0</v>
      </c>
      <c r="M40" s="146">
        <v>257210</v>
      </c>
      <c r="N40" s="146">
        <v>0</v>
      </c>
      <c r="O40" s="147">
        <v>0</v>
      </c>
      <c r="P40" s="145">
        <f t="shared" si="7"/>
        <v>0</v>
      </c>
      <c r="Q40" s="146">
        <f t="shared" si="1"/>
        <v>257210</v>
      </c>
      <c r="R40" s="146">
        <f t="shared" si="2"/>
        <v>0</v>
      </c>
      <c r="S40" s="147">
        <f t="shared" si="3"/>
        <v>0</v>
      </c>
      <c r="T40" s="145">
        <f t="shared" si="8"/>
        <v>0</v>
      </c>
      <c r="U40" s="146">
        <f t="shared" si="4"/>
        <v>56292</v>
      </c>
      <c r="V40" s="146">
        <f t="shared" si="5"/>
        <v>0</v>
      </c>
      <c r="W40" s="147">
        <f t="shared" si="6"/>
        <v>0</v>
      </c>
      <c r="X40" s="288"/>
    </row>
    <row r="41" spans="1:24" x14ac:dyDescent="0.2">
      <c r="A41" s="275" t="s">
        <v>95</v>
      </c>
      <c r="B41" s="276" t="s">
        <v>308</v>
      </c>
      <c r="C41" s="144" t="s">
        <v>309</v>
      </c>
      <c r="D41" s="145">
        <v>172</v>
      </c>
      <c r="E41" s="146">
        <v>109420</v>
      </c>
      <c r="F41" s="146">
        <v>0</v>
      </c>
      <c r="G41" s="147">
        <v>0</v>
      </c>
      <c r="H41" s="145">
        <v>224</v>
      </c>
      <c r="I41" s="146">
        <v>133192</v>
      </c>
      <c r="J41" s="146">
        <v>0</v>
      </c>
      <c r="K41" s="147">
        <v>0</v>
      </c>
      <c r="L41" s="145">
        <v>140</v>
      </c>
      <c r="M41" s="146">
        <v>133759</v>
      </c>
      <c r="N41" s="146">
        <v>0</v>
      </c>
      <c r="O41" s="147">
        <v>0</v>
      </c>
      <c r="P41" s="145">
        <f t="shared" si="7"/>
        <v>-32</v>
      </c>
      <c r="Q41" s="146">
        <f t="shared" si="1"/>
        <v>24339</v>
      </c>
      <c r="R41" s="146">
        <f t="shared" si="2"/>
        <v>0</v>
      </c>
      <c r="S41" s="147">
        <f t="shared" si="3"/>
        <v>0</v>
      </c>
      <c r="T41" s="145">
        <f t="shared" si="8"/>
        <v>-84</v>
      </c>
      <c r="U41" s="146">
        <f t="shared" si="4"/>
        <v>567</v>
      </c>
      <c r="V41" s="146">
        <f t="shared" si="5"/>
        <v>0</v>
      </c>
      <c r="W41" s="147">
        <f t="shared" si="6"/>
        <v>0</v>
      </c>
      <c r="X41" s="288"/>
    </row>
    <row r="42" spans="1:24" x14ac:dyDescent="0.2">
      <c r="A42" s="275" t="s">
        <v>95</v>
      </c>
      <c r="B42" s="276" t="s">
        <v>310</v>
      </c>
      <c r="C42" s="144" t="s">
        <v>311</v>
      </c>
      <c r="D42" s="145">
        <v>688</v>
      </c>
      <c r="E42" s="146">
        <v>530442</v>
      </c>
      <c r="F42" s="146">
        <v>0</v>
      </c>
      <c r="G42" s="147">
        <v>0</v>
      </c>
      <c r="H42" s="145">
        <v>678</v>
      </c>
      <c r="I42" s="146">
        <v>564728</v>
      </c>
      <c r="J42" s="146">
        <v>0</v>
      </c>
      <c r="K42" s="147">
        <v>0</v>
      </c>
      <c r="L42" s="145">
        <v>571</v>
      </c>
      <c r="M42" s="146">
        <v>504972</v>
      </c>
      <c r="N42" s="146">
        <v>0</v>
      </c>
      <c r="O42" s="147">
        <v>0</v>
      </c>
      <c r="P42" s="145">
        <f t="shared" si="7"/>
        <v>-117</v>
      </c>
      <c r="Q42" s="146">
        <f t="shared" si="1"/>
        <v>-25470</v>
      </c>
      <c r="R42" s="146">
        <f t="shared" si="2"/>
        <v>0</v>
      </c>
      <c r="S42" s="147">
        <f t="shared" si="3"/>
        <v>0</v>
      </c>
      <c r="T42" s="145">
        <f t="shared" si="8"/>
        <v>-107</v>
      </c>
      <c r="U42" s="146">
        <f t="shared" si="4"/>
        <v>-59756</v>
      </c>
      <c r="V42" s="146">
        <f t="shared" si="5"/>
        <v>0</v>
      </c>
      <c r="W42" s="147">
        <f t="shared" si="6"/>
        <v>0</v>
      </c>
      <c r="X42" s="288"/>
    </row>
    <row r="43" spans="1:24" x14ac:dyDescent="0.2">
      <c r="A43" s="275" t="s">
        <v>95</v>
      </c>
      <c r="B43" s="276" t="s">
        <v>312</v>
      </c>
      <c r="C43" s="144" t="s">
        <v>313</v>
      </c>
      <c r="D43" s="145">
        <v>2115</v>
      </c>
      <c r="E43" s="146">
        <v>697484</v>
      </c>
      <c r="F43" s="146">
        <v>0</v>
      </c>
      <c r="G43" s="147">
        <v>0</v>
      </c>
      <c r="H43" s="145">
        <v>2122</v>
      </c>
      <c r="I43" s="146">
        <v>589242</v>
      </c>
      <c r="J43" s="146">
        <v>0</v>
      </c>
      <c r="K43" s="147">
        <v>0</v>
      </c>
      <c r="L43" s="145">
        <v>728</v>
      </c>
      <c r="M43" s="146">
        <v>621489</v>
      </c>
      <c r="N43" s="146">
        <v>0</v>
      </c>
      <c r="O43" s="147">
        <v>0</v>
      </c>
      <c r="P43" s="145">
        <f t="shared" si="7"/>
        <v>-1387</v>
      </c>
      <c r="Q43" s="146">
        <f t="shared" si="1"/>
        <v>-75995</v>
      </c>
      <c r="R43" s="146">
        <f t="shared" si="2"/>
        <v>0</v>
      </c>
      <c r="S43" s="147">
        <f t="shared" si="3"/>
        <v>0</v>
      </c>
      <c r="T43" s="145">
        <f t="shared" si="8"/>
        <v>-1394</v>
      </c>
      <c r="U43" s="146">
        <f t="shared" si="4"/>
        <v>32247</v>
      </c>
      <c r="V43" s="146">
        <f t="shared" si="5"/>
        <v>0</v>
      </c>
      <c r="W43" s="147">
        <f t="shared" si="6"/>
        <v>0</v>
      </c>
      <c r="X43" s="288"/>
    </row>
    <row r="44" spans="1:24" ht="12.75" customHeight="1" x14ac:dyDescent="0.2">
      <c r="A44" s="275" t="s">
        <v>95</v>
      </c>
      <c r="B44" s="276" t="s">
        <v>314</v>
      </c>
      <c r="C44" s="144" t="s">
        <v>315</v>
      </c>
      <c r="D44" s="145">
        <v>434</v>
      </c>
      <c r="E44" s="146">
        <v>143524</v>
      </c>
      <c r="F44" s="146">
        <v>0</v>
      </c>
      <c r="G44" s="147">
        <v>0</v>
      </c>
      <c r="H44" s="145">
        <v>475</v>
      </c>
      <c r="I44" s="146">
        <v>129194</v>
      </c>
      <c r="J44" s="146">
        <v>0</v>
      </c>
      <c r="K44" s="147">
        <v>0</v>
      </c>
      <c r="L44" s="145">
        <v>211</v>
      </c>
      <c r="M44" s="146">
        <v>137308</v>
      </c>
      <c r="N44" s="146">
        <v>0</v>
      </c>
      <c r="O44" s="147">
        <v>0</v>
      </c>
      <c r="P44" s="145">
        <f t="shared" si="7"/>
        <v>-223</v>
      </c>
      <c r="Q44" s="146">
        <f t="shared" si="1"/>
        <v>-6216</v>
      </c>
      <c r="R44" s="146">
        <f t="shared" si="2"/>
        <v>0</v>
      </c>
      <c r="S44" s="147">
        <f t="shared" si="3"/>
        <v>0</v>
      </c>
      <c r="T44" s="145">
        <f t="shared" si="8"/>
        <v>-264</v>
      </c>
      <c r="U44" s="146">
        <f t="shared" si="4"/>
        <v>8114</v>
      </c>
      <c r="V44" s="146">
        <f t="shared" si="5"/>
        <v>0</v>
      </c>
      <c r="W44" s="147">
        <f t="shared" si="6"/>
        <v>0</v>
      </c>
      <c r="X44" s="288"/>
    </row>
    <row r="45" spans="1:24" ht="12.75" customHeight="1" x14ac:dyDescent="0.2">
      <c r="A45" s="275" t="s">
        <v>95</v>
      </c>
      <c r="B45" s="276" t="s">
        <v>316</v>
      </c>
      <c r="C45" s="144" t="s">
        <v>317</v>
      </c>
      <c r="D45" s="145">
        <v>2110</v>
      </c>
      <c r="E45" s="146">
        <v>700440</v>
      </c>
      <c r="F45" s="146">
        <v>0</v>
      </c>
      <c r="G45" s="147">
        <v>0</v>
      </c>
      <c r="H45" s="145">
        <v>1305</v>
      </c>
      <c r="I45" s="146">
        <v>348687</v>
      </c>
      <c r="J45" s="146">
        <v>0</v>
      </c>
      <c r="K45" s="147">
        <v>0</v>
      </c>
      <c r="L45" s="145">
        <v>633</v>
      </c>
      <c r="M45" s="146">
        <v>521795</v>
      </c>
      <c r="N45" s="146">
        <v>0</v>
      </c>
      <c r="O45" s="147">
        <v>0</v>
      </c>
      <c r="P45" s="145">
        <f t="shared" si="7"/>
        <v>-1477</v>
      </c>
      <c r="Q45" s="146">
        <f t="shared" si="1"/>
        <v>-178645</v>
      </c>
      <c r="R45" s="146">
        <f t="shared" si="2"/>
        <v>0</v>
      </c>
      <c r="S45" s="147">
        <f t="shared" si="3"/>
        <v>0</v>
      </c>
      <c r="T45" s="145">
        <f t="shared" si="8"/>
        <v>-672</v>
      </c>
      <c r="U45" s="146">
        <f t="shared" si="4"/>
        <v>173108</v>
      </c>
      <c r="V45" s="146">
        <f t="shared" si="5"/>
        <v>0</v>
      </c>
      <c r="W45" s="147">
        <f t="shared" si="6"/>
        <v>0</v>
      </c>
      <c r="X45" s="288"/>
    </row>
    <row r="46" spans="1:24" x14ac:dyDescent="0.2">
      <c r="A46" s="275" t="s">
        <v>95</v>
      </c>
      <c r="B46" s="276" t="s">
        <v>318</v>
      </c>
      <c r="C46" s="144" t="s">
        <v>319</v>
      </c>
      <c r="D46" s="145"/>
      <c r="E46" s="146">
        <v>112464</v>
      </c>
      <c r="F46" s="146">
        <v>0</v>
      </c>
      <c r="G46" s="147">
        <v>0</v>
      </c>
      <c r="H46" s="145">
        <v>0</v>
      </c>
      <c r="I46" s="146">
        <v>96215</v>
      </c>
      <c r="J46" s="146">
        <v>0</v>
      </c>
      <c r="K46" s="147">
        <v>0</v>
      </c>
      <c r="L46" s="145">
        <v>0</v>
      </c>
      <c r="M46" s="146">
        <v>131920</v>
      </c>
      <c r="N46" s="146">
        <v>0</v>
      </c>
      <c r="O46" s="147">
        <v>0</v>
      </c>
      <c r="P46" s="145">
        <f t="shared" si="7"/>
        <v>0</v>
      </c>
      <c r="Q46" s="146">
        <f t="shared" si="1"/>
        <v>19456</v>
      </c>
      <c r="R46" s="146">
        <f t="shared" si="2"/>
        <v>0</v>
      </c>
      <c r="S46" s="147">
        <f t="shared" si="3"/>
        <v>0</v>
      </c>
      <c r="T46" s="145">
        <f t="shared" si="8"/>
        <v>0</v>
      </c>
      <c r="U46" s="146">
        <f t="shared" si="4"/>
        <v>35705</v>
      </c>
      <c r="V46" s="146">
        <f t="shared" si="5"/>
        <v>0</v>
      </c>
      <c r="W46" s="147">
        <f t="shared" si="6"/>
        <v>0</v>
      </c>
      <c r="X46" s="288"/>
    </row>
    <row r="47" spans="1:24" ht="12.75" customHeight="1" x14ac:dyDescent="0.2">
      <c r="A47" s="218" t="s">
        <v>95</v>
      </c>
      <c r="B47" s="143" t="s">
        <v>320</v>
      </c>
      <c r="C47" s="144" t="s">
        <v>321</v>
      </c>
      <c r="D47" s="145">
        <v>410</v>
      </c>
      <c r="E47" s="146">
        <v>209750</v>
      </c>
      <c r="F47" s="146">
        <v>0</v>
      </c>
      <c r="G47" s="147">
        <v>0</v>
      </c>
      <c r="H47" s="145">
        <v>457</v>
      </c>
      <c r="I47" s="146">
        <v>218065</v>
      </c>
      <c r="J47" s="146">
        <v>0</v>
      </c>
      <c r="K47" s="147">
        <v>0</v>
      </c>
      <c r="L47" s="145">
        <v>373</v>
      </c>
      <c r="M47" s="146">
        <v>218422.2</v>
      </c>
      <c r="N47" s="146">
        <v>0</v>
      </c>
      <c r="O47" s="147">
        <v>0</v>
      </c>
      <c r="P47" s="145">
        <f t="shared" si="7"/>
        <v>-37</v>
      </c>
      <c r="Q47" s="146">
        <f t="shared" si="1"/>
        <v>8672.2000000000116</v>
      </c>
      <c r="R47" s="146">
        <f t="shared" si="2"/>
        <v>0</v>
      </c>
      <c r="S47" s="147">
        <f t="shared" si="3"/>
        <v>0</v>
      </c>
      <c r="T47" s="145">
        <f t="shared" si="8"/>
        <v>-84</v>
      </c>
      <c r="U47" s="146">
        <f t="shared" si="4"/>
        <v>357.20000000001164</v>
      </c>
      <c r="V47" s="146">
        <f t="shared" si="5"/>
        <v>0</v>
      </c>
      <c r="W47" s="147">
        <f t="shared" si="6"/>
        <v>0</v>
      </c>
      <c r="X47" s="288"/>
    </row>
    <row r="48" spans="1:24" ht="12.75" customHeight="1" x14ac:dyDescent="0.2">
      <c r="A48" s="218" t="s">
        <v>95</v>
      </c>
      <c r="B48" s="143" t="s">
        <v>322</v>
      </c>
      <c r="C48" s="144" t="s">
        <v>323</v>
      </c>
      <c r="D48" s="145">
        <v>910</v>
      </c>
      <c r="E48" s="146">
        <v>301820</v>
      </c>
      <c r="F48" s="146">
        <v>0</v>
      </c>
      <c r="G48" s="147">
        <v>0</v>
      </c>
      <c r="H48" s="145">
        <v>885</v>
      </c>
      <c r="I48" s="146">
        <v>242084</v>
      </c>
      <c r="J48" s="146">
        <v>0</v>
      </c>
      <c r="K48" s="147">
        <v>0</v>
      </c>
      <c r="L48" s="145">
        <v>267</v>
      </c>
      <c r="M48" s="146">
        <v>264165</v>
      </c>
      <c r="N48" s="146">
        <v>0</v>
      </c>
      <c r="O48" s="147">
        <v>0</v>
      </c>
      <c r="P48" s="145">
        <f t="shared" si="7"/>
        <v>-643</v>
      </c>
      <c r="Q48" s="146">
        <f t="shared" si="1"/>
        <v>-37655</v>
      </c>
      <c r="R48" s="146">
        <f t="shared" si="2"/>
        <v>0</v>
      </c>
      <c r="S48" s="147">
        <f t="shared" si="3"/>
        <v>0</v>
      </c>
      <c r="T48" s="145">
        <f t="shared" si="8"/>
        <v>-618</v>
      </c>
      <c r="U48" s="146">
        <f t="shared" si="4"/>
        <v>22081</v>
      </c>
      <c r="V48" s="146">
        <f t="shared" si="5"/>
        <v>0</v>
      </c>
      <c r="W48" s="147">
        <f t="shared" si="6"/>
        <v>0</v>
      </c>
      <c r="X48" s="288"/>
    </row>
    <row r="49" spans="1:24" ht="12.75" customHeight="1" x14ac:dyDescent="0.2">
      <c r="A49" s="218" t="s">
        <v>95</v>
      </c>
      <c r="B49" s="143" t="s">
        <v>324</v>
      </c>
      <c r="C49" s="144" t="s">
        <v>325</v>
      </c>
      <c r="D49" s="145"/>
      <c r="E49" s="146">
        <v>0</v>
      </c>
      <c r="F49" s="146"/>
      <c r="G49" s="147"/>
      <c r="H49" s="145">
        <v>476</v>
      </c>
      <c r="I49" s="146">
        <v>1933308</v>
      </c>
      <c r="J49" s="146">
        <v>15560</v>
      </c>
      <c r="K49" s="147">
        <v>0</v>
      </c>
      <c r="L49" s="145">
        <v>471</v>
      </c>
      <c r="M49" s="146">
        <v>2394425</v>
      </c>
      <c r="N49" s="146">
        <v>5000</v>
      </c>
      <c r="O49" s="147">
        <v>0</v>
      </c>
      <c r="P49" s="145">
        <f t="shared" si="7"/>
        <v>471</v>
      </c>
      <c r="Q49" s="146">
        <f t="shared" si="1"/>
        <v>2394425</v>
      </c>
      <c r="R49" s="146">
        <f t="shared" si="2"/>
        <v>5000</v>
      </c>
      <c r="S49" s="147">
        <f t="shared" si="3"/>
        <v>0</v>
      </c>
      <c r="T49" s="145">
        <f t="shared" si="8"/>
        <v>-5</v>
      </c>
      <c r="U49" s="146">
        <f t="shared" si="4"/>
        <v>461117</v>
      </c>
      <c r="V49" s="146">
        <f t="shared" si="5"/>
        <v>-10560</v>
      </c>
      <c r="W49" s="147">
        <f t="shared" si="6"/>
        <v>0</v>
      </c>
      <c r="X49" s="288"/>
    </row>
    <row r="50" spans="1:24" ht="12.75" customHeight="1" x14ac:dyDescent="0.2">
      <c r="A50" s="218" t="s">
        <v>95</v>
      </c>
      <c r="B50" s="143" t="s">
        <v>326</v>
      </c>
      <c r="C50" s="144" t="s">
        <v>327</v>
      </c>
      <c r="D50" s="145"/>
      <c r="E50" s="146"/>
      <c r="F50" s="146"/>
      <c r="G50" s="147"/>
      <c r="H50" s="145">
        <v>105</v>
      </c>
      <c r="I50" s="146">
        <v>35190</v>
      </c>
      <c r="J50" s="146">
        <v>0</v>
      </c>
      <c r="K50" s="147">
        <v>0</v>
      </c>
      <c r="L50" s="145">
        <v>46</v>
      </c>
      <c r="M50" s="146">
        <v>34965</v>
      </c>
      <c r="N50" s="146">
        <v>0</v>
      </c>
      <c r="O50" s="147">
        <v>0</v>
      </c>
      <c r="P50" s="145">
        <f t="shared" si="7"/>
        <v>46</v>
      </c>
      <c r="Q50" s="146">
        <f t="shared" si="1"/>
        <v>34965</v>
      </c>
      <c r="R50" s="146">
        <f t="shared" si="2"/>
        <v>0</v>
      </c>
      <c r="S50" s="147">
        <f t="shared" si="3"/>
        <v>0</v>
      </c>
      <c r="T50" s="145">
        <f t="shared" si="8"/>
        <v>-59</v>
      </c>
      <c r="U50" s="146">
        <f t="shared" si="4"/>
        <v>-225</v>
      </c>
      <c r="V50" s="146">
        <f t="shared" si="5"/>
        <v>0</v>
      </c>
      <c r="W50" s="147">
        <f t="shared" si="6"/>
        <v>0</v>
      </c>
      <c r="X50" s="288"/>
    </row>
    <row r="51" spans="1:24" ht="12.75" customHeight="1" x14ac:dyDescent="0.2">
      <c r="A51" s="218" t="s">
        <v>100</v>
      </c>
      <c r="B51" s="143" t="s">
        <v>328</v>
      </c>
      <c r="C51" s="144" t="s">
        <v>329</v>
      </c>
      <c r="D51" s="145"/>
      <c r="E51" s="146">
        <v>136420</v>
      </c>
      <c r="F51" s="146">
        <v>0</v>
      </c>
      <c r="G51" s="147">
        <v>0</v>
      </c>
      <c r="H51" s="145">
        <v>0</v>
      </c>
      <c r="I51" s="146">
        <v>111340</v>
      </c>
      <c r="J51" s="146">
        <v>0</v>
      </c>
      <c r="K51" s="147">
        <v>0</v>
      </c>
      <c r="L51" s="145">
        <v>0</v>
      </c>
      <c r="M51" s="146">
        <v>106329</v>
      </c>
      <c r="N51" s="146">
        <v>0</v>
      </c>
      <c r="O51" s="147">
        <v>0</v>
      </c>
      <c r="P51" s="145">
        <f t="shared" si="7"/>
        <v>0</v>
      </c>
      <c r="Q51" s="146">
        <f t="shared" si="1"/>
        <v>-30091</v>
      </c>
      <c r="R51" s="146">
        <f t="shared" si="2"/>
        <v>0</v>
      </c>
      <c r="S51" s="147">
        <f t="shared" si="3"/>
        <v>0</v>
      </c>
      <c r="T51" s="145">
        <f t="shared" si="8"/>
        <v>0</v>
      </c>
      <c r="U51" s="146">
        <f t="shared" si="4"/>
        <v>-5011</v>
      </c>
      <c r="V51" s="146">
        <f t="shared" si="5"/>
        <v>0</v>
      </c>
      <c r="W51" s="147">
        <f t="shared" si="6"/>
        <v>0</v>
      </c>
      <c r="X51" s="288"/>
    </row>
    <row r="52" spans="1:24" x14ac:dyDescent="0.2">
      <c r="A52" s="218" t="s">
        <v>100</v>
      </c>
      <c r="B52" s="143" t="s">
        <v>330</v>
      </c>
      <c r="C52" s="144" t="s">
        <v>331</v>
      </c>
      <c r="D52" s="145"/>
      <c r="E52" s="146">
        <v>224480</v>
      </c>
      <c r="F52" s="146">
        <v>0</v>
      </c>
      <c r="G52" s="147">
        <v>0</v>
      </c>
      <c r="H52" s="145">
        <v>0</v>
      </c>
      <c r="I52" s="146">
        <v>156323</v>
      </c>
      <c r="J52" s="146">
        <v>0</v>
      </c>
      <c r="K52" s="147">
        <v>0</v>
      </c>
      <c r="L52" s="145">
        <v>0</v>
      </c>
      <c r="M52" s="146">
        <v>172194</v>
      </c>
      <c r="N52" s="146">
        <v>0</v>
      </c>
      <c r="O52" s="147">
        <v>0</v>
      </c>
      <c r="P52" s="145">
        <f t="shared" si="7"/>
        <v>0</v>
      </c>
      <c r="Q52" s="146">
        <f t="shared" si="1"/>
        <v>-52286</v>
      </c>
      <c r="R52" s="146">
        <f t="shared" si="2"/>
        <v>0</v>
      </c>
      <c r="S52" s="147">
        <f t="shared" si="3"/>
        <v>0</v>
      </c>
      <c r="T52" s="145">
        <f t="shared" si="8"/>
        <v>0</v>
      </c>
      <c r="U52" s="146">
        <f t="shared" si="4"/>
        <v>15871</v>
      </c>
      <c r="V52" s="146">
        <f t="shared" si="5"/>
        <v>0</v>
      </c>
      <c r="W52" s="147">
        <f t="shared" si="6"/>
        <v>0</v>
      </c>
      <c r="X52" s="288"/>
    </row>
    <row r="53" spans="1:24" x14ac:dyDescent="0.2">
      <c r="A53" s="218" t="s">
        <v>100</v>
      </c>
      <c r="B53" s="143" t="s">
        <v>332</v>
      </c>
      <c r="C53" s="144" t="s">
        <v>333</v>
      </c>
      <c r="D53" s="145"/>
      <c r="E53" s="146">
        <v>185770</v>
      </c>
      <c r="F53" s="146">
        <v>0</v>
      </c>
      <c r="G53" s="147">
        <v>0</v>
      </c>
      <c r="H53" s="145">
        <v>0</v>
      </c>
      <c r="I53" s="146">
        <v>167166</v>
      </c>
      <c r="J53" s="146">
        <v>0</v>
      </c>
      <c r="K53" s="147">
        <v>0</v>
      </c>
      <c r="L53" s="145">
        <v>0</v>
      </c>
      <c r="M53" s="146">
        <v>152664</v>
      </c>
      <c r="N53" s="146">
        <v>0</v>
      </c>
      <c r="O53" s="147">
        <v>0</v>
      </c>
      <c r="P53" s="145">
        <f t="shared" si="7"/>
        <v>0</v>
      </c>
      <c r="Q53" s="146">
        <f t="shared" si="1"/>
        <v>-33106</v>
      </c>
      <c r="R53" s="146">
        <f t="shared" si="2"/>
        <v>0</v>
      </c>
      <c r="S53" s="147">
        <f t="shared" si="3"/>
        <v>0</v>
      </c>
      <c r="T53" s="145">
        <f t="shared" si="8"/>
        <v>0</v>
      </c>
      <c r="U53" s="146">
        <f t="shared" si="4"/>
        <v>-14502</v>
      </c>
      <c r="V53" s="146">
        <f t="shared" si="5"/>
        <v>0</v>
      </c>
      <c r="W53" s="147">
        <f t="shared" si="6"/>
        <v>0</v>
      </c>
      <c r="X53" s="288"/>
    </row>
    <row r="54" spans="1:24" x14ac:dyDescent="0.2">
      <c r="A54" s="218" t="s">
        <v>100</v>
      </c>
      <c r="B54" s="143" t="s">
        <v>334</v>
      </c>
      <c r="C54" s="144" t="s">
        <v>335</v>
      </c>
      <c r="D54" s="145"/>
      <c r="E54" s="146">
        <v>47614</v>
      </c>
      <c r="F54" s="146">
        <v>0</v>
      </c>
      <c r="G54" s="147">
        <v>0</v>
      </c>
      <c r="H54" s="145">
        <v>0</v>
      </c>
      <c r="I54" s="146">
        <v>43128</v>
      </c>
      <c r="J54" s="146">
        <v>0</v>
      </c>
      <c r="K54" s="147">
        <v>0</v>
      </c>
      <c r="L54" s="145">
        <v>0</v>
      </c>
      <c r="M54" s="146">
        <v>51799</v>
      </c>
      <c r="N54" s="146">
        <v>0</v>
      </c>
      <c r="O54" s="147">
        <v>0</v>
      </c>
      <c r="P54" s="145">
        <f t="shared" si="7"/>
        <v>0</v>
      </c>
      <c r="Q54" s="146">
        <f t="shared" si="1"/>
        <v>4185</v>
      </c>
      <c r="R54" s="146">
        <f t="shared" si="2"/>
        <v>0</v>
      </c>
      <c r="S54" s="147">
        <f t="shared" si="3"/>
        <v>0</v>
      </c>
      <c r="T54" s="145">
        <f t="shared" si="8"/>
        <v>0</v>
      </c>
      <c r="U54" s="146">
        <f t="shared" si="4"/>
        <v>8671</v>
      </c>
      <c r="V54" s="146">
        <f t="shared" si="5"/>
        <v>0</v>
      </c>
      <c r="W54" s="147">
        <f t="shared" si="6"/>
        <v>0</v>
      </c>
      <c r="X54" s="288"/>
    </row>
    <row r="55" spans="1:24" ht="12.75" customHeight="1" x14ac:dyDescent="0.2">
      <c r="A55" s="218" t="s">
        <v>100</v>
      </c>
      <c r="B55" s="143" t="s">
        <v>336</v>
      </c>
      <c r="C55" s="144" t="s">
        <v>337</v>
      </c>
      <c r="D55" s="145"/>
      <c r="E55" s="146">
        <v>15200</v>
      </c>
      <c r="F55" s="146">
        <v>0</v>
      </c>
      <c r="G55" s="147">
        <v>0</v>
      </c>
      <c r="H55" s="145">
        <v>0</v>
      </c>
      <c r="I55" s="146">
        <v>14820</v>
      </c>
      <c r="J55" s="146">
        <v>0</v>
      </c>
      <c r="K55" s="147">
        <v>0</v>
      </c>
      <c r="L55" s="145">
        <v>0</v>
      </c>
      <c r="M55" s="146">
        <v>9376</v>
      </c>
      <c r="N55" s="146">
        <v>0</v>
      </c>
      <c r="O55" s="147">
        <v>0</v>
      </c>
      <c r="P55" s="145">
        <f t="shared" si="7"/>
        <v>0</v>
      </c>
      <c r="Q55" s="146">
        <f t="shared" si="1"/>
        <v>-5824</v>
      </c>
      <c r="R55" s="146">
        <f t="shared" si="2"/>
        <v>0</v>
      </c>
      <c r="S55" s="147">
        <f t="shared" si="3"/>
        <v>0</v>
      </c>
      <c r="T55" s="145">
        <f t="shared" si="8"/>
        <v>0</v>
      </c>
      <c r="U55" s="146">
        <f t="shared" si="4"/>
        <v>-5444</v>
      </c>
      <c r="V55" s="146">
        <f t="shared" si="5"/>
        <v>0</v>
      </c>
      <c r="W55" s="147">
        <f t="shared" si="6"/>
        <v>0</v>
      </c>
      <c r="X55" s="288"/>
    </row>
    <row r="56" spans="1:24" hidden="1" x14ac:dyDescent="0.2">
      <c r="A56" s="218" t="s">
        <v>100</v>
      </c>
      <c r="B56" s="143" t="s">
        <v>978</v>
      </c>
      <c r="C56" s="144" t="s">
        <v>979</v>
      </c>
      <c r="D56" s="145"/>
      <c r="E56" s="146">
        <v>0</v>
      </c>
      <c r="F56" s="146">
        <v>0</v>
      </c>
      <c r="G56" s="147">
        <v>0</v>
      </c>
      <c r="H56" s="145"/>
      <c r="I56" s="146"/>
      <c r="J56" s="146"/>
      <c r="K56" s="147"/>
      <c r="L56" s="145"/>
      <c r="M56" s="146"/>
      <c r="N56" s="146"/>
      <c r="O56" s="147"/>
      <c r="P56" s="145">
        <f t="shared" si="7"/>
        <v>0</v>
      </c>
      <c r="Q56" s="146">
        <f t="shared" si="1"/>
        <v>0</v>
      </c>
      <c r="R56" s="146">
        <f t="shared" si="2"/>
        <v>0</v>
      </c>
      <c r="S56" s="147">
        <f t="shared" si="3"/>
        <v>0</v>
      </c>
      <c r="T56" s="145">
        <f t="shared" si="8"/>
        <v>0</v>
      </c>
      <c r="U56" s="146">
        <f t="shared" si="4"/>
        <v>0</v>
      </c>
      <c r="V56" s="146">
        <f t="shared" si="5"/>
        <v>0</v>
      </c>
      <c r="W56" s="147">
        <f t="shared" si="6"/>
        <v>0</v>
      </c>
      <c r="X56" s="288"/>
    </row>
    <row r="57" spans="1:24" x14ac:dyDescent="0.2">
      <c r="A57" s="218" t="s">
        <v>100</v>
      </c>
      <c r="B57" s="143" t="s">
        <v>338</v>
      </c>
      <c r="C57" s="144" t="s">
        <v>339</v>
      </c>
      <c r="D57" s="145">
        <v>13626</v>
      </c>
      <c r="E57" s="146">
        <v>16598697</v>
      </c>
      <c r="F57" s="146">
        <v>1106184.7239999999</v>
      </c>
      <c r="G57" s="147">
        <v>6341706.2899999991</v>
      </c>
      <c r="H57" s="145">
        <v>13348</v>
      </c>
      <c r="I57" s="146">
        <v>13898633</v>
      </c>
      <c r="J57" s="146">
        <v>223066.94</v>
      </c>
      <c r="K57" s="147">
        <v>7278412.0099999998</v>
      </c>
      <c r="L57" s="145">
        <v>9438</v>
      </c>
      <c r="M57" s="146">
        <v>16950678.399999999</v>
      </c>
      <c r="N57" s="146">
        <v>262405.62</v>
      </c>
      <c r="O57" s="147">
        <v>7956464.6699999962</v>
      </c>
      <c r="P57" s="145">
        <f t="shared" si="7"/>
        <v>-4188</v>
      </c>
      <c r="Q57" s="146">
        <f t="shared" si="1"/>
        <v>351981.39999999851</v>
      </c>
      <c r="R57" s="146">
        <f t="shared" si="2"/>
        <v>-843779.10399999993</v>
      </c>
      <c r="S57" s="147">
        <f t="shared" si="3"/>
        <v>1614758.3799999971</v>
      </c>
      <c r="T57" s="145">
        <f t="shared" si="8"/>
        <v>-3910</v>
      </c>
      <c r="U57" s="146">
        <f t="shared" si="4"/>
        <v>3052045.3999999985</v>
      </c>
      <c r="V57" s="146">
        <f t="shared" si="5"/>
        <v>39338.679999999993</v>
      </c>
      <c r="W57" s="147">
        <f t="shared" si="6"/>
        <v>678052.65999999642</v>
      </c>
      <c r="X57" s="288"/>
    </row>
    <row r="58" spans="1:24" ht="12.75" customHeight="1" x14ac:dyDescent="0.2">
      <c r="A58" s="218" t="s">
        <v>100</v>
      </c>
      <c r="B58" s="143" t="s">
        <v>340</v>
      </c>
      <c r="C58" s="144" t="s">
        <v>341</v>
      </c>
      <c r="D58" s="145">
        <v>5012</v>
      </c>
      <c r="E58" s="146">
        <v>5059268.2</v>
      </c>
      <c r="F58" s="146">
        <v>268513.8</v>
      </c>
      <c r="G58" s="147">
        <v>0</v>
      </c>
      <c r="H58" s="145">
        <v>4646</v>
      </c>
      <c r="I58" s="146">
        <v>4413218.8</v>
      </c>
      <c r="J58" s="146">
        <v>169912.64</v>
      </c>
      <c r="K58" s="147">
        <v>0</v>
      </c>
      <c r="L58" s="145">
        <v>2515</v>
      </c>
      <c r="M58" s="146">
        <v>4521503.2</v>
      </c>
      <c r="N58" s="146">
        <v>233891.34</v>
      </c>
      <c r="O58" s="147">
        <v>0</v>
      </c>
      <c r="P58" s="145">
        <f t="shared" si="7"/>
        <v>-2497</v>
      </c>
      <c r="Q58" s="146">
        <f t="shared" si="1"/>
        <v>-537765</v>
      </c>
      <c r="R58" s="146">
        <f t="shared" si="2"/>
        <v>-34622.459999999992</v>
      </c>
      <c r="S58" s="147">
        <f t="shared" si="3"/>
        <v>0</v>
      </c>
      <c r="T58" s="145">
        <f t="shared" si="8"/>
        <v>-2131</v>
      </c>
      <c r="U58" s="146">
        <f t="shared" si="4"/>
        <v>108284.40000000037</v>
      </c>
      <c r="V58" s="146">
        <f t="shared" si="5"/>
        <v>63978.699999999983</v>
      </c>
      <c r="W58" s="147">
        <f t="shared" si="6"/>
        <v>0</v>
      </c>
      <c r="X58" s="288"/>
    </row>
    <row r="59" spans="1:24" ht="12.75" customHeight="1" x14ac:dyDescent="0.2">
      <c r="A59" s="218" t="s">
        <v>100</v>
      </c>
      <c r="B59" s="143" t="s">
        <v>342</v>
      </c>
      <c r="C59" s="144" t="s">
        <v>343</v>
      </c>
      <c r="D59" s="145">
        <v>271</v>
      </c>
      <c r="E59" s="146">
        <v>181446</v>
      </c>
      <c r="F59" s="146">
        <v>0</v>
      </c>
      <c r="G59" s="147">
        <v>0</v>
      </c>
      <c r="H59" s="145">
        <v>245</v>
      </c>
      <c r="I59" s="146">
        <v>143670</v>
      </c>
      <c r="J59" s="146">
        <v>0</v>
      </c>
      <c r="K59" s="147">
        <v>0</v>
      </c>
      <c r="L59" s="145">
        <v>54</v>
      </c>
      <c r="M59" s="146">
        <v>161247</v>
      </c>
      <c r="N59" s="146">
        <v>0</v>
      </c>
      <c r="O59" s="147">
        <v>0</v>
      </c>
      <c r="P59" s="145">
        <f t="shared" si="7"/>
        <v>-217</v>
      </c>
      <c r="Q59" s="146">
        <f t="shared" si="1"/>
        <v>-20199</v>
      </c>
      <c r="R59" s="146">
        <f t="shared" si="2"/>
        <v>0</v>
      </c>
      <c r="S59" s="147">
        <f t="shared" si="3"/>
        <v>0</v>
      </c>
      <c r="T59" s="145">
        <f t="shared" si="8"/>
        <v>-191</v>
      </c>
      <c r="U59" s="146">
        <f t="shared" si="4"/>
        <v>17577</v>
      </c>
      <c r="V59" s="146">
        <f t="shared" si="5"/>
        <v>0</v>
      </c>
      <c r="W59" s="147">
        <f t="shared" si="6"/>
        <v>0</v>
      </c>
      <c r="X59" s="288"/>
    </row>
    <row r="60" spans="1:24" ht="12.75" customHeight="1" x14ac:dyDescent="0.2">
      <c r="A60" s="218" t="s">
        <v>100</v>
      </c>
      <c r="B60" s="143" t="s">
        <v>344</v>
      </c>
      <c r="C60" s="144" t="s">
        <v>345</v>
      </c>
      <c r="D60" s="145">
        <v>753</v>
      </c>
      <c r="E60" s="146">
        <v>643506</v>
      </c>
      <c r="F60" s="146">
        <v>0</v>
      </c>
      <c r="G60" s="147">
        <v>0</v>
      </c>
      <c r="H60" s="145">
        <v>650</v>
      </c>
      <c r="I60" s="146">
        <v>509795</v>
      </c>
      <c r="J60" s="146">
        <v>0</v>
      </c>
      <c r="K60" s="147">
        <v>0</v>
      </c>
      <c r="L60" s="145">
        <v>533</v>
      </c>
      <c r="M60" s="146">
        <v>584505</v>
      </c>
      <c r="N60" s="146">
        <v>0</v>
      </c>
      <c r="O60" s="147">
        <v>0</v>
      </c>
      <c r="P60" s="145">
        <f t="shared" si="7"/>
        <v>-220</v>
      </c>
      <c r="Q60" s="146">
        <f t="shared" si="1"/>
        <v>-59001</v>
      </c>
      <c r="R60" s="146">
        <f t="shared" si="2"/>
        <v>0</v>
      </c>
      <c r="S60" s="147">
        <f t="shared" si="3"/>
        <v>0</v>
      </c>
      <c r="T60" s="145">
        <f t="shared" si="8"/>
        <v>-117</v>
      </c>
      <c r="U60" s="146">
        <f t="shared" si="4"/>
        <v>74710</v>
      </c>
      <c r="V60" s="146">
        <f t="shared" si="5"/>
        <v>0</v>
      </c>
      <c r="W60" s="147">
        <f t="shared" si="6"/>
        <v>0</v>
      </c>
      <c r="X60" s="288"/>
    </row>
    <row r="61" spans="1:24" ht="12.75" customHeight="1" x14ac:dyDescent="0.2">
      <c r="A61" s="218" t="s">
        <v>100</v>
      </c>
      <c r="B61" s="143" t="s">
        <v>346</v>
      </c>
      <c r="C61" s="144" t="s">
        <v>347</v>
      </c>
      <c r="D61" s="145">
        <v>918</v>
      </c>
      <c r="E61" s="146">
        <v>511170</v>
      </c>
      <c r="F61" s="146">
        <v>0</v>
      </c>
      <c r="G61" s="147">
        <v>0</v>
      </c>
      <c r="H61" s="145">
        <v>988</v>
      </c>
      <c r="I61" s="146">
        <v>542906</v>
      </c>
      <c r="J61" s="146">
        <v>0</v>
      </c>
      <c r="K61" s="147">
        <v>0</v>
      </c>
      <c r="L61" s="145">
        <v>914</v>
      </c>
      <c r="M61" s="146">
        <v>630906</v>
      </c>
      <c r="N61" s="146">
        <v>0</v>
      </c>
      <c r="O61" s="147">
        <v>0</v>
      </c>
      <c r="P61" s="145">
        <f t="shared" si="7"/>
        <v>-4</v>
      </c>
      <c r="Q61" s="146">
        <f t="shared" si="1"/>
        <v>119736</v>
      </c>
      <c r="R61" s="146">
        <f t="shared" si="2"/>
        <v>0</v>
      </c>
      <c r="S61" s="147">
        <f t="shared" si="3"/>
        <v>0</v>
      </c>
      <c r="T61" s="145">
        <f t="shared" si="8"/>
        <v>-74</v>
      </c>
      <c r="U61" s="146">
        <f t="shared" si="4"/>
        <v>88000</v>
      </c>
      <c r="V61" s="146">
        <f t="shared" si="5"/>
        <v>0</v>
      </c>
      <c r="W61" s="147">
        <f t="shared" si="6"/>
        <v>0</v>
      </c>
      <c r="X61" s="288"/>
    </row>
    <row r="62" spans="1:24" ht="12.75" customHeight="1" x14ac:dyDescent="0.2">
      <c r="A62" s="218" t="s">
        <v>100</v>
      </c>
      <c r="B62" s="143" t="s">
        <v>348</v>
      </c>
      <c r="C62" s="144" t="s">
        <v>349</v>
      </c>
      <c r="D62" s="145">
        <v>346</v>
      </c>
      <c r="E62" s="146">
        <v>244574</v>
      </c>
      <c r="F62" s="146">
        <v>0</v>
      </c>
      <c r="G62" s="147">
        <v>0</v>
      </c>
      <c r="H62" s="145">
        <v>382</v>
      </c>
      <c r="I62" s="146">
        <v>242491</v>
      </c>
      <c r="J62" s="146">
        <v>0</v>
      </c>
      <c r="K62" s="147">
        <v>0</v>
      </c>
      <c r="L62" s="145">
        <v>190</v>
      </c>
      <c r="M62" s="146">
        <v>282216</v>
      </c>
      <c r="N62" s="146">
        <v>0</v>
      </c>
      <c r="O62" s="147">
        <v>0</v>
      </c>
      <c r="P62" s="145">
        <f t="shared" si="7"/>
        <v>-156</v>
      </c>
      <c r="Q62" s="146">
        <f t="shared" si="1"/>
        <v>37642</v>
      </c>
      <c r="R62" s="146">
        <f t="shared" si="2"/>
        <v>0</v>
      </c>
      <c r="S62" s="147">
        <f t="shared" si="3"/>
        <v>0</v>
      </c>
      <c r="T62" s="145">
        <f t="shared" si="8"/>
        <v>-192</v>
      </c>
      <c r="U62" s="146">
        <f t="shared" si="4"/>
        <v>39725</v>
      </c>
      <c r="V62" s="146">
        <f t="shared" si="5"/>
        <v>0</v>
      </c>
      <c r="W62" s="147">
        <f t="shared" si="6"/>
        <v>0</v>
      </c>
      <c r="X62" s="288"/>
    </row>
    <row r="63" spans="1:24" x14ac:dyDescent="0.2">
      <c r="A63" s="218" t="s">
        <v>100</v>
      </c>
      <c r="B63" s="143" t="s">
        <v>350</v>
      </c>
      <c r="C63" s="144" t="s">
        <v>351</v>
      </c>
      <c r="D63" s="145">
        <v>1292</v>
      </c>
      <c r="E63" s="146">
        <v>868638</v>
      </c>
      <c r="F63" s="146">
        <v>0</v>
      </c>
      <c r="G63" s="147">
        <v>0</v>
      </c>
      <c r="H63" s="145">
        <v>1269</v>
      </c>
      <c r="I63" s="146">
        <v>805612</v>
      </c>
      <c r="J63" s="146">
        <v>0</v>
      </c>
      <c r="K63" s="147">
        <v>0</v>
      </c>
      <c r="L63" s="145">
        <v>1150</v>
      </c>
      <c r="M63" s="146">
        <v>905038.2</v>
      </c>
      <c r="N63" s="146">
        <v>0</v>
      </c>
      <c r="O63" s="147">
        <v>0</v>
      </c>
      <c r="P63" s="145">
        <f t="shared" si="7"/>
        <v>-142</v>
      </c>
      <c r="Q63" s="146">
        <f t="shared" si="1"/>
        <v>36400.199999999953</v>
      </c>
      <c r="R63" s="146">
        <f t="shared" si="2"/>
        <v>0</v>
      </c>
      <c r="S63" s="147">
        <f t="shared" si="3"/>
        <v>0</v>
      </c>
      <c r="T63" s="145">
        <f t="shared" si="8"/>
        <v>-119</v>
      </c>
      <c r="U63" s="146">
        <f t="shared" si="4"/>
        <v>99426.199999999953</v>
      </c>
      <c r="V63" s="146">
        <f t="shared" si="5"/>
        <v>0</v>
      </c>
      <c r="W63" s="147">
        <f t="shared" si="6"/>
        <v>0</v>
      </c>
      <c r="X63" s="288"/>
    </row>
    <row r="64" spans="1:24" ht="12.75" customHeight="1" x14ac:dyDescent="0.2">
      <c r="A64" s="218" t="s">
        <v>100</v>
      </c>
      <c r="B64" s="143" t="s">
        <v>352</v>
      </c>
      <c r="C64" s="144" t="s">
        <v>353</v>
      </c>
      <c r="D64" s="145">
        <v>339</v>
      </c>
      <c r="E64" s="146">
        <v>214488</v>
      </c>
      <c r="F64" s="146">
        <v>0</v>
      </c>
      <c r="G64" s="147">
        <v>0</v>
      </c>
      <c r="H64" s="145">
        <v>338</v>
      </c>
      <c r="I64" s="146">
        <v>197414</v>
      </c>
      <c r="J64" s="146">
        <v>0</v>
      </c>
      <c r="K64" s="147">
        <v>0</v>
      </c>
      <c r="L64" s="145">
        <v>300</v>
      </c>
      <c r="M64" s="146">
        <v>229007</v>
      </c>
      <c r="N64" s="146">
        <v>0</v>
      </c>
      <c r="O64" s="147">
        <v>0</v>
      </c>
      <c r="P64" s="145">
        <f t="shared" si="7"/>
        <v>-39</v>
      </c>
      <c r="Q64" s="146">
        <f t="shared" si="1"/>
        <v>14519</v>
      </c>
      <c r="R64" s="146">
        <f t="shared" si="2"/>
        <v>0</v>
      </c>
      <c r="S64" s="147">
        <f t="shared" si="3"/>
        <v>0</v>
      </c>
      <c r="T64" s="145">
        <f t="shared" si="8"/>
        <v>-38</v>
      </c>
      <c r="U64" s="146">
        <f t="shared" si="4"/>
        <v>31593</v>
      </c>
      <c r="V64" s="146">
        <f t="shared" si="5"/>
        <v>0</v>
      </c>
      <c r="W64" s="147">
        <f t="shared" si="6"/>
        <v>0</v>
      </c>
      <c r="X64" s="288"/>
    </row>
    <row r="65" spans="1:24" ht="12.75" customHeight="1" x14ac:dyDescent="0.2">
      <c r="A65" s="218" t="s">
        <v>100</v>
      </c>
      <c r="B65" s="143" t="s">
        <v>354</v>
      </c>
      <c r="C65" s="144" t="s">
        <v>355</v>
      </c>
      <c r="D65" s="145">
        <v>21</v>
      </c>
      <c r="E65" s="146">
        <v>94370</v>
      </c>
      <c r="F65" s="146">
        <v>0</v>
      </c>
      <c r="G65" s="147">
        <v>0</v>
      </c>
      <c r="H65" s="145">
        <v>19</v>
      </c>
      <c r="I65" s="146">
        <v>84030</v>
      </c>
      <c r="J65" s="146">
        <v>0</v>
      </c>
      <c r="K65" s="147">
        <v>0</v>
      </c>
      <c r="L65" s="145">
        <v>11</v>
      </c>
      <c r="M65" s="146">
        <v>75903</v>
      </c>
      <c r="N65" s="146">
        <v>0</v>
      </c>
      <c r="O65" s="147">
        <v>0</v>
      </c>
      <c r="P65" s="145">
        <f t="shared" si="7"/>
        <v>-10</v>
      </c>
      <c r="Q65" s="146">
        <f t="shared" si="1"/>
        <v>-18467</v>
      </c>
      <c r="R65" s="146">
        <f t="shared" si="2"/>
        <v>0</v>
      </c>
      <c r="S65" s="147">
        <f t="shared" si="3"/>
        <v>0</v>
      </c>
      <c r="T65" s="145">
        <f t="shared" si="8"/>
        <v>-8</v>
      </c>
      <c r="U65" s="146">
        <f t="shared" si="4"/>
        <v>-8127</v>
      </c>
      <c r="V65" s="146">
        <f t="shared" si="5"/>
        <v>0</v>
      </c>
      <c r="W65" s="147">
        <f t="shared" si="6"/>
        <v>0</v>
      </c>
      <c r="X65" s="288"/>
    </row>
    <row r="66" spans="1:24" x14ac:dyDescent="0.2">
      <c r="A66" s="218" t="s">
        <v>100</v>
      </c>
      <c r="B66" s="143" t="s">
        <v>356</v>
      </c>
      <c r="C66" s="144" t="s">
        <v>357</v>
      </c>
      <c r="D66" s="145">
        <v>724</v>
      </c>
      <c r="E66" s="146">
        <v>1321726</v>
      </c>
      <c r="F66" s="146">
        <v>279071.24999999977</v>
      </c>
      <c r="G66" s="147">
        <v>0</v>
      </c>
      <c r="H66" s="145">
        <v>717</v>
      </c>
      <c r="I66" s="146">
        <v>1147934</v>
      </c>
      <c r="J66" s="146">
        <v>360</v>
      </c>
      <c r="K66" s="147">
        <v>0</v>
      </c>
      <c r="L66" s="145">
        <v>454</v>
      </c>
      <c r="M66" s="146">
        <v>1142483</v>
      </c>
      <c r="N66" s="146">
        <v>240</v>
      </c>
      <c r="O66" s="147">
        <v>0</v>
      </c>
      <c r="P66" s="145">
        <f t="shared" si="7"/>
        <v>-270</v>
      </c>
      <c r="Q66" s="146">
        <f t="shared" si="1"/>
        <v>-179243</v>
      </c>
      <c r="R66" s="146">
        <f t="shared" si="2"/>
        <v>-278831.24999999977</v>
      </c>
      <c r="S66" s="147">
        <f t="shared" si="3"/>
        <v>0</v>
      </c>
      <c r="T66" s="145">
        <f t="shared" si="8"/>
        <v>-263</v>
      </c>
      <c r="U66" s="146">
        <f t="shared" si="4"/>
        <v>-5451</v>
      </c>
      <c r="V66" s="146">
        <f t="shared" si="5"/>
        <v>-120</v>
      </c>
      <c r="W66" s="147">
        <f t="shared" si="6"/>
        <v>0</v>
      </c>
      <c r="X66" s="288"/>
    </row>
    <row r="67" spans="1:24" x14ac:dyDescent="0.2">
      <c r="A67" s="218" t="s">
        <v>100</v>
      </c>
      <c r="B67" s="143" t="s">
        <v>358</v>
      </c>
      <c r="C67" s="144" t="s">
        <v>359</v>
      </c>
      <c r="D67" s="145">
        <v>358</v>
      </c>
      <c r="E67" s="146">
        <v>200940</v>
      </c>
      <c r="F67" s="146">
        <v>0</v>
      </c>
      <c r="G67" s="147">
        <v>0</v>
      </c>
      <c r="H67" s="145">
        <v>381</v>
      </c>
      <c r="I67" s="146">
        <v>223206</v>
      </c>
      <c r="J67" s="146">
        <v>0</v>
      </c>
      <c r="K67" s="147">
        <v>0</v>
      </c>
      <c r="L67" s="145">
        <v>133</v>
      </c>
      <c r="M67" s="146">
        <v>234999.11</v>
      </c>
      <c r="N67" s="146">
        <v>0</v>
      </c>
      <c r="O67" s="147">
        <v>0</v>
      </c>
      <c r="P67" s="145">
        <f t="shared" si="7"/>
        <v>-225</v>
      </c>
      <c r="Q67" s="146">
        <f t="shared" si="1"/>
        <v>34059.109999999986</v>
      </c>
      <c r="R67" s="146">
        <f t="shared" si="2"/>
        <v>0</v>
      </c>
      <c r="S67" s="147">
        <f t="shared" si="3"/>
        <v>0</v>
      </c>
      <c r="T67" s="145">
        <f t="shared" si="8"/>
        <v>-248</v>
      </c>
      <c r="U67" s="146">
        <f t="shared" si="4"/>
        <v>11793.109999999986</v>
      </c>
      <c r="V67" s="146">
        <f t="shared" si="5"/>
        <v>0</v>
      </c>
      <c r="W67" s="147">
        <f t="shared" si="6"/>
        <v>0</v>
      </c>
      <c r="X67" s="288"/>
    </row>
    <row r="68" spans="1:24" x14ac:dyDescent="0.2">
      <c r="A68" s="218" t="s">
        <v>100</v>
      </c>
      <c r="B68" s="143" t="s">
        <v>360</v>
      </c>
      <c r="C68" s="144" t="s">
        <v>361</v>
      </c>
      <c r="D68" s="145">
        <v>2562</v>
      </c>
      <c r="E68" s="146">
        <v>2316640</v>
      </c>
      <c r="F68" s="146">
        <v>2880</v>
      </c>
      <c r="G68" s="147">
        <v>4394388.17</v>
      </c>
      <c r="H68" s="145">
        <v>2480</v>
      </c>
      <c r="I68" s="146">
        <v>2000509</v>
      </c>
      <c r="J68" s="146">
        <v>0</v>
      </c>
      <c r="K68" s="147">
        <v>5917597.1700000018</v>
      </c>
      <c r="L68" s="145">
        <v>2382</v>
      </c>
      <c r="M68" s="146">
        <v>2180169</v>
      </c>
      <c r="N68" s="146">
        <v>0</v>
      </c>
      <c r="O68" s="147">
        <v>6685735.8999999985</v>
      </c>
      <c r="P68" s="145">
        <f t="shared" si="7"/>
        <v>-180</v>
      </c>
      <c r="Q68" s="146">
        <f t="shared" si="1"/>
        <v>-136471</v>
      </c>
      <c r="R68" s="146">
        <f t="shared" si="2"/>
        <v>-2880</v>
      </c>
      <c r="S68" s="147">
        <f t="shared" si="3"/>
        <v>2291347.7299999986</v>
      </c>
      <c r="T68" s="145">
        <f t="shared" si="8"/>
        <v>-98</v>
      </c>
      <c r="U68" s="146">
        <f t="shared" si="4"/>
        <v>179660</v>
      </c>
      <c r="V68" s="146">
        <f t="shared" si="5"/>
        <v>0</v>
      </c>
      <c r="W68" s="147">
        <f t="shared" si="6"/>
        <v>768138.72999999672</v>
      </c>
      <c r="X68" s="288"/>
    </row>
    <row r="69" spans="1:24" x14ac:dyDescent="0.2">
      <c r="A69" s="218" t="s">
        <v>100</v>
      </c>
      <c r="B69" s="143" t="s">
        <v>362</v>
      </c>
      <c r="C69" s="144" t="s">
        <v>363</v>
      </c>
      <c r="D69" s="145">
        <v>361</v>
      </c>
      <c r="E69" s="146">
        <v>720072</v>
      </c>
      <c r="F69" s="146">
        <v>180714.0699999998</v>
      </c>
      <c r="G69" s="147">
        <v>0</v>
      </c>
      <c r="H69" s="145">
        <v>366</v>
      </c>
      <c r="I69" s="146">
        <v>587679</v>
      </c>
      <c r="J69" s="146">
        <v>0</v>
      </c>
      <c r="K69" s="147">
        <v>0</v>
      </c>
      <c r="L69" s="145">
        <v>285</v>
      </c>
      <c r="M69" s="146">
        <v>641550</v>
      </c>
      <c r="N69" s="146">
        <v>0</v>
      </c>
      <c r="O69" s="147">
        <v>0</v>
      </c>
      <c r="P69" s="145">
        <f t="shared" si="7"/>
        <v>-76</v>
      </c>
      <c r="Q69" s="146">
        <f t="shared" si="1"/>
        <v>-78522</v>
      </c>
      <c r="R69" s="146">
        <f t="shared" si="2"/>
        <v>-180714.0699999998</v>
      </c>
      <c r="S69" s="147">
        <f t="shared" si="3"/>
        <v>0</v>
      </c>
      <c r="T69" s="145">
        <f t="shared" si="8"/>
        <v>-81</v>
      </c>
      <c r="U69" s="146">
        <f t="shared" si="4"/>
        <v>53871</v>
      </c>
      <c r="V69" s="146">
        <f t="shared" si="5"/>
        <v>0</v>
      </c>
      <c r="W69" s="147">
        <f t="shared" si="6"/>
        <v>0</v>
      </c>
      <c r="X69" s="288"/>
    </row>
    <row r="70" spans="1:24" x14ac:dyDescent="0.2">
      <c r="A70" s="218" t="s">
        <v>100</v>
      </c>
      <c r="B70" s="143" t="s">
        <v>364</v>
      </c>
      <c r="C70" s="144" t="s">
        <v>365</v>
      </c>
      <c r="D70" s="145">
        <v>1766</v>
      </c>
      <c r="E70" s="146">
        <v>359384</v>
      </c>
      <c r="F70" s="146">
        <v>0</v>
      </c>
      <c r="G70" s="147">
        <v>0</v>
      </c>
      <c r="H70" s="145">
        <v>898</v>
      </c>
      <c r="I70" s="146">
        <v>286078</v>
      </c>
      <c r="J70" s="146">
        <v>0</v>
      </c>
      <c r="K70" s="147">
        <v>0</v>
      </c>
      <c r="L70" s="145">
        <v>225</v>
      </c>
      <c r="M70" s="146">
        <v>263166</v>
      </c>
      <c r="N70" s="146">
        <v>0</v>
      </c>
      <c r="O70" s="147">
        <v>0</v>
      </c>
      <c r="P70" s="145">
        <f t="shared" si="7"/>
        <v>-1541</v>
      </c>
      <c r="Q70" s="146">
        <f t="shared" si="1"/>
        <v>-96218</v>
      </c>
      <c r="R70" s="146">
        <f t="shared" si="2"/>
        <v>0</v>
      </c>
      <c r="S70" s="147">
        <f t="shared" si="3"/>
        <v>0</v>
      </c>
      <c r="T70" s="145">
        <f t="shared" si="8"/>
        <v>-673</v>
      </c>
      <c r="U70" s="146">
        <f t="shared" si="4"/>
        <v>-22912</v>
      </c>
      <c r="V70" s="146">
        <f t="shared" si="5"/>
        <v>0</v>
      </c>
      <c r="W70" s="147">
        <f t="shared" si="6"/>
        <v>0</v>
      </c>
      <c r="X70" s="288"/>
    </row>
    <row r="71" spans="1:24" x14ac:dyDescent="0.2">
      <c r="A71" s="218" t="s">
        <v>100</v>
      </c>
      <c r="B71" s="143" t="s">
        <v>366</v>
      </c>
      <c r="C71" s="144" t="s">
        <v>367</v>
      </c>
      <c r="D71" s="145">
        <v>368</v>
      </c>
      <c r="E71" s="146">
        <v>122200</v>
      </c>
      <c r="F71" s="146">
        <v>0</v>
      </c>
      <c r="G71" s="147">
        <v>0</v>
      </c>
      <c r="H71" s="145">
        <v>182</v>
      </c>
      <c r="I71" s="146">
        <v>61061</v>
      </c>
      <c r="J71" s="146">
        <v>0</v>
      </c>
      <c r="K71" s="147">
        <v>0</v>
      </c>
      <c r="L71" s="145">
        <v>69</v>
      </c>
      <c r="M71" s="146">
        <v>73437</v>
      </c>
      <c r="N71" s="146">
        <v>0</v>
      </c>
      <c r="O71" s="147">
        <v>0</v>
      </c>
      <c r="P71" s="145">
        <f t="shared" si="7"/>
        <v>-299</v>
      </c>
      <c r="Q71" s="146">
        <f t="shared" ref="Q71:Q134" si="9">M71-E71</f>
        <v>-48763</v>
      </c>
      <c r="R71" s="146">
        <f t="shared" ref="R71:R134" si="10">N71-F71</f>
        <v>0</v>
      </c>
      <c r="S71" s="147">
        <f t="shared" ref="S71:S134" si="11">O71-G71</f>
        <v>0</v>
      </c>
      <c r="T71" s="145">
        <f t="shared" si="8"/>
        <v>-113</v>
      </c>
      <c r="U71" s="146">
        <f t="shared" ref="U71:U134" si="12">M71-I71</f>
        <v>12376</v>
      </c>
      <c r="V71" s="146">
        <f t="shared" ref="V71:V134" si="13">N71-J71</f>
        <v>0</v>
      </c>
      <c r="W71" s="147">
        <f t="shared" ref="W71:W134" si="14">O71-K71</f>
        <v>0</v>
      </c>
      <c r="X71" s="288"/>
    </row>
    <row r="72" spans="1:24" ht="12.75" customHeight="1" x14ac:dyDescent="0.2">
      <c r="A72" s="218" t="s">
        <v>100</v>
      </c>
      <c r="B72" s="143" t="s">
        <v>368</v>
      </c>
      <c r="C72" s="144" t="s">
        <v>369</v>
      </c>
      <c r="D72" s="145"/>
      <c r="E72" s="146">
        <v>26550</v>
      </c>
      <c r="F72" s="146">
        <v>0</v>
      </c>
      <c r="G72" s="147">
        <v>0</v>
      </c>
      <c r="H72" s="145">
        <v>0</v>
      </c>
      <c r="I72" s="146">
        <v>161020</v>
      </c>
      <c r="J72" s="146">
        <v>0</v>
      </c>
      <c r="K72" s="147">
        <v>0</v>
      </c>
      <c r="L72" s="145">
        <v>0</v>
      </c>
      <c r="M72" s="146">
        <v>228244</v>
      </c>
      <c r="N72" s="146">
        <v>0</v>
      </c>
      <c r="O72" s="147">
        <v>0</v>
      </c>
      <c r="P72" s="145">
        <f t="shared" ref="P72:P135" si="15">L72-D72</f>
        <v>0</v>
      </c>
      <c r="Q72" s="146">
        <f t="shared" si="9"/>
        <v>201694</v>
      </c>
      <c r="R72" s="146">
        <f t="shared" si="10"/>
        <v>0</v>
      </c>
      <c r="S72" s="147">
        <f t="shared" si="11"/>
        <v>0</v>
      </c>
      <c r="T72" s="145">
        <f t="shared" ref="T72:T135" si="16">L72-H72</f>
        <v>0</v>
      </c>
      <c r="U72" s="146">
        <f t="shared" si="12"/>
        <v>67224</v>
      </c>
      <c r="V72" s="146">
        <f t="shared" si="13"/>
        <v>0</v>
      </c>
      <c r="W72" s="147">
        <f t="shared" si="14"/>
        <v>0</v>
      </c>
      <c r="X72" s="288"/>
    </row>
    <row r="73" spans="1:24" x14ac:dyDescent="0.2">
      <c r="A73" s="218" t="s">
        <v>100</v>
      </c>
      <c r="B73" s="143" t="s">
        <v>370</v>
      </c>
      <c r="C73" s="144" t="s">
        <v>371</v>
      </c>
      <c r="D73" s="145">
        <v>1963</v>
      </c>
      <c r="E73" s="146">
        <v>2040054</v>
      </c>
      <c r="F73" s="146">
        <v>97796</v>
      </c>
      <c r="G73" s="147">
        <v>0</v>
      </c>
      <c r="H73" s="145">
        <v>1860</v>
      </c>
      <c r="I73" s="146">
        <v>1957171.4</v>
      </c>
      <c r="J73" s="146">
        <v>60824.800000000003</v>
      </c>
      <c r="K73" s="147">
        <v>0</v>
      </c>
      <c r="L73" s="145">
        <v>857</v>
      </c>
      <c r="M73" s="146">
        <v>1748933.7999999998</v>
      </c>
      <c r="N73" s="146">
        <v>65911.600000000006</v>
      </c>
      <c r="O73" s="147">
        <v>0</v>
      </c>
      <c r="P73" s="145">
        <f t="shared" si="15"/>
        <v>-1106</v>
      </c>
      <c r="Q73" s="146">
        <f t="shared" si="9"/>
        <v>-291120.20000000019</v>
      </c>
      <c r="R73" s="146">
        <f t="shared" si="10"/>
        <v>-31884.399999999994</v>
      </c>
      <c r="S73" s="147">
        <f t="shared" si="11"/>
        <v>0</v>
      </c>
      <c r="T73" s="145">
        <f t="shared" si="16"/>
        <v>-1003</v>
      </c>
      <c r="U73" s="146">
        <f t="shared" si="12"/>
        <v>-208237.60000000009</v>
      </c>
      <c r="V73" s="146">
        <f t="shared" si="13"/>
        <v>5086.8000000000029</v>
      </c>
      <c r="W73" s="147">
        <f t="shared" si="14"/>
        <v>0</v>
      </c>
      <c r="X73" s="288"/>
    </row>
    <row r="74" spans="1:24" ht="12.75" customHeight="1" x14ac:dyDescent="0.2">
      <c r="A74" s="218" t="s">
        <v>100</v>
      </c>
      <c r="B74" s="143" t="s">
        <v>372</v>
      </c>
      <c r="C74" s="144" t="s">
        <v>373</v>
      </c>
      <c r="D74" s="145">
        <v>49</v>
      </c>
      <c r="E74" s="146">
        <v>18602</v>
      </c>
      <c r="F74" s="146">
        <v>0</v>
      </c>
      <c r="G74" s="147">
        <v>0</v>
      </c>
      <c r="H74" s="145">
        <v>39</v>
      </c>
      <c r="I74" s="146">
        <v>9977</v>
      </c>
      <c r="J74" s="146">
        <v>0</v>
      </c>
      <c r="K74" s="147">
        <v>0</v>
      </c>
      <c r="L74" s="145">
        <v>26</v>
      </c>
      <c r="M74" s="146">
        <v>16679</v>
      </c>
      <c r="N74" s="146">
        <v>0</v>
      </c>
      <c r="O74" s="147">
        <v>0</v>
      </c>
      <c r="P74" s="145">
        <f t="shared" si="15"/>
        <v>-23</v>
      </c>
      <c r="Q74" s="146">
        <f t="shared" si="9"/>
        <v>-1923</v>
      </c>
      <c r="R74" s="146">
        <f t="shared" si="10"/>
        <v>0</v>
      </c>
      <c r="S74" s="147">
        <f t="shared" si="11"/>
        <v>0</v>
      </c>
      <c r="T74" s="145">
        <f t="shared" si="16"/>
        <v>-13</v>
      </c>
      <c r="U74" s="146">
        <f t="shared" si="12"/>
        <v>6702</v>
      </c>
      <c r="V74" s="146">
        <f t="shared" si="13"/>
        <v>0</v>
      </c>
      <c r="W74" s="147">
        <f t="shared" si="14"/>
        <v>0</v>
      </c>
      <c r="X74" s="288"/>
    </row>
    <row r="75" spans="1:24" x14ac:dyDescent="0.2">
      <c r="A75" s="218" t="s">
        <v>100</v>
      </c>
      <c r="B75" s="143" t="s">
        <v>374</v>
      </c>
      <c r="C75" s="144" t="s">
        <v>375</v>
      </c>
      <c r="D75" s="145">
        <v>443</v>
      </c>
      <c r="E75" s="146">
        <v>235123</v>
      </c>
      <c r="F75" s="146">
        <v>0</v>
      </c>
      <c r="G75" s="147">
        <v>0</v>
      </c>
      <c r="H75" s="145">
        <v>422</v>
      </c>
      <c r="I75" s="146">
        <v>259868</v>
      </c>
      <c r="J75" s="146">
        <v>0</v>
      </c>
      <c r="K75" s="147">
        <v>0</v>
      </c>
      <c r="L75" s="145">
        <v>284</v>
      </c>
      <c r="M75" s="146">
        <v>241954</v>
      </c>
      <c r="N75" s="146">
        <v>0</v>
      </c>
      <c r="O75" s="147">
        <v>0</v>
      </c>
      <c r="P75" s="145">
        <f t="shared" si="15"/>
        <v>-159</v>
      </c>
      <c r="Q75" s="146">
        <f t="shared" si="9"/>
        <v>6831</v>
      </c>
      <c r="R75" s="146">
        <f t="shared" si="10"/>
        <v>0</v>
      </c>
      <c r="S75" s="147">
        <f t="shared" si="11"/>
        <v>0</v>
      </c>
      <c r="T75" s="145">
        <f t="shared" si="16"/>
        <v>-138</v>
      </c>
      <c r="U75" s="146">
        <f t="shared" si="12"/>
        <v>-17914</v>
      </c>
      <c r="V75" s="146">
        <f t="shared" si="13"/>
        <v>0</v>
      </c>
      <c r="W75" s="147">
        <f t="shared" si="14"/>
        <v>0</v>
      </c>
      <c r="X75" s="288"/>
    </row>
    <row r="76" spans="1:24" x14ac:dyDescent="0.2">
      <c r="A76" s="218" t="s">
        <v>103</v>
      </c>
      <c r="B76" s="143" t="s">
        <v>376</v>
      </c>
      <c r="C76" s="144" t="s">
        <v>377</v>
      </c>
      <c r="D76" s="145">
        <v>4711</v>
      </c>
      <c r="E76" s="146">
        <v>4206300</v>
      </c>
      <c r="F76" s="146">
        <v>305994.54999999987</v>
      </c>
      <c r="G76" s="147">
        <v>0</v>
      </c>
      <c r="H76" s="145">
        <v>4694</v>
      </c>
      <c r="I76" s="146">
        <v>3881373.8</v>
      </c>
      <c r="J76" s="146">
        <v>14259.2</v>
      </c>
      <c r="K76" s="147">
        <v>0</v>
      </c>
      <c r="L76" s="145">
        <v>3338</v>
      </c>
      <c r="M76" s="146">
        <v>4312384.0999999996</v>
      </c>
      <c r="N76" s="146">
        <v>28201.870000000003</v>
      </c>
      <c r="O76" s="147">
        <v>0</v>
      </c>
      <c r="P76" s="145">
        <f t="shared" si="15"/>
        <v>-1373</v>
      </c>
      <c r="Q76" s="146">
        <f t="shared" si="9"/>
        <v>106084.09999999963</v>
      </c>
      <c r="R76" s="146">
        <f t="shared" si="10"/>
        <v>-277792.67999999988</v>
      </c>
      <c r="S76" s="147">
        <f t="shared" si="11"/>
        <v>0</v>
      </c>
      <c r="T76" s="145">
        <f t="shared" si="16"/>
        <v>-1356</v>
      </c>
      <c r="U76" s="146">
        <f t="shared" si="12"/>
        <v>431010.29999999981</v>
      </c>
      <c r="V76" s="146">
        <f t="shared" si="13"/>
        <v>13942.670000000002</v>
      </c>
      <c r="W76" s="147">
        <f t="shared" si="14"/>
        <v>0</v>
      </c>
      <c r="X76" s="288"/>
    </row>
    <row r="77" spans="1:24" ht="12.75" customHeight="1" x14ac:dyDescent="0.2">
      <c r="A77" s="218" t="s">
        <v>103</v>
      </c>
      <c r="B77" s="143" t="s">
        <v>378</v>
      </c>
      <c r="C77" s="144" t="s">
        <v>379</v>
      </c>
      <c r="D77" s="145">
        <v>619</v>
      </c>
      <c r="E77" s="146">
        <v>893302</v>
      </c>
      <c r="F77" s="146">
        <v>140476.23999999985</v>
      </c>
      <c r="G77" s="147">
        <v>0</v>
      </c>
      <c r="H77" s="145">
        <v>567</v>
      </c>
      <c r="I77" s="146">
        <v>703938</v>
      </c>
      <c r="J77" s="146">
        <v>0</v>
      </c>
      <c r="K77" s="147">
        <v>0</v>
      </c>
      <c r="L77" s="145">
        <v>382</v>
      </c>
      <c r="M77" s="146">
        <v>716719</v>
      </c>
      <c r="N77" s="146">
        <v>0</v>
      </c>
      <c r="O77" s="147">
        <v>0</v>
      </c>
      <c r="P77" s="145">
        <f t="shared" si="15"/>
        <v>-237</v>
      </c>
      <c r="Q77" s="146">
        <f t="shared" si="9"/>
        <v>-176583</v>
      </c>
      <c r="R77" s="146">
        <f t="shared" si="10"/>
        <v>-140476.23999999985</v>
      </c>
      <c r="S77" s="147">
        <f t="shared" si="11"/>
        <v>0</v>
      </c>
      <c r="T77" s="145">
        <f t="shared" si="16"/>
        <v>-185</v>
      </c>
      <c r="U77" s="146">
        <f t="shared" si="12"/>
        <v>12781</v>
      </c>
      <c r="V77" s="146">
        <f t="shared" si="13"/>
        <v>0</v>
      </c>
      <c r="W77" s="147">
        <f t="shared" si="14"/>
        <v>0</v>
      </c>
      <c r="X77" s="288"/>
    </row>
    <row r="78" spans="1:24" ht="12.75" customHeight="1" x14ac:dyDescent="0.2">
      <c r="A78" s="218" t="s">
        <v>103</v>
      </c>
      <c r="B78" s="143" t="s">
        <v>380</v>
      </c>
      <c r="C78" s="144" t="s">
        <v>381</v>
      </c>
      <c r="D78" s="145">
        <v>341</v>
      </c>
      <c r="E78" s="146">
        <v>206328</v>
      </c>
      <c r="F78" s="146">
        <v>0</v>
      </c>
      <c r="G78" s="147">
        <v>0</v>
      </c>
      <c r="H78" s="145">
        <v>320</v>
      </c>
      <c r="I78" s="146">
        <v>197044</v>
      </c>
      <c r="J78" s="146">
        <v>0</v>
      </c>
      <c r="K78" s="147">
        <v>0</v>
      </c>
      <c r="L78" s="145">
        <v>221</v>
      </c>
      <c r="M78" s="146">
        <v>219123</v>
      </c>
      <c r="N78" s="146">
        <v>0</v>
      </c>
      <c r="O78" s="147">
        <v>0</v>
      </c>
      <c r="P78" s="145">
        <f t="shared" si="15"/>
        <v>-120</v>
      </c>
      <c r="Q78" s="146">
        <f t="shared" si="9"/>
        <v>12795</v>
      </c>
      <c r="R78" s="146">
        <f t="shared" si="10"/>
        <v>0</v>
      </c>
      <c r="S78" s="147">
        <f t="shared" si="11"/>
        <v>0</v>
      </c>
      <c r="T78" s="145">
        <f t="shared" si="16"/>
        <v>-99</v>
      </c>
      <c r="U78" s="146">
        <f t="shared" si="12"/>
        <v>22079</v>
      </c>
      <c r="V78" s="146">
        <f t="shared" si="13"/>
        <v>0</v>
      </c>
      <c r="W78" s="147">
        <f t="shared" si="14"/>
        <v>0</v>
      </c>
      <c r="X78" s="288"/>
    </row>
    <row r="79" spans="1:24" x14ac:dyDescent="0.2">
      <c r="A79" s="218" t="s">
        <v>103</v>
      </c>
      <c r="B79" s="143" t="s">
        <v>382</v>
      </c>
      <c r="C79" s="144" t="s">
        <v>383</v>
      </c>
      <c r="D79" s="145">
        <v>476</v>
      </c>
      <c r="E79" s="146">
        <v>154988</v>
      </c>
      <c r="F79" s="146">
        <v>0</v>
      </c>
      <c r="G79" s="147">
        <v>0</v>
      </c>
      <c r="H79" s="145">
        <v>406</v>
      </c>
      <c r="I79" s="146">
        <v>118131</v>
      </c>
      <c r="J79" s="146">
        <v>0</v>
      </c>
      <c r="K79" s="147">
        <v>0</v>
      </c>
      <c r="L79" s="145">
        <v>116</v>
      </c>
      <c r="M79" s="146">
        <v>120012</v>
      </c>
      <c r="N79" s="146">
        <v>0</v>
      </c>
      <c r="O79" s="147">
        <v>0</v>
      </c>
      <c r="P79" s="145">
        <f t="shared" si="15"/>
        <v>-360</v>
      </c>
      <c r="Q79" s="146">
        <f t="shared" si="9"/>
        <v>-34976</v>
      </c>
      <c r="R79" s="146">
        <f t="shared" si="10"/>
        <v>0</v>
      </c>
      <c r="S79" s="147">
        <f t="shared" si="11"/>
        <v>0</v>
      </c>
      <c r="T79" s="145">
        <f t="shared" si="16"/>
        <v>-290</v>
      </c>
      <c r="U79" s="146">
        <f t="shared" si="12"/>
        <v>1881</v>
      </c>
      <c r="V79" s="146">
        <f t="shared" si="13"/>
        <v>0</v>
      </c>
      <c r="W79" s="147">
        <f t="shared" si="14"/>
        <v>0</v>
      </c>
      <c r="X79" s="288"/>
    </row>
    <row r="80" spans="1:24" x14ac:dyDescent="0.2">
      <c r="A80" s="218" t="s">
        <v>103</v>
      </c>
      <c r="B80" s="143" t="s">
        <v>384</v>
      </c>
      <c r="C80" s="144" t="s">
        <v>385</v>
      </c>
      <c r="D80" s="145">
        <v>134</v>
      </c>
      <c r="E80" s="146">
        <v>84258</v>
      </c>
      <c r="F80" s="146">
        <v>0</v>
      </c>
      <c r="G80" s="147">
        <v>0</v>
      </c>
      <c r="H80" s="145">
        <v>157</v>
      </c>
      <c r="I80" s="146">
        <v>73356.399999999994</v>
      </c>
      <c r="J80" s="146">
        <v>0</v>
      </c>
      <c r="K80" s="147">
        <v>0</v>
      </c>
      <c r="L80" s="145">
        <v>162</v>
      </c>
      <c r="M80" s="146">
        <v>85113.8</v>
      </c>
      <c r="N80" s="146">
        <v>0</v>
      </c>
      <c r="O80" s="147">
        <v>0</v>
      </c>
      <c r="P80" s="145">
        <f t="shared" si="15"/>
        <v>28</v>
      </c>
      <c r="Q80" s="146">
        <f t="shared" si="9"/>
        <v>855.80000000000291</v>
      </c>
      <c r="R80" s="146">
        <f t="shared" si="10"/>
        <v>0</v>
      </c>
      <c r="S80" s="147">
        <f t="shared" si="11"/>
        <v>0</v>
      </c>
      <c r="T80" s="145">
        <f t="shared" si="16"/>
        <v>5</v>
      </c>
      <c r="U80" s="146">
        <f t="shared" si="12"/>
        <v>11757.400000000009</v>
      </c>
      <c r="V80" s="146">
        <f t="shared" si="13"/>
        <v>0</v>
      </c>
      <c r="W80" s="147">
        <f t="shared" si="14"/>
        <v>0</v>
      </c>
      <c r="X80" s="288"/>
    </row>
    <row r="81" spans="1:24" ht="12.75" customHeight="1" x14ac:dyDescent="0.2">
      <c r="A81" s="218" t="s">
        <v>103</v>
      </c>
      <c r="B81" s="143" t="s">
        <v>386</v>
      </c>
      <c r="C81" s="144" t="s">
        <v>387</v>
      </c>
      <c r="D81" s="145">
        <v>963</v>
      </c>
      <c r="E81" s="146">
        <v>1175840</v>
      </c>
      <c r="F81" s="146">
        <v>1035</v>
      </c>
      <c r="G81" s="147">
        <v>1633912.6400000001</v>
      </c>
      <c r="H81" s="145">
        <v>983</v>
      </c>
      <c r="I81" s="146">
        <v>995495</v>
      </c>
      <c r="J81" s="146">
        <v>0</v>
      </c>
      <c r="K81" s="147">
        <v>2385989.73</v>
      </c>
      <c r="L81" s="145">
        <v>878</v>
      </c>
      <c r="M81" s="146">
        <v>1089167</v>
      </c>
      <c r="N81" s="146">
        <v>0</v>
      </c>
      <c r="O81" s="147">
        <v>2499703</v>
      </c>
      <c r="P81" s="145">
        <f t="shared" si="15"/>
        <v>-85</v>
      </c>
      <c r="Q81" s="146">
        <f t="shared" si="9"/>
        <v>-86673</v>
      </c>
      <c r="R81" s="146">
        <f t="shared" si="10"/>
        <v>-1035</v>
      </c>
      <c r="S81" s="147">
        <f t="shared" si="11"/>
        <v>865790.35999999987</v>
      </c>
      <c r="T81" s="145">
        <f t="shared" si="16"/>
        <v>-105</v>
      </c>
      <c r="U81" s="146">
        <f t="shared" si="12"/>
        <v>93672</v>
      </c>
      <c r="V81" s="146">
        <f t="shared" si="13"/>
        <v>0</v>
      </c>
      <c r="W81" s="147">
        <f t="shared" si="14"/>
        <v>113713.27000000002</v>
      </c>
      <c r="X81" s="288"/>
    </row>
    <row r="82" spans="1:24" x14ac:dyDescent="0.2">
      <c r="A82" s="218" t="s">
        <v>103</v>
      </c>
      <c r="B82" s="143" t="s">
        <v>388</v>
      </c>
      <c r="C82" s="144" t="s">
        <v>389</v>
      </c>
      <c r="D82" s="145"/>
      <c r="E82" s="146">
        <v>326413</v>
      </c>
      <c r="F82" s="146">
        <v>0</v>
      </c>
      <c r="G82" s="147">
        <v>0</v>
      </c>
      <c r="H82" s="145">
        <v>0</v>
      </c>
      <c r="I82" s="146">
        <v>355692</v>
      </c>
      <c r="J82" s="146">
        <v>0</v>
      </c>
      <c r="K82" s="147">
        <v>0</v>
      </c>
      <c r="L82" s="145">
        <v>0</v>
      </c>
      <c r="M82" s="146">
        <v>371450</v>
      </c>
      <c r="N82" s="146">
        <v>0</v>
      </c>
      <c r="O82" s="147">
        <v>0</v>
      </c>
      <c r="P82" s="145">
        <f t="shared" si="15"/>
        <v>0</v>
      </c>
      <c r="Q82" s="146">
        <f t="shared" si="9"/>
        <v>45037</v>
      </c>
      <c r="R82" s="146">
        <f t="shared" si="10"/>
        <v>0</v>
      </c>
      <c r="S82" s="147">
        <f t="shared" si="11"/>
        <v>0</v>
      </c>
      <c r="T82" s="145">
        <f t="shared" si="16"/>
        <v>0</v>
      </c>
      <c r="U82" s="146">
        <f t="shared" si="12"/>
        <v>15758</v>
      </c>
      <c r="V82" s="146">
        <f t="shared" si="13"/>
        <v>0</v>
      </c>
      <c r="W82" s="147">
        <f t="shared" si="14"/>
        <v>0</v>
      </c>
      <c r="X82" s="288"/>
    </row>
    <row r="83" spans="1:24" x14ac:dyDescent="0.2">
      <c r="A83" s="218" t="s">
        <v>103</v>
      </c>
      <c r="B83" s="143" t="s">
        <v>390</v>
      </c>
      <c r="C83" s="144" t="s">
        <v>391</v>
      </c>
      <c r="D83" s="145"/>
      <c r="E83" s="146">
        <v>63640</v>
      </c>
      <c r="F83" s="146">
        <v>0</v>
      </c>
      <c r="G83" s="147">
        <v>0</v>
      </c>
      <c r="H83" s="145">
        <v>0</v>
      </c>
      <c r="I83" s="146">
        <v>47790</v>
      </c>
      <c r="J83" s="146">
        <v>0</v>
      </c>
      <c r="K83" s="147">
        <v>0</v>
      </c>
      <c r="L83" s="145">
        <v>0</v>
      </c>
      <c r="M83" s="146">
        <v>47784</v>
      </c>
      <c r="N83" s="146">
        <v>0</v>
      </c>
      <c r="O83" s="147">
        <v>0</v>
      </c>
      <c r="P83" s="145">
        <f t="shared" si="15"/>
        <v>0</v>
      </c>
      <c r="Q83" s="146">
        <f t="shared" si="9"/>
        <v>-15856</v>
      </c>
      <c r="R83" s="146">
        <f t="shared" si="10"/>
        <v>0</v>
      </c>
      <c r="S83" s="147">
        <f t="shared" si="11"/>
        <v>0</v>
      </c>
      <c r="T83" s="145">
        <f t="shared" si="16"/>
        <v>0</v>
      </c>
      <c r="U83" s="146">
        <f t="shared" si="12"/>
        <v>-6</v>
      </c>
      <c r="V83" s="146">
        <f t="shared" si="13"/>
        <v>0</v>
      </c>
      <c r="W83" s="147">
        <f t="shared" si="14"/>
        <v>0</v>
      </c>
      <c r="X83" s="288"/>
    </row>
    <row r="84" spans="1:24" x14ac:dyDescent="0.2">
      <c r="A84" s="218" t="s">
        <v>103</v>
      </c>
      <c r="B84" s="143" t="s">
        <v>392</v>
      </c>
      <c r="C84" s="144" t="s">
        <v>106</v>
      </c>
      <c r="D84" s="145">
        <v>2134</v>
      </c>
      <c r="E84" s="146">
        <v>1280210</v>
      </c>
      <c r="F84" s="146">
        <v>0</v>
      </c>
      <c r="G84" s="147">
        <v>0</v>
      </c>
      <c r="H84" s="145">
        <v>2145</v>
      </c>
      <c r="I84" s="146">
        <v>1270940</v>
      </c>
      <c r="J84" s="146">
        <v>0</v>
      </c>
      <c r="K84" s="147">
        <v>0</v>
      </c>
      <c r="L84" s="145">
        <v>1727</v>
      </c>
      <c r="M84" s="146">
        <v>1350894.7999999998</v>
      </c>
      <c r="N84" s="146">
        <v>0</v>
      </c>
      <c r="O84" s="147">
        <v>0</v>
      </c>
      <c r="P84" s="145">
        <f t="shared" si="15"/>
        <v>-407</v>
      </c>
      <c r="Q84" s="146">
        <f t="shared" si="9"/>
        <v>70684.799999999814</v>
      </c>
      <c r="R84" s="146">
        <f t="shared" si="10"/>
        <v>0</v>
      </c>
      <c r="S84" s="147">
        <f t="shared" si="11"/>
        <v>0</v>
      </c>
      <c r="T84" s="145">
        <f t="shared" si="16"/>
        <v>-418</v>
      </c>
      <c r="U84" s="146">
        <f t="shared" si="12"/>
        <v>79954.799999999814</v>
      </c>
      <c r="V84" s="146">
        <f t="shared" si="13"/>
        <v>0</v>
      </c>
      <c r="W84" s="147">
        <f t="shared" si="14"/>
        <v>0</v>
      </c>
      <c r="X84" s="288"/>
    </row>
    <row r="85" spans="1:24" x14ac:dyDescent="0.2">
      <c r="A85" s="218" t="s">
        <v>103</v>
      </c>
      <c r="B85" s="143" t="s">
        <v>393</v>
      </c>
      <c r="C85" s="144" t="s">
        <v>394</v>
      </c>
      <c r="D85" s="145">
        <v>1052</v>
      </c>
      <c r="E85" s="146">
        <v>601935</v>
      </c>
      <c r="F85" s="146">
        <v>0</v>
      </c>
      <c r="G85" s="147">
        <v>0</v>
      </c>
      <c r="H85" s="145">
        <v>1186</v>
      </c>
      <c r="I85" s="146">
        <v>611824</v>
      </c>
      <c r="J85" s="146">
        <v>0</v>
      </c>
      <c r="K85" s="147">
        <v>0</v>
      </c>
      <c r="L85" s="145">
        <v>753</v>
      </c>
      <c r="M85" s="146">
        <v>663242.19999999995</v>
      </c>
      <c r="N85" s="146">
        <v>0</v>
      </c>
      <c r="O85" s="147">
        <v>0</v>
      </c>
      <c r="P85" s="145">
        <f t="shared" si="15"/>
        <v>-299</v>
      </c>
      <c r="Q85" s="146">
        <f t="shared" si="9"/>
        <v>61307.199999999953</v>
      </c>
      <c r="R85" s="146">
        <f t="shared" si="10"/>
        <v>0</v>
      </c>
      <c r="S85" s="147">
        <f t="shared" si="11"/>
        <v>0</v>
      </c>
      <c r="T85" s="145">
        <f t="shared" si="16"/>
        <v>-433</v>
      </c>
      <c r="U85" s="146">
        <f t="shared" si="12"/>
        <v>51418.199999999953</v>
      </c>
      <c r="V85" s="146">
        <f t="shared" si="13"/>
        <v>0</v>
      </c>
      <c r="W85" s="147">
        <f t="shared" si="14"/>
        <v>0</v>
      </c>
      <c r="X85" s="288"/>
    </row>
    <row r="86" spans="1:24" x14ac:dyDescent="0.2">
      <c r="A86" s="218" t="s">
        <v>103</v>
      </c>
      <c r="B86" s="143" t="s">
        <v>395</v>
      </c>
      <c r="C86" s="144" t="s">
        <v>396</v>
      </c>
      <c r="D86" s="145">
        <v>568</v>
      </c>
      <c r="E86" s="146">
        <v>177276</v>
      </c>
      <c r="F86" s="146">
        <v>0</v>
      </c>
      <c r="G86" s="147">
        <v>0</v>
      </c>
      <c r="H86" s="145">
        <v>439</v>
      </c>
      <c r="I86" s="146">
        <v>137146</v>
      </c>
      <c r="J86" s="146">
        <v>0</v>
      </c>
      <c r="K86" s="147">
        <v>0</v>
      </c>
      <c r="L86" s="145">
        <v>195</v>
      </c>
      <c r="M86" s="146">
        <v>150597</v>
      </c>
      <c r="N86" s="146">
        <v>0</v>
      </c>
      <c r="O86" s="147">
        <v>0</v>
      </c>
      <c r="P86" s="145">
        <f t="shared" si="15"/>
        <v>-373</v>
      </c>
      <c r="Q86" s="146">
        <f t="shared" si="9"/>
        <v>-26679</v>
      </c>
      <c r="R86" s="146">
        <f t="shared" si="10"/>
        <v>0</v>
      </c>
      <c r="S86" s="147">
        <f t="shared" si="11"/>
        <v>0</v>
      </c>
      <c r="T86" s="145">
        <f t="shared" si="16"/>
        <v>-244</v>
      </c>
      <c r="U86" s="146">
        <f t="shared" si="12"/>
        <v>13451</v>
      </c>
      <c r="V86" s="146">
        <f t="shared" si="13"/>
        <v>0</v>
      </c>
      <c r="W86" s="147">
        <f t="shared" si="14"/>
        <v>0</v>
      </c>
      <c r="X86" s="288"/>
    </row>
    <row r="87" spans="1:24" x14ac:dyDescent="0.2">
      <c r="A87" s="218" t="s">
        <v>103</v>
      </c>
      <c r="B87" s="143" t="s">
        <v>397</v>
      </c>
      <c r="C87" s="144" t="s">
        <v>398</v>
      </c>
      <c r="D87" s="145">
        <v>750</v>
      </c>
      <c r="E87" s="146">
        <v>543611</v>
      </c>
      <c r="F87" s="146">
        <v>0</v>
      </c>
      <c r="G87" s="147">
        <v>0</v>
      </c>
      <c r="H87" s="145">
        <v>773</v>
      </c>
      <c r="I87" s="146">
        <v>550119.80000000005</v>
      </c>
      <c r="J87" s="146">
        <v>0</v>
      </c>
      <c r="K87" s="147">
        <v>0</v>
      </c>
      <c r="L87" s="145">
        <v>479</v>
      </c>
      <c r="M87" s="146">
        <v>527477.19999999995</v>
      </c>
      <c r="N87" s="146">
        <v>0</v>
      </c>
      <c r="O87" s="147">
        <v>0</v>
      </c>
      <c r="P87" s="145">
        <f t="shared" si="15"/>
        <v>-271</v>
      </c>
      <c r="Q87" s="146">
        <f t="shared" si="9"/>
        <v>-16133.800000000047</v>
      </c>
      <c r="R87" s="146">
        <f t="shared" si="10"/>
        <v>0</v>
      </c>
      <c r="S87" s="147">
        <f t="shared" si="11"/>
        <v>0</v>
      </c>
      <c r="T87" s="145">
        <f t="shared" si="16"/>
        <v>-294</v>
      </c>
      <c r="U87" s="146">
        <f t="shared" si="12"/>
        <v>-22642.600000000093</v>
      </c>
      <c r="V87" s="146">
        <f t="shared" si="13"/>
        <v>0</v>
      </c>
      <c r="W87" s="147">
        <f t="shared" si="14"/>
        <v>0</v>
      </c>
      <c r="X87" s="288"/>
    </row>
    <row r="88" spans="1:24" x14ac:dyDescent="0.2">
      <c r="A88" s="218" t="s">
        <v>103</v>
      </c>
      <c r="B88" s="143" t="s">
        <v>399</v>
      </c>
      <c r="C88" s="144" t="s">
        <v>400</v>
      </c>
      <c r="D88" s="145">
        <v>462</v>
      </c>
      <c r="E88" s="146">
        <v>152460</v>
      </c>
      <c r="F88" s="146">
        <v>0</v>
      </c>
      <c r="G88" s="147">
        <v>0</v>
      </c>
      <c r="H88" s="145">
        <v>388</v>
      </c>
      <c r="I88" s="146">
        <v>129708</v>
      </c>
      <c r="J88" s="146">
        <v>0</v>
      </c>
      <c r="K88" s="147">
        <v>0</v>
      </c>
      <c r="L88" s="145">
        <v>97</v>
      </c>
      <c r="M88" s="146">
        <v>118188</v>
      </c>
      <c r="N88" s="146">
        <v>0</v>
      </c>
      <c r="O88" s="147">
        <v>0</v>
      </c>
      <c r="P88" s="145">
        <f t="shared" si="15"/>
        <v>-365</v>
      </c>
      <c r="Q88" s="146">
        <f t="shared" si="9"/>
        <v>-34272</v>
      </c>
      <c r="R88" s="146">
        <f t="shared" si="10"/>
        <v>0</v>
      </c>
      <c r="S88" s="147">
        <f t="shared" si="11"/>
        <v>0</v>
      </c>
      <c r="T88" s="145">
        <f t="shared" si="16"/>
        <v>-291</v>
      </c>
      <c r="U88" s="146">
        <f t="shared" si="12"/>
        <v>-11520</v>
      </c>
      <c r="V88" s="146">
        <f t="shared" si="13"/>
        <v>0</v>
      </c>
      <c r="W88" s="147">
        <f t="shared" si="14"/>
        <v>0</v>
      </c>
      <c r="X88" s="288"/>
    </row>
    <row r="89" spans="1:24" x14ac:dyDescent="0.2">
      <c r="A89" s="218" t="s">
        <v>107</v>
      </c>
      <c r="B89" s="143" t="s">
        <v>401</v>
      </c>
      <c r="C89" s="144" t="s">
        <v>402</v>
      </c>
      <c r="D89" s="145">
        <v>275</v>
      </c>
      <c r="E89" s="146">
        <v>154385</v>
      </c>
      <c r="F89" s="146">
        <v>0</v>
      </c>
      <c r="G89" s="147">
        <v>0</v>
      </c>
      <c r="H89" s="145">
        <v>268</v>
      </c>
      <c r="I89" s="146">
        <v>165228</v>
      </c>
      <c r="J89" s="146">
        <v>0</v>
      </c>
      <c r="K89" s="147">
        <v>0</v>
      </c>
      <c r="L89" s="145">
        <v>146</v>
      </c>
      <c r="M89" s="146">
        <v>154097</v>
      </c>
      <c r="N89" s="146">
        <v>0</v>
      </c>
      <c r="O89" s="147">
        <v>0</v>
      </c>
      <c r="P89" s="145">
        <f t="shared" si="15"/>
        <v>-129</v>
      </c>
      <c r="Q89" s="146">
        <f t="shared" si="9"/>
        <v>-288</v>
      </c>
      <c r="R89" s="146">
        <f t="shared" si="10"/>
        <v>0</v>
      </c>
      <c r="S89" s="147">
        <f t="shared" si="11"/>
        <v>0</v>
      </c>
      <c r="T89" s="145">
        <f t="shared" si="16"/>
        <v>-122</v>
      </c>
      <c r="U89" s="146">
        <f t="shared" si="12"/>
        <v>-11131</v>
      </c>
      <c r="V89" s="146">
        <f t="shared" si="13"/>
        <v>0</v>
      </c>
      <c r="W89" s="147">
        <f t="shared" si="14"/>
        <v>0</v>
      </c>
      <c r="X89" s="288"/>
    </row>
    <row r="90" spans="1:24" ht="12.75" customHeight="1" x14ac:dyDescent="0.2">
      <c r="A90" s="218" t="s">
        <v>107</v>
      </c>
      <c r="B90" s="143" t="s">
        <v>403</v>
      </c>
      <c r="C90" s="144" t="s">
        <v>404</v>
      </c>
      <c r="D90" s="145">
        <v>2839</v>
      </c>
      <c r="E90" s="146">
        <v>2089838</v>
      </c>
      <c r="F90" s="146">
        <v>69386.820000000007</v>
      </c>
      <c r="G90" s="147">
        <v>0</v>
      </c>
      <c r="H90" s="145">
        <v>2561.5</v>
      </c>
      <c r="I90" s="146">
        <v>1747685.2000000002</v>
      </c>
      <c r="J90" s="146">
        <v>10864</v>
      </c>
      <c r="K90" s="147">
        <v>0</v>
      </c>
      <c r="L90" s="145">
        <v>1388.5</v>
      </c>
      <c r="M90" s="146">
        <v>1967577.9</v>
      </c>
      <c r="N90" s="146">
        <v>10864</v>
      </c>
      <c r="O90" s="147">
        <v>0</v>
      </c>
      <c r="P90" s="145">
        <f t="shared" si="15"/>
        <v>-1450.5</v>
      </c>
      <c r="Q90" s="146">
        <f t="shared" si="9"/>
        <v>-122260.10000000009</v>
      </c>
      <c r="R90" s="146">
        <f t="shared" si="10"/>
        <v>-58522.820000000007</v>
      </c>
      <c r="S90" s="147">
        <f t="shared" si="11"/>
        <v>0</v>
      </c>
      <c r="T90" s="145">
        <f t="shared" si="16"/>
        <v>-1173</v>
      </c>
      <c r="U90" s="146">
        <f t="shared" si="12"/>
        <v>219892.69999999972</v>
      </c>
      <c r="V90" s="146">
        <f t="shared" si="13"/>
        <v>0</v>
      </c>
      <c r="W90" s="147">
        <f t="shared" si="14"/>
        <v>0</v>
      </c>
      <c r="X90" s="288"/>
    </row>
    <row r="91" spans="1:24" ht="12.75" customHeight="1" x14ac:dyDescent="0.2">
      <c r="A91" s="218" t="s">
        <v>107</v>
      </c>
      <c r="B91" s="143" t="s">
        <v>405</v>
      </c>
      <c r="C91" s="144" t="s">
        <v>406</v>
      </c>
      <c r="D91" s="145"/>
      <c r="E91" s="146"/>
      <c r="F91" s="146"/>
      <c r="G91" s="147"/>
      <c r="H91" s="145">
        <v>0</v>
      </c>
      <c r="I91" s="146">
        <v>71454</v>
      </c>
      <c r="J91" s="146">
        <v>0</v>
      </c>
      <c r="K91" s="147">
        <v>0</v>
      </c>
      <c r="L91" s="145">
        <v>0</v>
      </c>
      <c r="M91" s="146">
        <v>126990</v>
      </c>
      <c r="N91" s="146">
        <v>0</v>
      </c>
      <c r="O91" s="147">
        <v>0</v>
      </c>
      <c r="P91" s="145">
        <f t="shared" si="15"/>
        <v>0</v>
      </c>
      <c r="Q91" s="146">
        <f t="shared" si="9"/>
        <v>126990</v>
      </c>
      <c r="R91" s="146">
        <f t="shared" si="10"/>
        <v>0</v>
      </c>
      <c r="S91" s="147">
        <f t="shared" si="11"/>
        <v>0</v>
      </c>
      <c r="T91" s="145">
        <f t="shared" si="16"/>
        <v>0</v>
      </c>
      <c r="U91" s="146">
        <f t="shared" si="12"/>
        <v>55536</v>
      </c>
      <c r="V91" s="146">
        <f t="shared" si="13"/>
        <v>0</v>
      </c>
      <c r="W91" s="147">
        <f t="shared" si="14"/>
        <v>0</v>
      </c>
      <c r="X91" s="288"/>
    </row>
    <row r="92" spans="1:24" x14ac:dyDescent="0.2">
      <c r="A92" s="218" t="s">
        <v>109</v>
      </c>
      <c r="B92" s="143" t="s">
        <v>407</v>
      </c>
      <c r="C92" s="144" t="s">
        <v>112</v>
      </c>
      <c r="D92" s="145">
        <v>960</v>
      </c>
      <c r="E92" s="146">
        <v>680925</v>
      </c>
      <c r="F92" s="146">
        <v>0</v>
      </c>
      <c r="G92" s="147">
        <v>0</v>
      </c>
      <c r="H92" s="145">
        <v>903</v>
      </c>
      <c r="I92" s="146">
        <v>629844</v>
      </c>
      <c r="J92" s="146">
        <v>0</v>
      </c>
      <c r="K92" s="147">
        <v>0</v>
      </c>
      <c r="L92" s="145">
        <v>877</v>
      </c>
      <c r="M92" s="146">
        <v>703250</v>
      </c>
      <c r="N92" s="146">
        <v>0</v>
      </c>
      <c r="O92" s="147">
        <v>0</v>
      </c>
      <c r="P92" s="145">
        <f t="shared" si="15"/>
        <v>-83</v>
      </c>
      <c r="Q92" s="146">
        <f t="shared" si="9"/>
        <v>22325</v>
      </c>
      <c r="R92" s="146">
        <f t="shared" si="10"/>
        <v>0</v>
      </c>
      <c r="S92" s="147">
        <f t="shared" si="11"/>
        <v>0</v>
      </c>
      <c r="T92" s="145">
        <f t="shared" si="16"/>
        <v>-26</v>
      </c>
      <c r="U92" s="146">
        <f t="shared" si="12"/>
        <v>73406</v>
      </c>
      <c r="V92" s="146">
        <f t="shared" si="13"/>
        <v>0</v>
      </c>
      <c r="W92" s="147">
        <f t="shared" si="14"/>
        <v>0</v>
      </c>
      <c r="X92" s="288"/>
    </row>
    <row r="93" spans="1:24" x14ac:dyDescent="0.2">
      <c r="A93" s="218" t="s">
        <v>109</v>
      </c>
      <c r="B93" s="143" t="s">
        <v>408</v>
      </c>
      <c r="C93" s="144" t="s">
        <v>409</v>
      </c>
      <c r="D93" s="145">
        <v>3875</v>
      </c>
      <c r="E93" s="146">
        <v>1656376</v>
      </c>
      <c r="F93" s="146">
        <v>14520</v>
      </c>
      <c r="G93" s="147">
        <v>7970.99</v>
      </c>
      <c r="H93" s="145">
        <v>3948</v>
      </c>
      <c r="I93" s="146">
        <v>2519338.4</v>
      </c>
      <c r="J93" s="146">
        <v>10864</v>
      </c>
      <c r="K93" s="147">
        <v>15624.310000000001</v>
      </c>
      <c r="L93" s="145">
        <v>3203</v>
      </c>
      <c r="M93" s="146">
        <v>3085006.8</v>
      </c>
      <c r="N93" s="146">
        <v>18734</v>
      </c>
      <c r="O93" s="147">
        <v>23298.03</v>
      </c>
      <c r="P93" s="145">
        <f t="shared" si="15"/>
        <v>-672</v>
      </c>
      <c r="Q93" s="146">
        <f t="shared" si="9"/>
        <v>1428630.7999999998</v>
      </c>
      <c r="R93" s="146">
        <f t="shared" si="10"/>
        <v>4214</v>
      </c>
      <c r="S93" s="147">
        <f t="shared" si="11"/>
        <v>15327.039999999999</v>
      </c>
      <c r="T93" s="145">
        <f t="shared" si="16"/>
        <v>-745</v>
      </c>
      <c r="U93" s="146">
        <f t="shared" si="12"/>
        <v>565668.39999999991</v>
      </c>
      <c r="V93" s="146">
        <f t="shared" si="13"/>
        <v>7870</v>
      </c>
      <c r="W93" s="147">
        <f t="shared" si="14"/>
        <v>7673.7199999999975</v>
      </c>
      <c r="X93" s="288"/>
    </row>
    <row r="94" spans="1:24" x14ac:dyDescent="0.2">
      <c r="A94" s="218" t="s">
        <v>109</v>
      </c>
      <c r="B94" s="143" t="s">
        <v>410</v>
      </c>
      <c r="C94" s="144" t="s">
        <v>411</v>
      </c>
      <c r="D94" s="145">
        <v>1648</v>
      </c>
      <c r="E94" s="146">
        <v>979151</v>
      </c>
      <c r="F94" s="146">
        <v>55650</v>
      </c>
      <c r="G94" s="147">
        <v>0</v>
      </c>
      <c r="H94" s="145">
        <v>1780</v>
      </c>
      <c r="I94" s="146">
        <v>842194</v>
      </c>
      <c r="J94" s="146">
        <v>51591.600000000006</v>
      </c>
      <c r="K94" s="147">
        <v>0</v>
      </c>
      <c r="L94" s="145">
        <v>1672</v>
      </c>
      <c r="M94" s="146">
        <v>1005252</v>
      </c>
      <c r="N94" s="146">
        <v>89373.2</v>
      </c>
      <c r="O94" s="147">
        <v>0</v>
      </c>
      <c r="P94" s="145">
        <f t="shared" si="15"/>
        <v>24</v>
      </c>
      <c r="Q94" s="146">
        <f t="shared" si="9"/>
        <v>26101</v>
      </c>
      <c r="R94" s="146">
        <f t="shared" si="10"/>
        <v>33723.199999999997</v>
      </c>
      <c r="S94" s="147">
        <f t="shared" si="11"/>
        <v>0</v>
      </c>
      <c r="T94" s="145">
        <f t="shared" si="16"/>
        <v>-108</v>
      </c>
      <c r="U94" s="146">
        <f t="shared" si="12"/>
        <v>163058</v>
      </c>
      <c r="V94" s="146">
        <f t="shared" si="13"/>
        <v>37781.599999999991</v>
      </c>
      <c r="W94" s="147">
        <f t="shared" si="14"/>
        <v>0</v>
      </c>
      <c r="X94" s="288"/>
    </row>
    <row r="95" spans="1:24" x14ac:dyDescent="0.2">
      <c r="A95" s="218" t="s">
        <v>109</v>
      </c>
      <c r="B95" s="143" t="s">
        <v>980</v>
      </c>
      <c r="C95" s="144" t="s">
        <v>981</v>
      </c>
      <c r="D95" s="145">
        <v>2</v>
      </c>
      <c r="E95" s="146">
        <v>1200</v>
      </c>
      <c r="F95" s="146">
        <v>0</v>
      </c>
      <c r="G95" s="147">
        <v>0</v>
      </c>
      <c r="H95" s="145"/>
      <c r="I95" s="146"/>
      <c r="J95" s="146"/>
      <c r="K95" s="147"/>
      <c r="L95" s="145"/>
      <c r="M95" s="146"/>
      <c r="N95" s="146"/>
      <c r="O95" s="147"/>
      <c r="P95" s="145">
        <f t="shared" si="15"/>
        <v>-2</v>
      </c>
      <c r="Q95" s="146">
        <f t="shared" si="9"/>
        <v>-1200</v>
      </c>
      <c r="R95" s="146">
        <f t="shared" si="10"/>
        <v>0</v>
      </c>
      <c r="S95" s="147">
        <f t="shared" si="11"/>
        <v>0</v>
      </c>
      <c r="T95" s="145">
        <f t="shared" si="16"/>
        <v>0</v>
      </c>
      <c r="U95" s="146">
        <f t="shared" si="12"/>
        <v>0</v>
      </c>
      <c r="V95" s="146">
        <f t="shared" si="13"/>
        <v>0</v>
      </c>
      <c r="W95" s="147">
        <f t="shared" si="14"/>
        <v>0</v>
      </c>
      <c r="X95" s="288"/>
    </row>
    <row r="96" spans="1:24" x14ac:dyDescent="0.2">
      <c r="A96" s="218" t="s">
        <v>109</v>
      </c>
      <c r="B96" s="143" t="s">
        <v>412</v>
      </c>
      <c r="C96" s="144" t="s">
        <v>413</v>
      </c>
      <c r="D96" s="145">
        <v>1</v>
      </c>
      <c r="E96" s="146">
        <v>100350</v>
      </c>
      <c r="F96" s="146">
        <v>0</v>
      </c>
      <c r="G96" s="147">
        <v>0</v>
      </c>
      <c r="H96" s="145">
        <v>0</v>
      </c>
      <c r="I96" s="146">
        <v>85949</v>
      </c>
      <c r="J96" s="146">
        <v>0</v>
      </c>
      <c r="K96" s="147">
        <v>0</v>
      </c>
      <c r="L96" s="145">
        <v>3</v>
      </c>
      <c r="M96" s="146">
        <v>109410</v>
      </c>
      <c r="N96" s="146">
        <v>0</v>
      </c>
      <c r="O96" s="147">
        <v>0</v>
      </c>
      <c r="P96" s="145">
        <f t="shared" si="15"/>
        <v>2</v>
      </c>
      <c r="Q96" s="146">
        <f t="shared" si="9"/>
        <v>9060</v>
      </c>
      <c r="R96" s="146">
        <f t="shared" si="10"/>
        <v>0</v>
      </c>
      <c r="S96" s="147">
        <f t="shared" si="11"/>
        <v>0</v>
      </c>
      <c r="T96" s="145">
        <f t="shared" si="16"/>
        <v>3</v>
      </c>
      <c r="U96" s="146">
        <f t="shared" si="12"/>
        <v>23461</v>
      </c>
      <c r="V96" s="146">
        <f t="shared" si="13"/>
        <v>0</v>
      </c>
      <c r="W96" s="147">
        <f t="shared" si="14"/>
        <v>0</v>
      </c>
      <c r="X96" s="288"/>
    </row>
    <row r="97" spans="1:24" x14ac:dyDescent="0.2">
      <c r="A97" s="218" t="s">
        <v>109</v>
      </c>
      <c r="B97" s="143" t="s">
        <v>414</v>
      </c>
      <c r="C97" s="144" t="s">
        <v>415</v>
      </c>
      <c r="D97" s="145">
        <v>744</v>
      </c>
      <c r="E97" s="146">
        <v>470500</v>
      </c>
      <c r="F97" s="146">
        <v>0</v>
      </c>
      <c r="G97" s="147">
        <v>0</v>
      </c>
      <c r="H97" s="145">
        <v>764</v>
      </c>
      <c r="I97" s="146">
        <v>458314</v>
      </c>
      <c r="J97" s="146">
        <v>0</v>
      </c>
      <c r="K97" s="147">
        <v>0</v>
      </c>
      <c r="L97" s="145">
        <v>569</v>
      </c>
      <c r="M97" s="146">
        <v>484905.8</v>
      </c>
      <c r="N97" s="146">
        <v>0</v>
      </c>
      <c r="O97" s="147">
        <v>0</v>
      </c>
      <c r="P97" s="145">
        <f t="shared" si="15"/>
        <v>-175</v>
      </c>
      <c r="Q97" s="146">
        <f t="shared" si="9"/>
        <v>14405.799999999988</v>
      </c>
      <c r="R97" s="146">
        <f t="shared" si="10"/>
        <v>0</v>
      </c>
      <c r="S97" s="147">
        <f t="shared" si="11"/>
        <v>0</v>
      </c>
      <c r="T97" s="145">
        <f t="shared" si="16"/>
        <v>-195</v>
      </c>
      <c r="U97" s="146">
        <f t="shared" si="12"/>
        <v>26591.799999999988</v>
      </c>
      <c r="V97" s="146">
        <f t="shared" si="13"/>
        <v>0</v>
      </c>
      <c r="W97" s="147">
        <f t="shared" si="14"/>
        <v>0</v>
      </c>
      <c r="X97" s="288"/>
    </row>
    <row r="98" spans="1:24" x14ac:dyDescent="0.2">
      <c r="A98" s="218" t="s">
        <v>109</v>
      </c>
      <c r="B98" s="143" t="s">
        <v>416</v>
      </c>
      <c r="C98" s="144" t="s">
        <v>417</v>
      </c>
      <c r="D98" s="145">
        <v>58</v>
      </c>
      <c r="E98" s="146">
        <v>33920</v>
      </c>
      <c r="F98" s="146">
        <v>0</v>
      </c>
      <c r="G98" s="147">
        <v>0</v>
      </c>
      <c r="H98" s="145">
        <v>87</v>
      </c>
      <c r="I98" s="146">
        <v>39267</v>
      </c>
      <c r="J98" s="146">
        <v>0</v>
      </c>
      <c r="K98" s="147">
        <v>0</v>
      </c>
      <c r="L98" s="145">
        <v>77</v>
      </c>
      <c r="M98" s="146">
        <v>44516</v>
      </c>
      <c r="N98" s="146">
        <v>0</v>
      </c>
      <c r="O98" s="147">
        <v>0</v>
      </c>
      <c r="P98" s="145">
        <f t="shared" si="15"/>
        <v>19</v>
      </c>
      <c r="Q98" s="146">
        <f t="shared" si="9"/>
        <v>10596</v>
      </c>
      <c r="R98" s="146">
        <f t="shared" si="10"/>
        <v>0</v>
      </c>
      <c r="S98" s="147">
        <f t="shared" si="11"/>
        <v>0</v>
      </c>
      <c r="T98" s="145">
        <f t="shared" si="16"/>
        <v>-10</v>
      </c>
      <c r="U98" s="146">
        <f t="shared" si="12"/>
        <v>5249</v>
      </c>
      <c r="V98" s="146">
        <f t="shared" si="13"/>
        <v>0</v>
      </c>
      <c r="W98" s="147">
        <f t="shared" si="14"/>
        <v>0</v>
      </c>
      <c r="X98" s="288"/>
    </row>
    <row r="99" spans="1:24" x14ac:dyDescent="0.2">
      <c r="A99" s="218" t="s">
        <v>109</v>
      </c>
      <c r="B99" s="143" t="s">
        <v>418</v>
      </c>
      <c r="C99" s="144" t="s">
        <v>419</v>
      </c>
      <c r="D99" s="145">
        <v>2285</v>
      </c>
      <c r="E99" s="146">
        <v>2038719</v>
      </c>
      <c r="F99" s="146">
        <v>0</v>
      </c>
      <c r="G99" s="147">
        <v>1811344.8200000003</v>
      </c>
      <c r="H99" s="145">
        <v>2470</v>
      </c>
      <c r="I99" s="146">
        <v>1821247.2000000002</v>
      </c>
      <c r="J99" s="146">
        <v>0</v>
      </c>
      <c r="K99" s="147">
        <v>1978852.69</v>
      </c>
      <c r="L99" s="145">
        <v>2195</v>
      </c>
      <c r="M99" s="146">
        <v>2060005.6</v>
      </c>
      <c r="N99" s="146">
        <v>0</v>
      </c>
      <c r="O99" s="147">
        <v>2189073.3800000008</v>
      </c>
      <c r="P99" s="145">
        <f t="shared" si="15"/>
        <v>-90</v>
      </c>
      <c r="Q99" s="146">
        <f t="shared" si="9"/>
        <v>21286.600000000093</v>
      </c>
      <c r="R99" s="146">
        <f t="shared" si="10"/>
        <v>0</v>
      </c>
      <c r="S99" s="147">
        <f t="shared" si="11"/>
        <v>377728.56000000052</v>
      </c>
      <c r="T99" s="145">
        <f t="shared" si="16"/>
        <v>-275</v>
      </c>
      <c r="U99" s="146">
        <f t="shared" si="12"/>
        <v>238758.39999999991</v>
      </c>
      <c r="V99" s="146">
        <f t="shared" si="13"/>
        <v>0</v>
      </c>
      <c r="W99" s="147">
        <f t="shared" si="14"/>
        <v>210220.69000000088</v>
      </c>
      <c r="X99" s="288"/>
    </row>
    <row r="100" spans="1:24" x14ac:dyDescent="0.2">
      <c r="A100" s="218" t="s">
        <v>109</v>
      </c>
      <c r="B100" s="143" t="s">
        <v>420</v>
      </c>
      <c r="C100" s="144" t="s">
        <v>421</v>
      </c>
      <c r="D100" s="145">
        <v>895</v>
      </c>
      <c r="E100" s="146">
        <v>521339</v>
      </c>
      <c r="F100" s="146">
        <v>0</v>
      </c>
      <c r="G100" s="147">
        <v>0</v>
      </c>
      <c r="H100" s="145">
        <v>922</v>
      </c>
      <c r="I100" s="146">
        <v>509120</v>
      </c>
      <c r="J100" s="146">
        <v>0</v>
      </c>
      <c r="K100" s="147">
        <v>0</v>
      </c>
      <c r="L100" s="145">
        <v>558</v>
      </c>
      <c r="M100" s="146">
        <v>565248.6</v>
      </c>
      <c r="N100" s="146">
        <v>0</v>
      </c>
      <c r="O100" s="147">
        <v>0</v>
      </c>
      <c r="P100" s="145">
        <f t="shared" si="15"/>
        <v>-337</v>
      </c>
      <c r="Q100" s="146">
        <f t="shared" si="9"/>
        <v>43909.599999999977</v>
      </c>
      <c r="R100" s="146">
        <f t="shared" si="10"/>
        <v>0</v>
      </c>
      <c r="S100" s="147">
        <f t="shared" si="11"/>
        <v>0</v>
      </c>
      <c r="T100" s="145">
        <f t="shared" si="16"/>
        <v>-364</v>
      </c>
      <c r="U100" s="146">
        <f t="shared" si="12"/>
        <v>56128.599999999977</v>
      </c>
      <c r="V100" s="146">
        <f t="shared" si="13"/>
        <v>0</v>
      </c>
      <c r="W100" s="147">
        <f t="shared" si="14"/>
        <v>0</v>
      </c>
      <c r="X100" s="288"/>
    </row>
    <row r="101" spans="1:24" x14ac:dyDescent="0.2">
      <c r="A101" s="218" t="s">
        <v>109</v>
      </c>
      <c r="B101" s="143" t="s">
        <v>422</v>
      </c>
      <c r="C101" s="144" t="s">
        <v>423</v>
      </c>
      <c r="D101" s="145">
        <v>996</v>
      </c>
      <c r="E101" s="146">
        <v>549940</v>
      </c>
      <c r="F101" s="146">
        <v>0</v>
      </c>
      <c r="G101" s="147">
        <v>0</v>
      </c>
      <c r="H101" s="145">
        <v>932</v>
      </c>
      <c r="I101" s="146">
        <v>505158.2</v>
      </c>
      <c r="J101" s="146">
        <v>0</v>
      </c>
      <c r="K101" s="147">
        <v>0</v>
      </c>
      <c r="L101" s="145">
        <v>901</v>
      </c>
      <c r="M101" s="146">
        <v>562009</v>
      </c>
      <c r="N101" s="146">
        <v>0</v>
      </c>
      <c r="O101" s="147">
        <v>0</v>
      </c>
      <c r="P101" s="145">
        <f t="shared" si="15"/>
        <v>-95</v>
      </c>
      <c r="Q101" s="146">
        <f t="shared" si="9"/>
        <v>12069</v>
      </c>
      <c r="R101" s="146">
        <f t="shared" si="10"/>
        <v>0</v>
      </c>
      <c r="S101" s="147">
        <f t="shared" si="11"/>
        <v>0</v>
      </c>
      <c r="T101" s="145">
        <f t="shared" si="16"/>
        <v>-31</v>
      </c>
      <c r="U101" s="146">
        <f t="shared" si="12"/>
        <v>56850.799999999988</v>
      </c>
      <c r="V101" s="146">
        <f t="shared" si="13"/>
        <v>0</v>
      </c>
      <c r="W101" s="147">
        <f t="shared" si="14"/>
        <v>0</v>
      </c>
      <c r="X101" s="288"/>
    </row>
    <row r="102" spans="1:24" x14ac:dyDescent="0.2">
      <c r="A102" s="218" t="s">
        <v>109</v>
      </c>
      <c r="B102" s="143" t="s">
        <v>424</v>
      </c>
      <c r="C102" s="144" t="s">
        <v>425</v>
      </c>
      <c r="D102" s="145">
        <v>524</v>
      </c>
      <c r="E102" s="146">
        <v>154572</v>
      </c>
      <c r="F102" s="146">
        <v>0</v>
      </c>
      <c r="G102" s="147">
        <v>0</v>
      </c>
      <c r="H102" s="145">
        <v>584</v>
      </c>
      <c r="I102" s="146">
        <v>133114</v>
      </c>
      <c r="J102" s="146">
        <v>0</v>
      </c>
      <c r="K102" s="147">
        <v>0</v>
      </c>
      <c r="L102" s="145">
        <v>231</v>
      </c>
      <c r="M102" s="146">
        <v>135474</v>
      </c>
      <c r="N102" s="146">
        <v>0</v>
      </c>
      <c r="O102" s="147">
        <v>0</v>
      </c>
      <c r="P102" s="145">
        <f t="shared" si="15"/>
        <v>-293</v>
      </c>
      <c r="Q102" s="146">
        <f t="shared" si="9"/>
        <v>-19098</v>
      </c>
      <c r="R102" s="146">
        <f t="shared" si="10"/>
        <v>0</v>
      </c>
      <c r="S102" s="147">
        <f t="shared" si="11"/>
        <v>0</v>
      </c>
      <c r="T102" s="145">
        <f t="shared" si="16"/>
        <v>-353</v>
      </c>
      <c r="U102" s="146">
        <f t="shared" si="12"/>
        <v>2360</v>
      </c>
      <c r="V102" s="146">
        <f t="shared" si="13"/>
        <v>0</v>
      </c>
      <c r="W102" s="147">
        <f t="shared" si="14"/>
        <v>0</v>
      </c>
      <c r="X102" s="288"/>
    </row>
    <row r="103" spans="1:24" x14ac:dyDescent="0.2">
      <c r="A103" s="218" t="s">
        <v>109</v>
      </c>
      <c r="B103" s="143" t="s">
        <v>426</v>
      </c>
      <c r="C103" s="144" t="s">
        <v>427</v>
      </c>
      <c r="D103" s="145">
        <v>59</v>
      </c>
      <c r="E103" s="146">
        <v>19774</v>
      </c>
      <c r="F103" s="146">
        <v>0</v>
      </c>
      <c r="G103" s="147">
        <v>0</v>
      </c>
      <c r="H103" s="145">
        <v>53</v>
      </c>
      <c r="I103" s="146">
        <v>15904</v>
      </c>
      <c r="J103" s="146">
        <v>0</v>
      </c>
      <c r="K103" s="147">
        <v>0</v>
      </c>
      <c r="L103" s="145">
        <v>50</v>
      </c>
      <c r="M103" s="146">
        <v>16800</v>
      </c>
      <c r="N103" s="146">
        <v>0</v>
      </c>
      <c r="O103" s="147">
        <v>0</v>
      </c>
      <c r="P103" s="145">
        <f t="shared" si="15"/>
        <v>-9</v>
      </c>
      <c r="Q103" s="146">
        <f t="shared" si="9"/>
        <v>-2974</v>
      </c>
      <c r="R103" s="146">
        <f t="shared" si="10"/>
        <v>0</v>
      </c>
      <c r="S103" s="147">
        <f t="shared" si="11"/>
        <v>0</v>
      </c>
      <c r="T103" s="145">
        <f t="shared" si="16"/>
        <v>-3</v>
      </c>
      <c r="U103" s="146">
        <f t="shared" si="12"/>
        <v>896</v>
      </c>
      <c r="V103" s="146">
        <f t="shared" si="13"/>
        <v>0</v>
      </c>
      <c r="W103" s="147">
        <f t="shared" si="14"/>
        <v>0</v>
      </c>
      <c r="X103" s="288"/>
    </row>
    <row r="104" spans="1:24" x14ac:dyDescent="0.2">
      <c r="A104" s="218" t="s">
        <v>113</v>
      </c>
      <c r="B104" s="143" t="s">
        <v>428</v>
      </c>
      <c r="C104" s="144" t="s">
        <v>429</v>
      </c>
      <c r="D104" s="145">
        <v>3875</v>
      </c>
      <c r="E104" s="146">
        <v>3188242.6</v>
      </c>
      <c r="F104" s="146">
        <v>137765.60999999993</v>
      </c>
      <c r="G104" s="147">
        <v>542186.19999999995</v>
      </c>
      <c r="H104" s="145">
        <v>3869.5</v>
      </c>
      <c r="I104" s="146">
        <v>2801278.5999999996</v>
      </c>
      <c r="J104" s="146">
        <v>22562.400000000001</v>
      </c>
      <c r="K104" s="147">
        <v>650506.34000000008</v>
      </c>
      <c r="L104" s="145">
        <v>2683.5</v>
      </c>
      <c r="M104" s="146">
        <v>3043292.6</v>
      </c>
      <c r="N104" s="146">
        <v>30064.000000000004</v>
      </c>
      <c r="O104" s="147">
        <v>755299.07000000007</v>
      </c>
      <c r="P104" s="145">
        <f t="shared" si="15"/>
        <v>-1191.5</v>
      </c>
      <c r="Q104" s="146">
        <f t="shared" si="9"/>
        <v>-144950</v>
      </c>
      <c r="R104" s="146">
        <f t="shared" si="10"/>
        <v>-107701.60999999993</v>
      </c>
      <c r="S104" s="147">
        <f t="shared" si="11"/>
        <v>213112.87000000011</v>
      </c>
      <c r="T104" s="145">
        <f t="shared" si="16"/>
        <v>-1186</v>
      </c>
      <c r="U104" s="146">
        <f t="shared" si="12"/>
        <v>242014.00000000047</v>
      </c>
      <c r="V104" s="146">
        <f t="shared" si="13"/>
        <v>7501.6000000000022</v>
      </c>
      <c r="W104" s="147">
        <f t="shared" si="14"/>
        <v>104792.72999999998</v>
      </c>
      <c r="X104" s="288"/>
    </row>
    <row r="105" spans="1:24" x14ac:dyDescent="0.2">
      <c r="A105" s="218" t="s">
        <v>113</v>
      </c>
      <c r="B105" s="143" t="s">
        <v>430</v>
      </c>
      <c r="C105" s="144" t="s">
        <v>431</v>
      </c>
      <c r="D105" s="145">
        <v>369</v>
      </c>
      <c r="E105" s="146">
        <v>218020</v>
      </c>
      <c r="F105" s="146">
        <v>0</v>
      </c>
      <c r="G105" s="147">
        <v>0</v>
      </c>
      <c r="H105" s="145">
        <v>369</v>
      </c>
      <c r="I105" s="146">
        <v>200530</v>
      </c>
      <c r="J105" s="146">
        <v>0</v>
      </c>
      <c r="K105" s="147">
        <v>0</v>
      </c>
      <c r="L105" s="145">
        <v>300</v>
      </c>
      <c r="M105" s="146">
        <v>246762</v>
      </c>
      <c r="N105" s="146">
        <v>0</v>
      </c>
      <c r="O105" s="147">
        <v>0</v>
      </c>
      <c r="P105" s="145">
        <f t="shared" si="15"/>
        <v>-69</v>
      </c>
      <c r="Q105" s="146">
        <f t="shared" si="9"/>
        <v>28742</v>
      </c>
      <c r="R105" s="146">
        <f t="shared" si="10"/>
        <v>0</v>
      </c>
      <c r="S105" s="147">
        <f t="shared" si="11"/>
        <v>0</v>
      </c>
      <c r="T105" s="145">
        <f t="shared" si="16"/>
        <v>-69</v>
      </c>
      <c r="U105" s="146">
        <f t="shared" si="12"/>
        <v>46232</v>
      </c>
      <c r="V105" s="146">
        <f t="shared" si="13"/>
        <v>0</v>
      </c>
      <c r="W105" s="147">
        <f t="shared" si="14"/>
        <v>0</v>
      </c>
      <c r="X105" s="288"/>
    </row>
    <row r="106" spans="1:24" x14ac:dyDescent="0.2">
      <c r="A106" s="218" t="s">
        <v>113</v>
      </c>
      <c r="B106" s="143" t="s">
        <v>432</v>
      </c>
      <c r="C106" s="144" t="s">
        <v>433</v>
      </c>
      <c r="D106" s="145">
        <v>1603</v>
      </c>
      <c r="E106" s="146">
        <v>1191742</v>
      </c>
      <c r="F106" s="146">
        <v>118410</v>
      </c>
      <c r="G106" s="147">
        <v>0</v>
      </c>
      <c r="H106" s="145">
        <v>1461</v>
      </c>
      <c r="I106" s="146">
        <v>1210280.6000000001</v>
      </c>
      <c r="J106" s="146">
        <v>15390</v>
      </c>
      <c r="K106" s="147">
        <v>0</v>
      </c>
      <c r="L106" s="145">
        <v>1184</v>
      </c>
      <c r="M106" s="146">
        <v>1077585.3999999999</v>
      </c>
      <c r="N106" s="146">
        <v>4074</v>
      </c>
      <c r="O106" s="147">
        <v>0</v>
      </c>
      <c r="P106" s="145">
        <f t="shared" si="15"/>
        <v>-419</v>
      </c>
      <c r="Q106" s="146">
        <f t="shared" si="9"/>
        <v>-114156.60000000009</v>
      </c>
      <c r="R106" s="146">
        <f t="shared" si="10"/>
        <v>-114336</v>
      </c>
      <c r="S106" s="147">
        <f t="shared" si="11"/>
        <v>0</v>
      </c>
      <c r="T106" s="145">
        <f t="shared" si="16"/>
        <v>-277</v>
      </c>
      <c r="U106" s="146">
        <f t="shared" si="12"/>
        <v>-132695.20000000019</v>
      </c>
      <c r="V106" s="146">
        <f t="shared" si="13"/>
        <v>-11316</v>
      </c>
      <c r="W106" s="147">
        <f t="shared" si="14"/>
        <v>0</v>
      </c>
      <c r="X106" s="288"/>
    </row>
    <row r="107" spans="1:24" x14ac:dyDescent="0.2">
      <c r="A107" s="218" t="s">
        <v>113</v>
      </c>
      <c r="B107" s="143" t="s">
        <v>434</v>
      </c>
      <c r="C107" s="144" t="s">
        <v>435</v>
      </c>
      <c r="D107" s="145">
        <v>552</v>
      </c>
      <c r="E107" s="146">
        <v>300043</v>
      </c>
      <c r="F107" s="146">
        <v>0</v>
      </c>
      <c r="G107" s="147">
        <v>0</v>
      </c>
      <c r="H107" s="145">
        <v>574</v>
      </c>
      <c r="I107" s="146">
        <v>383206</v>
      </c>
      <c r="J107" s="146">
        <v>0</v>
      </c>
      <c r="K107" s="147">
        <v>0</v>
      </c>
      <c r="L107" s="145">
        <v>354</v>
      </c>
      <c r="M107" s="146">
        <v>312285.2</v>
      </c>
      <c r="N107" s="146">
        <v>0</v>
      </c>
      <c r="O107" s="147">
        <v>0</v>
      </c>
      <c r="P107" s="145">
        <f t="shared" si="15"/>
        <v>-198</v>
      </c>
      <c r="Q107" s="146">
        <f t="shared" si="9"/>
        <v>12242.200000000012</v>
      </c>
      <c r="R107" s="146">
        <f t="shared" si="10"/>
        <v>0</v>
      </c>
      <c r="S107" s="147">
        <f t="shared" si="11"/>
        <v>0</v>
      </c>
      <c r="T107" s="145">
        <f t="shared" si="16"/>
        <v>-220</v>
      </c>
      <c r="U107" s="146">
        <f t="shared" si="12"/>
        <v>-70920.799999999988</v>
      </c>
      <c r="V107" s="146">
        <f t="shared" si="13"/>
        <v>0</v>
      </c>
      <c r="W107" s="147">
        <f t="shared" si="14"/>
        <v>0</v>
      </c>
      <c r="X107" s="288"/>
    </row>
    <row r="108" spans="1:24" x14ac:dyDescent="0.2">
      <c r="A108" s="218" t="s">
        <v>116</v>
      </c>
      <c r="B108" s="143" t="s">
        <v>436</v>
      </c>
      <c r="C108" s="144" t="s">
        <v>437</v>
      </c>
      <c r="D108" s="145">
        <v>486</v>
      </c>
      <c r="E108" s="146">
        <v>277678</v>
      </c>
      <c r="F108" s="146">
        <v>0</v>
      </c>
      <c r="G108" s="147">
        <v>0</v>
      </c>
      <c r="H108" s="145">
        <v>476</v>
      </c>
      <c r="I108" s="146">
        <v>232248</v>
      </c>
      <c r="J108" s="146">
        <v>0</v>
      </c>
      <c r="K108" s="147">
        <v>0</v>
      </c>
      <c r="L108" s="145">
        <v>434</v>
      </c>
      <c r="M108" s="146">
        <v>292931</v>
      </c>
      <c r="N108" s="146">
        <v>0</v>
      </c>
      <c r="O108" s="147">
        <v>0</v>
      </c>
      <c r="P108" s="145">
        <f t="shared" si="15"/>
        <v>-52</v>
      </c>
      <c r="Q108" s="146">
        <f t="shared" si="9"/>
        <v>15253</v>
      </c>
      <c r="R108" s="146">
        <f t="shared" si="10"/>
        <v>0</v>
      </c>
      <c r="S108" s="147">
        <f t="shared" si="11"/>
        <v>0</v>
      </c>
      <c r="T108" s="145">
        <f t="shared" si="16"/>
        <v>-42</v>
      </c>
      <c r="U108" s="146">
        <f t="shared" si="12"/>
        <v>60683</v>
      </c>
      <c r="V108" s="146">
        <f t="shared" si="13"/>
        <v>0</v>
      </c>
      <c r="W108" s="147">
        <f t="shared" si="14"/>
        <v>0</v>
      </c>
      <c r="X108" s="288"/>
    </row>
    <row r="109" spans="1:24" x14ac:dyDescent="0.2">
      <c r="A109" s="218" t="s">
        <v>116</v>
      </c>
      <c r="B109" s="143" t="s">
        <v>438</v>
      </c>
      <c r="C109" s="144" t="s">
        <v>439</v>
      </c>
      <c r="D109" s="145">
        <v>520</v>
      </c>
      <c r="E109" s="146">
        <v>156471.6</v>
      </c>
      <c r="F109" s="146">
        <v>0</v>
      </c>
      <c r="G109" s="147">
        <v>0</v>
      </c>
      <c r="H109" s="145">
        <v>422</v>
      </c>
      <c r="I109" s="146">
        <v>136558</v>
      </c>
      <c r="J109" s="146">
        <v>0</v>
      </c>
      <c r="K109" s="147">
        <v>0</v>
      </c>
      <c r="L109" s="145">
        <v>149</v>
      </c>
      <c r="M109" s="146">
        <v>119048.8</v>
      </c>
      <c r="N109" s="146">
        <v>0</v>
      </c>
      <c r="O109" s="147">
        <v>0</v>
      </c>
      <c r="P109" s="145">
        <f t="shared" si="15"/>
        <v>-371</v>
      </c>
      <c r="Q109" s="146">
        <f t="shared" si="9"/>
        <v>-37422.800000000003</v>
      </c>
      <c r="R109" s="146">
        <f t="shared" si="10"/>
        <v>0</v>
      </c>
      <c r="S109" s="147">
        <f t="shared" si="11"/>
        <v>0</v>
      </c>
      <c r="T109" s="145">
        <f t="shared" si="16"/>
        <v>-273</v>
      </c>
      <c r="U109" s="146">
        <f t="shared" si="12"/>
        <v>-17509.199999999997</v>
      </c>
      <c r="V109" s="146">
        <f t="shared" si="13"/>
        <v>0</v>
      </c>
      <c r="W109" s="147">
        <f t="shared" si="14"/>
        <v>0</v>
      </c>
      <c r="X109" s="288"/>
    </row>
    <row r="110" spans="1:24" x14ac:dyDescent="0.2">
      <c r="A110" s="277" t="s">
        <v>116</v>
      </c>
      <c r="B110" s="143" t="s">
        <v>440</v>
      </c>
      <c r="C110" s="144" t="s">
        <v>441</v>
      </c>
      <c r="D110" s="145"/>
      <c r="E110" s="146"/>
      <c r="F110" s="146"/>
      <c r="G110" s="147"/>
      <c r="H110" s="145">
        <v>253</v>
      </c>
      <c r="I110" s="146">
        <v>68179.199999999997</v>
      </c>
      <c r="J110" s="146">
        <v>0</v>
      </c>
      <c r="K110" s="147">
        <v>0</v>
      </c>
      <c r="L110" s="145">
        <v>97</v>
      </c>
      <c r="M110" s="146">
        <v>83244</v>
      </c>
      <c r="N110" s="146">
        <v>0</v>
      </c>
      <c r="O110" s="147">
        <v>0</v>
      </c>
      <c r="P110" s="145">
        <f t="shared" si="15"/>
        <v>97</v>
      </c>
      <c r="Q110" s="146">
        <f t="shared" si="9"/>
        <v>83244</v>
      </c>
      <c r="R110" s="146">
        <f t="shared" si="10"/>
        <v>0</v>
      </c>
      <c r="S110" s="147">
        <f t="shared" si="11"/>
        <v>0</v>
      </c>
      <c r="T110" s="145">
        <f t="shared" si="16"/>
        <v>-156</v>
      </c>
      <c r="U110" s="146">
        <f t="shared" si="12"/>
        <v>15064.800000000003</v>
      </c>
      <c r="V110" s="146">
        <f t="shared" si="13"/>
        <v>0</v>
      </c>
      <c r="W110" s="147">
        <f t="shared" si="14"/>
        <v>0</v>
      </c>
      <c r="X110" s="288"/>
    </row>
    <row r="111" spans="1:24" x14ac:dyDescent="0.2">
      <c r="A111" s="277" t="s">
        <v>116</v>
      </c>
      <c r="B111" s="143" t="s">
        <v>442</v>
      </c>
      <c r="C111" s="144" t="s">
        <v>443</v>
      </c>
      <c r="D111" s="145">
        <v>420</v>
      </c>
      <c r="E111" s="146">
        <v>168770</v>
      </c>
      <c r="F111" s="146">
        <v>0</v>
      </c>
      <c r="G111" s="147">
        <v>0</v>
      </c>
      <c r="H111" s="145">
        <v>489</v>
      </c>
      <c r="I111" s="146">
        <v>158254.29</v>
      </c>
      <c r="J111" s="146">
        <v>0</v>
      </c>
      <c r="K111" s="147">
        <v>0</v>
      </c>
      <c r="L111" s="145">
        <v>297</v>
      </c>
      <c r="M111" s="146">
        <v>172180</v>
      </c>
      <c r="N111" s="146">
        <v>0</v>
      </c>
      <c r="O111" s="147">
        <v>0</v>
      </c>
      <c r="P111" s="145">
        <f t="shared" si="15"/>
        <v>-123</v>
      </c>
      <c r="Q111" s="146">
        <f t="shared" si="9"/>
        <v>3410</v>
      </c>
      <c r="R111" s="146">
        <f t="shared" si="10"/>
        <v>0</v>
      </c>
      <c r="S111" s="147">
        <f t="shared" si="11"/>
        <v>0</v>
      </c>
      <c r="T111" s="145">
        <f t="shared" si="16"/>
        <v>-192</v>
      </c>
      <c r="U111" s="146">
        <f t="shared" si="12"/>
        <v>13925.709999999992</v>
      </c>
      <c r="V111" s="146">
        <f t="shared" si="13"/>
        <v>0</v>
      </c>
      <c r="W111" s="147">
        <f t="shared" si="14"/>
        <v>0</v>
      </c>
      <c r="X111" s="288"/>
    </row>
    <row r="112" spans="1:24" ht="12.75" customHeight="1" x14ac:dyDescent="0.2">
      <c r="A112" s="277" t="s">
        <v>116</v>
      </c>
      <c r="B112" s="143" t="s">
        <v>444</v>
      </c>
      <c r="C112" s="144" t="s">
        <v>445</v>
      </c>
      <c r="D112" s="145"/>
      <c r="E112" s="146">
        <v>22800</v>
      </c>
      <c r="F112" s="146">
        <v>0</v>
      </c>
      <c r="G112" s="147">
        <v>0</v>
      </c>
      <c r="H112" s="145">
        <v>0</v>
      </c>
      <c r="I112" s="146">
        <v>17310</v>
      </c>
      <c r="J112" s="146">
        <v>0</v>
      </c>
      <c r="K112" s="147">
        <v>0</v>
      </c>
      <c r="L112" s="145">
        <v>0</v>
      </c>
      <c r="M112" s="146">
        <v>11587</v>
      </c>
      <c r="N112" s="146">
        <v>0</v>
      </c>
      <c r="O112" s="147">
        <v>0</v>
      </c>
      <c r="P112" s="145">
        <f t="shared" si="15"/>
        <v>0</v>
      </c>
      <c r="Q112" s="146">
        <f t="shared" si="9"/>
        <v>-11213</v>
      </c>
      <c r="R112" s="146">
        <f t="shared" si="10"/>
        <v>0</v>
      </c>
      <c r="S112" s="147">
        <f t="shared" si="11"/>
        <v>0</v>
      </c>
      <c r="T112" s="145">
        <f t="shared" si="16"/>
        <v>0</v>
      </c>
      <c r="U112" s="146">
        <f t="shared" si="12"/>
        <v>-5723</v>
      </c>
      <c r="V112" s="146">
        <f t="shared" si="13"/>
        <v>0</v>
      </c>
      <c r="W112" s="147">
        <f t="shared" si="14"/>
        <v>0</v>
      </c>
      <c r="X112" s="288"/>
    </row>
    <row r="113" spans="1:24" x14ac:dyDescent="0.2">
      <c r="A113" s="277" t="s">
        <v>116</v>
      </c>
      <c r="B113" s="143" t="s">
        <v>446</v>
      </c>
      <c r="C113" s="144" t="s">
        <v>447</v>
      </c>
      <c r="D113" s="145"/>
      <c r="E113" s="146">
        <v>13650</v>
      </c>
      <c r="F113" s="146">
        <v>0</v>
      </c>
      <c r="G113" s="147">
        <v>0</v>
      </c>
      <c r="H113" s="145">
        <v>0</v>
      </c>
      <c r="I113" s="146">
        <v>13710</v>
      </c>
      <c r="J113" s="146">
        <v>0</v>
      </c>
      <c r="K113" s="147">
        <v>0</v>
      </c>
      <c r="L113" s="145">
        <v>0</v>
      </c>
      <c r="M113" s="146">
        <v>16908</v>
      </c>
      <c r="N113" s="146">
        <v>0</v>
      </c>
      <c r="O113" s="147">
        <v>0</v>
      </c>
      <c r="P113" s="145">
        <f t="shared" si="15"/>
        <v>0</v>
      </c>
      <c r="Q113" s="146">
        <f t="shared" si="9"/>
        <v>3258</v>
      </c>
      <c r="R113" s="146">
        <f t="shared" si="10"/>
        <v>0</v>
      </c>
      <c r="S113" s="147">
        <f t="shared" si="11"/>
        <v>0</v>
      </c>
      <c r="T113" s="145">
        <f t="shared" si="16"/>
        <v>0</v>
      </c>
      <c r="U113" s="146">
        <f t="shared" si="12"/>
        <v>3198</v>
      </c>
      <c r="V113" s="146">
        <f t="shared" si="13"/>
        <v>0</v>
      </c>
      <c r="W113" s="147">
        <f t="shared" si="14"/>
        <v>0</v>
      </c>
      <c r="X113" s="288"/>
    </row>
    <row r="114" spans="1:24" x14ac:dyDescent="0.2">
      <c r="A114" s="277" t="s">
        <v>116</v>
      </c>
      <c r="B114" s="278" t="s">
        <v>448</v>
      </c>
      <c r="C114" s="144" t="s">
        <v>449</v>
      </c>
      <c r="D114" s="145">
        <v>3982</v>
      </c>
      <c r="E114" s="146">
        <v>3341234</v>
      </c>
      <c r="F114" s="146">
        <v>180163.72999999995</v>
      </c>
      <c r="G114" s="147">
        <v>492693.12000000011</v>
      </c>
      <c r="H114" s="145">
        <v>3876</v>
      </c>
      <c r="I114" s="146">
        <v>3115481.2199999997</v>
      </c>
      <c r="J114" s="146">
        <v>68554.739999999991</v>
      </c>
      <c r="K114" s="147">
        <v>375885.67</v>
      </c>
      <c r="L114" s="145">
        <v>3073</v>
      </c>
      <c r="M114" s="146">
        <v>3265974.2</v>
      </c>
      <c r="N114" s="146">
        <v>73919.070000000007</v>
      </c>
      <c r="O114" s="147">
        <v>331086.58</v>
      </c>
      <c r="P114" s="145">
        <f t="shared" si="15"/>
        <v>-909</v>
      </c>
      <c r="Q114" s="146">
        <f t="shared" si="9"/>
        <v>-75259.799999999814</v>
      </c>
      <c r="R114" s="146">
        <f t="shared" si="10"/>
        <v>-106244.65999999995</v>
      </c>
      <c r="S114" s="147">
        <f t="shared" si="11"/>
        <v>-161606.5400000001</v>
      </c>
      <c r="T114" s="145">
        <f t="shared" si="16"/>
        <v>-803</v>
      </c>
      <c r="U114" s="146">
        <f t="shared" si="12"/>
        <v>150492.98000000045</v>
      </c>
      <c r="V114" s="146">
        <f t="shared" si="13"/>
        <v>5364.3300000000163</v>
      </c>
      <c r="W114" s="147">
        <f t="shared" si="14"/>
        <v>-44799.089999999967</v>
      </c>
      <c r="X114" s="288"/>
    </row>
    <row r="115" spans="1:24" ht="12.75" customHeight="1" x14ac:dyDescent="0.2">
      <c r="A115" s="218" t="s">
        <v>116</v>
      </c>
      <c r="B115" s="143" t="s">
        <v>450</v>
      </c>
      <c r="C115" s="144" t="s">
        <v>451</v>
      </c>
      <c r="D115" s="145"/>
      <c r="E115" s="146">
        <v>131040</v>
      </c>
      <c r="F115" s="146">
        <v>0</v>
      </c>
      <c r="G115" s="147">
        <v>0</v>
      </c>
      <c r="H115" s="145">
        <v>0</v>
      </c>
      <c r="I115" s="146">
        <v>125330.48</v>
      </c>
      <c r="J115" s="146">
        <v>0</v>
      </c>
      <c r="K115" s="147">
        <v>0</v>
      </c>
      <c r="L115" s="145">
        <v>0</v>
      </c>
      <c r="M115" s="146">
        <v>156570</v>
      </c>
      <c r="N115" s="146">
        <v>0</v>
      </c>
      <c r="O115" s="147">
        <v>0</v>
      </c>
      <c r="P115" s="145">
        <f t="shared" si="15"/>
        <v>0</v>
      </c>
      <c r="Q115" s="146">
        <f t="shared" si="9"/>
        <v>25530</v>
      </c>
      <c r="R115" s="146">
        <f t="shared" si="10"/>
        <v>0</v>
      </c>
      <c r="S115" s="147">
        <f t="shared" si="11"/>
        <v>0</v>
      </c>
      <c r="T115" s="145">
        <f t="shared" si="16"/>
        <v>0</v>
      </c>
      <c r="U115" s="146">
        <f t="shared" si="12"/>
        <v>31239.520000000004</v>
      </c>
      <c r="V115" s="146">
        <f t="shared" si="13"/>
        <v>0</v>
      </c>
      <c r="W115" s="147">
        <f t="shared" si="14"/>
        <v>0</v>
      </c>
      <c r="X115" s="288"/>
    </row>
    <row r="116" spans="1:24" x14ac:dyDescent="0.2">
      <c r="A116" s="218" t="s">
        <v>119</v>
      </c>
      <c r="B116" s="143" t="s">
        <v>452</v>
      </c>
      <c r="C116" s="144" t="s">
        <v>122</v>
      </c>
      <c r="D116" s="145">
        <v>287</v>
      </c>
      <c r="E116" s="146">
        <v>162820</v>
      </c>
      <c r="F116" s="146">
        <v>0</v>
      </c>
      <c r="G116" s="147">
        <v>0</v>
      </c>
      <c r="H116" s="145">
        <v>297</v>
      </c>
      <c r="I116" s="146">
        <v>167456</v>
      </c>
      <c r="J116" s="146">
        <v>0</v>
      </c>
      <c r="K116" s="147">
        <v>0</v>
      </c>
      <c r="L116" s="145">
        <v>237</v>
      </c>
      <c r="M116" s="146">
        <v>186224</v>
      </c>
      <c r="N116" s="146">
        <v>0</v>
      </c>
      <c r="O116" s="147">
        <v>0</v>
      </c>
      <c r="P116" s="145">
        <f t="shared" si="15"/>
        <v>-50</v>
      </c>
      <c r="Q116" s="146">
        <f t="shared" si="9"/>
        <v>23404</v>
      </c>
      <c r="R116" s="146">
        <f t="shared" si="10"/>
        <v>0</v>
      </c>
      <c r="S116" s="147">
        <f t="shared" si="11"/>
        <v>0</v>
      </c>
      <c r="T116" s="145">
        <f t="shared" si="16"/>
        <v>-60</v>
      </c>
      <c r="U116" s="146">
        <f t="shared" si="12"/>
        <v>18768</v>
      </c>
      <c r="V116" s="146">
        <f t="shared" si="13"/>
        <v>0</v>
      </c>
      <c r="W116" s="147">
        <f t="shared" si="14"/>
        <v>0</v>
      </c>
      <c r="X116" s="288"/>
    </row>
    <row r="117" spans="1:24" x14ac:dyDescent="0.2">
      <c r="A117" s="218" t="s">
        <v>119</v>
      </c>
      <c r="B117" s="143" t="s">
        <v>453</v>
      </c>
      <c r="C117" s="144" t="s">
        <v>121</v>
      </c>
      <c r="D117" s="145">
        <v>278</v>
      </c>
      <c r="E117" s="146">
        <v>151790</v>
      </c>
      <c r="F117" s="146">
        <v>0</v>
      </c>
      <c r="G117" s="147">
        <v>0</v>
      </c>
      <c r="H117" s="145">
        <v>314</v>
      </c>
      <c r="I117" s="146">
        <v>184649</v>
      </c>
      <c r="J117" s="146">
        <v>0</v>
      </c>
      <c r="K117" s="147">
        <v>0</v>
      </c>
      <c r="L117" s="145">
        <v>256</v>
      </c>
      <c r="M117" s="146">
        <v>188069</v>
      </c>
      <c r="N117" s="146">
        <v>0</v>
      </c>
      <c r="O117" s="147">
        <v>0</v>
      </c>
      <c r="P117" s="145">
        <f t="shared" si="15"/>
        <v>-22</v>
      </c>
      <c r="Q117" s="146">
        <f t="shared" si="9"/>
        <v>36279</v>
      </c>
      <c r="R117" s="146">
        <f t="shared" si="10"/>
        <v>0</v>
      </c>
      <c r="S117" s="147">
        <f t="shared" si="11"/>
        <v>0</v>
      </c>
      <c r="T117" s="145">
        <f t="shared" si="16"/>
        <v>-58</v>
      </c>
      <c r="U117" s="146">
        <f t="shared" si="12"/>
        <v>3420</v>
      </c>
      <c r="V117" s="146">
        <f t="shared" si="13"/>
        <v>0</v>
      </c>
      <c r="W117" s="147">
        <f t="shared" si="14"/>
        <v>0</v>
      </c>
      <c r="X117" s="288"/>
    </row>
    <row r="118" spans="1:24" x14ac:dyDescent="0.2">
      <c r="A118" s="218" t="s">
        <v>119</v>
      </c>
      <c r="B118" s="143" t="s">
        <v>454</v>
      </c>
      <c r="C118" s="144" t="s">
        <v>455</v>
      </c>
      <c r="D118" s="145">
        <v>4846</v>
      </c>
      <c r="E118" s="146">
        <v>3724195.8</v>
      </c>
      <c r="F118" s="146">
        <v>141654.17999999993</v>
      </c>
      <c r="G118" s="147">
        <v>0</v>
      </c>
      <c r="H118" s="145">
        <v>4876</v>
      </c>
      <c r="I118" s="146">
        <v>3641689</v>
      </c>
      <c r="J118" s="146">
        <v>6023.33</v>
      </c>
      <c r="K118" s="147">
        <v>0</v>
      </c>
      <c r="L118" s="145">
        <v>3549</v>
      </c>
      <c r="M118" s="146">
        <v>3570725</v>
      </c>
      <c r="N118" s="146">
        <v>6945.2000000000007</v>
      </c>
      <c r="O118" s="147">
        <v>0</v>
      </c>
      <c r="P118" s="145">
        <f t="shared" si="15"/>
        <v>-1297</v>
      </c>
      <c r="Q118" s="146">
        <f t="shared" si="9"/>
        <v>-153470.79999999981</v>
      </c>
      <c r="R118" s="146">
        <f t="shared" si="10"/>
        <v>-134708.97999999992</v>
      </c>
      <c r="S118" s="147">
        <f t="shared" si="11"/>
        <v>0</v>
      </c>
      <c r="T118" s="145">
        <f t="shared" si="16"/>
        <v>-1327</v>
      </c>
      <c r="U118" s="146">
        <f t="shared" si="12"/>
        <v>-70964</v>
      </c>
      <c r="V118" s="146">
        <f t="shared" si="13"/>
        <v>921.8700000000008</v>
      </c>
      <c r="W118" s="147">
        <f t="shared" si="14"/>
        <v>0</v>
      </c>
      <c r="X118" s="288"/>
    </row>
    <row r="119" spans="1:24" x14ac:dyDescent="0.2">
      <c r="A119" s="218" t="s">
        <v>119</v>
      </c>
      <c r="B119" s="143" t="s">
        <v>456</v>
      </c>
      <c r="C119" s="144" t="s">
        <v>457</v>
      </c>
      <c r="D119" s="145">
        <v>440</v>
      </c>
      <c r="E119" s="146">
        <v>344594</v>
      </c>
      <c r="F119" s="146">
        <v>0</v>
      </c>
      <c r="G119" s="147">
        <v>0</v>
      </c>
      <c r="H119" s="145">
        <v>410</v>
      </c>
      <c r="I119" s="146">
        <v>311414</v>
      </c>
      <c r="J119" s="146">
        <v>0</v>
      </c>
      <c r="K119" s="147">
        <v>0</v>
      </c>
      <c r="L119" s="145">
        <v>319</v>
      </c>
      <c r="M119" s="146">
        <v>333891</v>
      </c>
      <c r="N119" s="146">
        <v>0</v>
      </c>
      <c r="O119" s="147">
        <v>0</v>
      </c>
      <c r="P119" s="145">
        <f t="shared" si="15"/>
        <v>-121</v>
      </c>
      <c r="Q119" s="146">
        <f t="shared" si="9"/>
        <v>-10703</v>
      </c>
      <c r="R119" s="146">
        <f t="shared" si="10"/>
        <v>0</v>
      </c>
      <c r="S119" s="147">
        <f t="shared" si="11"/>
        <v>0</v>
      </c>
      <c r="T119" s="145">
        <f t="shared" si="16"/>
        <v>-91</v>
      </c>
      <c r="U119" s="146">
        <f t="shared" si="12"/>
        <v>22477</v>
      </c>
      <c r="V119" s="146">
        <f t="shared" si="13"/>
        <v>0</v>
      </c>
      <c r="W119" s="147">
        <f t="shared" si="14"/>
        <v>0</v>
      </c>
      <c r="X119" s="288"/>
    </row>
    <row r="120" spans="1:24" x14ac:dyDescent="0.2">
      <c r="A120" s="218" t="s">
        <v>119</v>
      </c>
      <c r="B120" s="143" t="s">
        <v>458</v>
      </c>
      <c r="C120" s="144" t="s">
        <v>120</v>
      </c>
      <c r="D120" s="145">
        <v>496</v>
      </c>
      <c r="E120" s="146">
        <v>267305</v>
      </c>
      <c r="F120" s="146">
        <v>0</v>
      </c>
      <c r="G120" s="147">
        <v>0</v>
      </c>
      <c r="H120" s="145">
        <v>503</v>
      </c>
      <c r="I120" s="146">
        <v>260696</v>
      </c>
      <c r="J120" s="146">
        <v>0</v>
      </c>
      <c r="K120" s="147">
        <v>0</v>
      </c>
      <c r="L120" s="145">
        <v>328</v>
      </c>
      <c r="M120" s="146">
        <v>253197</v>
      </c>
      <c r="N120" s="146">
        <v>0</v>
      </c>
      <c r="O120" s="147">
        <v>0</v>
      </c>
      <c r="P120" s="145">
        <f t="shared" si="15"/>
        <v>-168</v>
      </c>
      <c r="Q120" s="146">
        <f t="shared" si="9"/>
        <v>-14108</v>
      </c>
      <c r="R120" s="146">
        <f t="shared" si="10"/>
        <v>0</v>
      </c>
      <c r="S120" s="147">
        <f t="shared" si="11"/>
        <v>0</v>
      </c>
      <c r="T120" s="145">
        <f t="shared" si="16"/>
        <v>-175</v>
      </c>
      <c r="U120" s="146">
        <f t="shared" si="12"/>
        <v>-7499</v>
      </c>
      <c r="V120" s="146">
        <f t="shared" si="13"/>
        <v>0</v>
      </c>
      <c r="W120" s="147">
        <f t="shared" si="14"/>
        <v>0</v>
      </c>
      <c r="X120" s="288"/>
    </row>
    <row r="121" spans="1:24" x14ac:dyDescent="0.2">
      <c r="A121" s="218" t="s">
        <v>123</v>
      </c>
      <c r="B121" s="143" t="s">
        <v>459</v>
      </c>
      <c r="C121" s="144" t="s">
        <v>460</v>
      </c>
      <c r="D121" s="145">
        <v>2617</v>
      </c>
      <c r="E121" s="146">
        <v>1950297</v>
      </c>
      <c r="F121" s="146">
        <v>36033.49</v>
      </c>
      <c r="G121" s="147">
        <v>0</v>
      </c>
      <c r="H121" s="145">
        <v>2735</v>
      </c>
      <c r="I121" s="146">
        <v>1952028.98</v>
      </c>
      <c r="J121" s="146">
        <v>0</v>
      </c>
      <c r="K121" s="147">
        <v>0</v>
      </c>
      <c r="L121" s="145">
        <v>1636</v>
      </c>
      <c r="M121" s="146">
        <v>2047936.2</v>
      </c>
      <c r="N121" s="146">
        <v>0</v>
      </c>
      <c r="O121" s="147">
        <v>0</v>
      </c>
      <c r="P121" s="145">
        <f t="shared" si="15"/>
        <v>-981</v>
      </c>
      <c r="Q121" s="146">
        <f t="shared" si="9"/>
        <v>97639.199999999953</v>
      </c>
      <c r="R121" s="146">
        <f t="shared" si="10"/>
        <v>-36033.49</v>
      </c>
      <c r="S121" s="147">
        <f t="shared" si="11"/>
        <v>0</v>
      </c>
      <c r="T121" s="145">
        <f t="shared" si="16"/>
        <v>-1099</v>
      </c>
      <c r="U121" s="146">
        <f t="shared" si="12"/>
        <v>95907.219999999972</v>
      </c>
      <c r="V121" s="146">
        <f t="shared" si="13"/>
        <v>0</v>
      </c>
      <c r="W121" s="147">
        <f t="shared" si="14"/>
        <v>0</v>
      </c>
      <c r="X121" s="288"/>
    </row>
    <row r="122" spans="1:24" ht="12.75" customHeight="1" x14ac:dyDescent="0.2">
      <c r="A122" s="218" t="s">
        <v>123</v>
      </c>
      <c r="B122" s="143" t="s">
        <v>461</v>
      </c>
      <c r="C122" s="144" t="s">
        <v>462</v>
      </c>
      <c r="D122" s="145">
        <v>904</v>
      </c>
      <c r="E122" s="146">
        <v>291542</v>
      </c>
      <c r="F122" s="146">
        <v>0</v>
      </c>
      <c r="G122" s="147">
        <v>0</v>
      </c>
      <c r="H122" s="145">
        <v>742</v>
      </c>
      <c r="I122" s="146">
        <v>206151.64</v>
      </c>
      <c r="J122" s="146">
        <v>0</v>
      </c>
      <c r="K122" s="147">
        <v>0</v>
      </c>
      <c r="L122" s="145">
        <v>220</v>
      </c>
      <c r="M122" s="146">
        <v>227305</v>
      </c>
      <c r="N122" s="146">
        <v>0</v>
      </c>
      <c r="O122" s="147">
        <v>0</v>
      </c>
      <c r="P122" s="145">
        <f t="shared" si="15"/>
        <v>-684</v>
      </c>
      <c r="Q122" s="146">
        <f t="shared" si="9"/>
        <v>-64237</v>
      </c>
      <c r="R122" s="146">
        <f t="shared" si="10"/>
        <v>0</v>
      </c>
      <c r="S122" s="147">
        <f t="shared" si="11"/>
        <v>0</v>
      </c>
      <c r="T122" s="145">
        <f t="shared" si="16"/>
        <v>-522</v>
      </c>
      <c r="U122" s="146">
        <f t="shared" si="12"/>
        <v>21153.359999999986</v>
      </c>
      <c r="V122" s="146">
        <f t="shared" si="13"/>
        <v>0</v>
      </c>
      <c r="W122" s="147">
        <f t="shared" si="14"/>
        <v>0</v>
      </c>
      <c r="X122" s="288"/>
    </row>
    <row r="123" spans="1:24" x14ac:dyDescent="0.2">
      <c r="A123" s="218" t="s">
        <v>123</v>
      </c>
      <c r="B123" s="143" t="s">
        <v>463</v>
      </c>
      <c r="C123" s="144" t="s">
        <v>464</v>
      </c>
      <c r="D123" s="145">
        <v>1306</v>
      </c>
      <c r="E123" s="146">
        <v>431740</v>
      </c>
      <c r="F123" s="146">
        <v>0</v>
      </c>
      <c r="G123" s="147">
        <v>0</v>
      </c>
      <c r="H123" s="145">
        <v>1299</v>
      </c>
      <c r="I123" s="146">
        <v>384664.68</v>
      </c>
      <c r="J123" s="146">
        <v>0</v>
      </c>
      <c r="K123" s="147">
        <v>0</v>
      </c>
      <c r="L123" s="145">
        <v>349</v>
      </c>
      <c r="M123" s="146">
        <v>370386</v>
      </c>
      <c r="N123" s="146">
        <v>0</v>
      </c>
      <c r="O123" s="147">
        <v>0</v>
      </c>
      <c r="P123" s="145">
        <f t="shared" si="15"/>
        <v>-957</v>
      </c>
      <c r="Q123" s="146">
        <f t="shared" si="9"/>
        <v>-61354</v>
      </c>
      <c r="R123" s="146">
        <f t="shared" si="10"/>
        <v>0</v>
      </c>
      <c r="S123" s="147">
        <f t="shared" si="11"/>
        <v>0</v>
      </c>
      <c r="T123" s="145">
        <f t="shared" si="16"/>
        <v>-950</v>
      </c>
      <c r="U123" s="146">
        <f t="shared" si="12"/>
        <v>-14278.679999999993</v>
      </c>
      <c r="V123" s="146">
        <f t="shared" si="13"/>
        <v>0</v>
      </c>
      <c r="W123" s="147">
        <f t="shared" si="14"/>
        <v>0</v>
      </c>
      <c r="X123" s="288"/>
    </row>
    <row r="124" spans="1:24" ht="12.75" customHeight="1" x14ac:dyDescent="0.2">
      <c r="A124" s="218" t="s">
        <v>123</v>
      </c>
      <c r="B124" s="143" t="s">
        <v>465</v>
      </c>
      <c r="C124" s="144" t="s">
        <v>466</v>
      </c>
      <c r="D124" s="145"/>
      <c r="E124" s="146">
        <v>17500</v>
      </c>
      <c r="F124" s="146">
        <v>0</v>
      </c>
      <c r="G124" s="147">
        <v>0</v>
      </c>
      <c r="H124" s="145">
        <v>0</v>
      </c>
      <c r="I124" s="146">
        <v>17209.3</v>
      </c>
      <c r="J124" s="146">
        <v>0</v>
      </c>
      <c r="K124" s="147">
        <v>0</v>
      </c>
      <c r="L124" s="145">
        <v>0</v>
      </c>
      <c r="M124" s="146">
        <v>22651</v>
      </c>
      <c r="N124" s="146">
        <v>0</v>
      </c>
      <c r="O124" s="147">
        <v>0</v>
      </c>
      <c r="P124" s="145">
        <f t="shared" si="15"/>
        <v>0</v>
      </c>
      <c r="Q124" s="146">
        <f t="shared" si="9"/>
        <v>5151</v>
      </c>
      <c r="R124" s="146">
        <f t="shared" si="10"/>
        <v>0</v>
      </c>
      <c r="S124" s="147">
        <f t="shared" si="11"/>
        <v>0</v>
      </c>
      <c r="T124" s="145">
        <f t="shared" si="16"/>
        <v>0</v>
      </c>
      <c r="U124" s="146">
        <f t="shared" si="12"/>
        <v>5441.7000000000007</v>
      </c>
      <c r="V124" s="146">
        <f t="shared" si="13"/>
        <v>0</v>
      </c>
      <c r="W124" s="147">
        <f t="shared" si="14"/>
        <v>0</v>
      </c>
      <c r="X124" s="288"/>
    </row>
    <row r="125" spans="1:24" ht="12.75" customHeight="1" x14ac:dyDescent="0.2">
      <c r="A125" s="218" t="s">
        <v>123</v>
      </c>
      <c r="B125" s="143" t="s">
        <v>467</v>
      </c>
      <c r="C125" s="144" t="s">
        <v>468</v>
      </c>
      <c r="D125" s="145"/>
      <c r="E125" s="146">
        <v>45890</v>
      </c>
      <c r="F125" s="146">
        <v>0</v>
      </c>
      <c r="G125" s="147">
        <v>0</v>
      </c>
      <c r="H125" s="145">
        <v>0</v>
      </c>
      <c r="I125" s="146">
        <v>42029.21</v>
      </c>
      <c r="J125" s="146">
        <v>0</v>
      </c>
      <c r="K125" s="147">
        <v>0</v>
      </c>
      <c r="L125" s="145">
        <v>0</v>
      </c>
      <c r="M125" s="146">
        <v>42315</v>
      </c>
      <c r="N125" s="146">
        <v>0</v>
      </c>
      <c r="O125" s="147">
        <v>0</v>
      </c>
      <c r="P125" s="145">
        <f t="shared" si="15"/>
        <v>0</v>
      </c>
      <c r="Q125" s="146">
        <f t="shared" si="9"/>
        <v>-3575</v>
      </c>
      <c r="R125" s="146">
        <f t="shared" si="10"/>
        <v>0</v>
      </c>
      <c r="S125" s="147">
        <f t="shared" si="11"/>
        <v>0</v>
      </c>
      <c r="T125" s="145">
        <f t="shared" si="16"/>
        <v>0</v>
      </c>
      <c r="U125" s="146">
        <f t="shared" si="12"/>
        <v>285.79000000000087</v>
      </c>
      <c r="V125" s="146">
        <f t="shared" si="13"/>
        <v>0</v>
      </c>
      <c r="W125" s="147">
        <f t="shared" si="14"/>
        <v>0</v>
      </c>
      <c r="X125" s="288"/>
    </row>
    <row r="126" spans="1:24" ht="12.75" customHeight="1" x14ac:dyDescent="0.2">
      <c r="A126" s="218" t="s">
        <v>123</v>
      </c>
      <c r="B126" s="143" t="s">
        <v>469</v>
      </c>
      <c r="C126" s="144" t="s">
        <v>470</v>
      </c>
      <c r="D126" s="145">
        <v>1593</v>
      </c>
      <c r="E126" s="146">
        <v>962559</v>
      </c>
      <c r="F126" s="146">
        <v>0</v>
      </c>
      <c r="G126" s="147">
        <v>0</v>
      </c>
      <c r="H126" s="145">
        <v>1575</v>
      </c>
      <c r="I126" s="146">
        <v>942121.97</v>
      </c>
      <c r="J126" s="146">
        <v>0</v>
      </c>
      <c r="K126" s="147">
        <v>0</v>
      </c>
      <c r="L126" s="145">
        <v>1187</v>
      </c>
      <c r="M126" s="146">
        <v>966050</v>
      </c>
      <c r="N126" s="146">
        <v>0</v>
      </c>
      <c r="O126" s="147">
        <v>0</v>
      </c>
      <c r="P126" s="145">
        <f t="shared" si="15"/>
        <v>-406</v>
      </c>
      <c r="Q126" s="146">
        <f t="shared" si="9"/>
        <v>3491</v>
      </c>
      <c r="R126" s="146">
        <f t="shared" si="10"/>
        <v>0</v>
      </c>
      <c r="S126" s="147">
        <f t="shared" si="11"/>
        <v>0</v>
      </c>
      <c r="T126" s="145">
        <f t="shared" si="16"/>
        <v>-388</v>
      </c>
      <c r="U126" s="146">
        <f t="shared" si="12"/>
        <v>23928.030000000028</v>
      </c>
      <c r="V126" s="146">
        <f t="shared" si="13"/>
        <v>0</v>
      </c>
      <c r="W126" s="147">
        <f t="shared" si="14"/>
        <v>0</v>
      </c>
      <c r="X126" s="288"/>
    </row>
    <row r="127" spans="1:24" x14ac:dyDescent="0.2">
      <c r="A127" s="218" t="s">
        <v>123</v>
      </c>
      <c r="B127" s="143" t="s">
        <v>471</v>
      </c>
      <c r="C127" s="144" t="s">
        <v>472</v>
      </c>
      <c r="D127" s="145">
        <v>1865</v>
      </c>
      <c r="E127" s="146">
        <v>1603526</v>
      </c>
      <c r="F127" s="146">
        <v>39103.5</v>
      </c>
      <c r="G127" s="147">
        <v>0</v>
      </c>
      <c r="H127" s="145">
        <v>1875</v>
      </c>
      <c r="I127" s="146">
        <v>1525382.6199999999</v>
      </c>
      <c r="J127" s="146">
        <v>0</v>
      </c>
      <c r="K127" s="147">
        <v>0</v>
      </c>
      <c r="L127" s="145">
        <v>1896</v>
      </c>
      <c r="M127" s="146">
        <v>1701651</v>
      </c>
      <c r="N127" s="146">
        <v>0</v>
      </c>
      <c r="O127" s="147">
        <v>0</v>
      </c>
      <c r="P127" s="145">
        <f t="shared" si="15"/>
        <v>31</v>
      </c>
      <c r="Q127" s="146">
        <f t="shared" si="9"/>
        <v>98125</v>
      </c>
      <c r="R127" s="146">
        <f t="shared" si="10"/>
        <v>-39103.5</v>
      </c>
      <c r="S127" s="147">
        <f t="shared" si="11"/>
        <v>0</v>
      </c>
      <c r="T127" s="145">
        <f t="shared" si="16"/>
        <v>21</v>
      </c>
      <c r="U127" s="146">
        <f t="shared" si="12"/>
        <v>176268.38000000012</v>
      </c>
      <c r="V127" s="146">
        <f t="shared" si="13"/>
        <v>0</v>
      </c>
      <c r="W127" s="147">
        <f t="shared" si="14"/>
        <v>0</v>
      </c>
      <c r="X127" s="288"/>
    </row>
    <row r="128" spans="1:24" x14ac:dyDescent="0.2">
      <c r="A128" s="218" t="s">
        <v>125</v>
      </c>
      <c r="B128" s="143" t="s">
        <v>473</v>
      </c>
      <c r="C128" s="144" t="s">
        <v>474</v>
      </c>
      <c r="D128" s="145">
        <v>1776</v>
      </c>
      <c r="E128" s="146">
        <v>1309863</v>
      </c>
      <c r="F128" s="146">
        <v>9180</v>
      </c>
      <c r="G128" s="147">
        <v>0</v>
      </c>
      <c r="H128" s="145">
        <v>1764</v>
      </c>
      <c r="I128" s="146">
        <v>1272455.5999999999</v>
      </c>
      <c r="J128" s="146">
        <v>1435.6</v>
      </c>
      <c r="K128" s="147">
        <v>0</v>
      </c>
      <c r="L128" s="145">
        <v>1333</v>
      </c>
      <c r="M128" s="146">
        <v>1297131.6000000001</v>
      </c>
      <c r="N128" s="146">
        <v>0</v>
      </c>
      <c r="O128" s="147">
        <v>0</v>
      </c>
      <c r="P128" s="145">
        <f t="shared" si="15"/>
        <v>-443</v>
      </c>
      <c r="Q128" s="146">
        <f t="shared" si="9"/>
        <v>-12731.399999999907</v>
      </c>
      <c r="R128" s="146">
        <f t="shared" si="10"/>
        <v>-9180</v>
      </c>
      <c r="S128" s="147">
        <f t="shared" si="11"/>
        <v>0</v>
      </c>
      <c r="T128" s="145">
        <f t="shared" si="16"/>
        <v>-431</v>
      </c>
      <c r="U128" s="146">
        <f t="shared" si="12"/>
        <v>24676.000000000233</v>
      </c>
      <c r="V128" s="146">
        <f t="shared" si="13"/>
        <v>-1435.6</v>
      </c>
      <c r="W128" s="147">
        <f t="shared" si="14"/>
        <v>0</v>
      </c>
      <c r="X128" s="288"/>
    </row>
    <row r="129" spans="1:24" x14ac:dyDescent="0.2">
      <c r="A129" s="218" t="s">
        <v>125</v>
      </c>
      <c r="B129" s="143" t="s">
        <v>475</v>
      </c>
      <c r="C129" s="144" t="s">
        <v>476</v>
      </c>
      <c r="D129" s="145">
        <v>400</v>
      </c>
      <c r="E129" s="146">
        <v>756486</v>
      </c>
      <c r="F129" s="146">
        <v>182474.11999999976</v>
      </c>
      <c r="G129" s="147">
        <v>0</v>
      </c>
      <c r="H129" s="145">
        <v>383</v>
      </c>
      <c r="I129" s="146">
        <v>594694</v>
      </c>
      <c r="J129" s="146">
        <v>0</v>
      </c>
      <c r="K129" s="147">
        <v>0</v>
      </c>
      <c r="L129" s="145">
        <v>262</v>
      </c>
      <c r="M129" s="146">
        <v>609452</v>
      </c>
      <c r="N129" s="146">
        <v>0</v>
      </c>
      <c r="O129" s="147">
        <v>0</v>
      </c>
      <c r="P129" s="145">
        <f t="shared" si="15"/>
        <v>-138</v>
      </c>
      <c r="Q129" s="146">
        <f t="shared" si="9"/>
        <v>-147034</v>
      </c>
      <c r="R129" s="146">
        <f t="shared" si="10"/>
        <v>-182474.11999999976</v>
      </c>
      <c r="S129" s="147">
        <f t="shared" si="11"/>
        <v>0</v>
      </c>
      <c r="T129" s="145">
        <f t="shared" si="16"/>
        <v>-121</v>
      </c>
      <c r="U129" s="146">
        <f t="shared" si="12"/>
        <v>14758</v>
      </c>
      <c r="V129" s="146">
        <f t="shared" si="13"/>
        <v>0</v>
      </c>
      <c r="W129" s="147">
        <f t="shared" si="14"/>
        <v>0</v>
      </c>
      <c r="X129" s="288"/>
    </row>
    <row r="130" spans="1:24" x14ac:dyDescent="0.2">
      <c r="A130" s="218" t="s">
        <v>125</v>
      </c>
      <c r="B130" s="143" t="s">
        <v>477</v>
      </c>
      <c r="C130" s="144" t="s">
        <v>478</v>
      </c>
      <c r="D130" s="145">
        <v>858</v>
      </c>
      <c r="E130" s="146">
        <v>473070</v>
      </c>
      <c r="F130" s="146">
        <v>0</v>
      </c>
      <c r="G130" s="147">
        <v>0</v>
      </c>
      <c r="H130" s="145">
        <v>855</v>
      </c>
      <c r="I130" s="146">
        <v>481376</v>
      </c>
      <c r="J130" s="146">
        <v>0</v>
      </c>
      <c r="K130" s="147">
        <v>0</v>
      </c>
      <c r="L130" s="145">
        <v>554</v>
      </c>
      <c r="M130" s="146">
        <v>494468.6</v>
      </c>
      <c r="N130" s="146">
        <v>0</v>
      </c>
      <c r="O130" s="147">
        <v>0</v>
      </c>
      <c r="P130" s="145">
        <f t="shared" si="15"/>
        <v>-304</v>
      </c>
      <c r="Q130" s="146">
        <f t="shared" si="9"/>
        <v>21398.599999999977</v>
      </c>
      <c r="R130" s="146">
        <f t="shared" si="10"/>
        <v>0</v>
      </c>
      <c r="S130" s="147">
        <f t="shared" si="11"/>
        <v>0</v>
      </c>
      <c r="T130" s="145">
        <f t="shared" si="16"/>
        <v>-301</v>
      </c>
      <c r="U130" s="146">
        <f t="shared" si="12"/>
        <v>13092.599999999977</v>
      </c>
      <c r="V130" s="146">
        <f t="shared" si="13"/>
        <v>0</v>
      </c>
      <c r="W130" s="147">
        <f t="shared" si="14"/>
        <v>0</v>
      </c>
      <c r="X130" s="288"/>
    </row>
    <row r="131" spans="1:24" x14ac:dyDescent="0.2">
      <c r="A131" s="218" t="s">
        <v>125</v>
      </c>
      <c r="B131" s="143" t="s">
        <v>479</v>
      </c>
      <c r="C131" s="144" t="s">
        <v>480</v>
      </c>
      <c r="D131" s="145">
        <v>832</v>
      </c>
      <c r="E131" s="146">
        <v>512403</v>
      </c>
      <c r="F131" s="146">
        <v>0</v>
      </c>
      <c r="G131" s="147">
        <v>0</v>
      </c>
      <c r="H131" s="145">
        <v>849</v>
      </c>
      <c r="I131" s="146">
        <v>497988.45</v>
      </c>
      <c r="J131" s="146">
        <v>0</v>
      </c>
      <c r="K131" s="147">
        <v>0</v>
      </c>
      <c r="L131" s="145">
        <v>612</v>
      </c>
      <c r="M131" s="146">
        <v>510391.55</v>
      </c>
      <c r="N131" s="146">
        <v>0</v>
      </c>
      <c r="O131" s="147">
        <v>0</v>
      </c>
      <c r="P131" s="145">
        <f t="shared" si="15"/>
        <v>-220</v>
      </c>
      <c r="Q131" s="146">
        <f t="shared" si="9"/>
        <v>-2011.4500000000116</v>
      </c>
      <c r="R131" s="146">
        <f t="shared" si="10"/>
        <v>0</v>
      </c>
      <c r="S131" s="147">
        <f t="shared" si="11"/>
        <v>0</v>
      </c>
      <c r="T131" s="145">
        <f t="shared" si="16"/>
        <v>-237</v>
      </c>
      <c r="U131" s="146">
        <f t="shared" si="12"/>
        <v>12403.099999999977</v>
      </c>
      <c r="V131" s="146">
        <f t="shared" si="13"/>
        <v>0</v>
      </c>
      <c r="W131" s="147">
        <f t="shared" si="14"/>
        <v>0</v>
      </c>
      <c r="X131" s="288"/>
    </row>
    <row r="132" spans="1:24" x14ac:dyDescent="0.2">
      <c r="A132" s="218" t="s">
        <v>125</v>
      </c>
      <c r="B132" s="143" t="s">
        <v>481</v>
      </c>
      <c r="C132" s="144" t="s">
        <v>482</v>
      </c>
      <c r="D132" s="145">
        <v>1272</v>
      </c>
      <c r="E132" s="146">
        <v>864261</v>
      </c>
      <c r="F132" s="146">
        <v>0</v>
      </c>
      <c r="G132" s="147">
        <v>0</v>
      </c>
      <c r="H132" s="145">
        <v>1261</v>
      </c>
      <c r="I132" s="146">
        <v>841674</v>
      </c>
      <c r="J132" s="146">
        <v>0</v>
      </c>
      <c r="K132" s="147">
        <v>0</v>
      </c>
      <c r="L132" s="145">
        <v>981</v>
      </c>
      <c r="M132" s="146">
        <v>823936</v>
      </c>
      <c r="N132" s="146">
        <v>0</v>
      </c>
      <c r="O132" s="147">
        <v>0</v>
      </c>
      <c r="P132" s="145">
        <f t="shared" si="15"/>
        <v>-291</v>
      </c>
      <c r="Q132" s="146">
        <f t="shared" si="9"/>
        <v>-40325</v>
      </c>
      <c r="R132" s="146">
        <f t="shared" si="10"/>
        <v>0</v>
      </c>
      <c r="S132" s="147">
        <f t="shared" si="11"/>
        <v>0</v>
      </c>
      <c r="T132" s="145">
        <f t="shared" si="16"/>
        <v>-280</v>
      </c>
      <c r="U132" s="146">
        <f t="shared" si="12"/>
        <v>-17738</v>
      </c>
      <c r="V132" s="146">
        <f t="shared" si="13"/>
        <v>0</v>
      </c>
      <c r="W132" s="147">
        <f t="shared" si="14"/>
        <v>0</v>
      </c>
      <c r="X132" s="288"/>
    </row>
    <row r="133" spans="1:24" ht="12.75" customHeight="1" x14ac:dyDescent="0.2">
      <c r="A133" s="218" t="s">
        <v>125</v>
      </c>
      <c r="B133" s="143" t="s">
        <v>483</v>
      </c>
      <c r="C133" s="144" t="s">
        <v>484</v>
      </c>
      <c r="D133" s="145">
        <v>550</v>
      </c>
      <c r="E133" s="146">
        <v>329210</v>
      </c>
      <c r="F133" s="146">
        <v>0</v>
      </c>
      <c r="G133" s="147">
        <v>0</v>
      </c>
      <c r="H133" s="145">
        <v>516</v>
      </c>
      <c r="I133" s="146">
        <v>322833</v>
      </c>
      <c r="J133" s="146">
        <v>0</v>
      </c>
      <c r="K133" s="147">
        <v>0</v>
      </c>
      <c r="L133" s="145">
        <v>295</v>
      </c>
      <c r="M133" s="146">
        <v>331582</v>
      </c>
      <c r="N133" s="146">
        <v>0</v>
      </c>
      <c r="O133" s="147">
        <v>0</v>
      </c>
      <c r="P133" s="145">
        <f t="shared" si="15"/>
        <v>-255</v>
      </c>
      <c r="Q133" s="146">
        <f t="shared" si="9"/>
        <v>2372</v>
      </c>
      <c r="R133" s="146">
        <f t="shared" si="10"/>
        <v>0</v>
      </c>
      <c r="S133" s="147">
        <f t="shared" si="11"/>
        <v>0</v>
      </c>
      <c r="T133" s="145">
        <f t="shared" si="16"/>
        <v>-221</v>
      </c>
      <c r="U133" s="146">
        <f t="shared" si="12"/>
        <v>8749</v>
      </c>
      <c r="V133" s="146">
        <f t="shared" si="13"/>
        <v>0</v>
      </c>
      <c r="W133" s="147">
        <f t="shared" si="14"/>
        <v>0</v>
      </c>
      <c r="X133" s="288"/>
    </row>
    <row r="134" spans="1:24" x14ac:dyDescent="0.2">
      <c r="A134" s="218" t="s">
        <v>129</v>
      </c>
      <c r="B134" s="143" t="s">
        <v>485</v>
      </c>
      <c r="C134" s="144" t="s">
        <v>130</v>
      </c>
      <c r="D134" s="145">
        <v>528</v>
      </c>
      <c r="E134" s="146">
        <v>284257</v>
      </c>
      <c r="F134" s="146">
        <v>0</v>
      </c>
      <c r="G134" s="147">
        <v>0</v>
      </c>
      <c r="H134" s="145">
        <v>530</v>
      </c>
      <c r="I134" s="146">
        <v>271946</v>
      </c>
      <c r="J134" s="146">
        <v>0</v>
      </c>
      <c r="K134" s="147">
        <v>0</v>
      </c>
      <c r="L134" s="145">
        <v>551</v>
      </c>
      <c r="M134" s="146">
        <v>323746</v>
      </c>
      <c r="N134" s="146">
        <v>0</v>
      </c>
      <c r="O134" s="147">
        <v>0</v>
      </c>
      <c r="P134" s="145">
        <f t="shared" si="15"/>
        <v>23</v>
      </c>
      <c r="Q134" s="146">
        <f t="shared" si="9"/>
        <v>39489</v>
      </c>
      <c r="R134" s="146">
        <f t="shared" si="10"/>
        <v>0</v>
      </c>
      <c r="S134" s="147">
        <f t="shared" si="11"/>
        <v>0</v>
      </c>
      <c r="T134" s="145">
        <f t="shared" si="16"/>
        <v>21</v>
      </c>
      <c r="U134" s="146">
        <f t="shared" si="12"/>
        <v>51800</v>
      </c>
      <c r="V134" s="146">
        <f t="shared" si="13"/>
        <v>0</v>
      </c>
      <c r="W134" s="147">
        <f t="shared" si="14"/>
        <v>0</v>
      </c>
      <c r="X134" s="288"/>
    </row>
    <row r="135" spans="1:24" x14ac:dyDescent="0.2">
      <c r="A135" s="218" t="s">
        <v>129</v>
      </c>
      <c r="B135" s="143" t="s">
        <v>486</v>
      </c>
      <c r="C135" s="144" t="s">
        <v>487</v>
      </c>
      <c r="D135" s="145">
        <v>1087</v>
      </c>
      <c r="E135" s="146">
        <v>343646</v>
      </c>
      <c r="F135" s="146">
        <v>0</v>
      </c>
      <c r="G135" s="147">
        <v>0</v>
      </c>
      <c r="H135" s="145">
        <v>966</v>
      </c>
      <c r="I135" s="146">
        <v>262188</v>
      </c>
      <c r="J135" s="146">
        <v>0</v>
      </c>
      <c r="K135" s="147">
        <v>0</v>
      </c>
      <c r="L135" s="145">
        <v>267</v>
      </c>
      <c r="M135" s="146">
        <v>296091</v>
      </c>
      <c r="N135" s="146">
        <v>0</v>
      </c>
      <c r="O135" s="147">
        <v>0</v>
      </c>
      <c r="P135" s="145">
        <f t="shared" si="15"/>
        <v>-820</v>
      </c>
      <c r="Q135" s="146">
        <f t="shared" ref="Q135:Q198" si="17">M135-E135</f>
        <v>-47555</v>
      </c>
      <c r="R135" s="146">
        <f t="shared" ref="R135:R198" si="18">N135-F135</f>
        <v>0</v>
      </c>
      <c r="S135" s="147">
        <f t="shared" ref="S135:S198" si="19">O135-G135</f>
        <v>0</v>
      </c>
      <c r="T135" s="145">
        <f t="shared" si="16"/>
        <v>-699</v>
      </c>
      <c r="U135" s="146">
        <f t="shared" ref="U135:U198" si="20">M135-I135</f>
        <v>33903</v>
      </c>
      <c r="V135" s="146">
        <f t="shared" ref="V135:V198" si="21">N135-J135</f>
        <v>0</v>
      </c>
      <c r="W135" s="147">
        <f t="shared" ref="W135:W198" si="22">O135-K135</f>
        <v>0</v>
      </c>
      <c r="X135" s="288"/>
    </row>
    <row r="136" spans="1:24" x14ac:dyDescent="0.2">
      <c r="A136" s="218" t="s">
        <v>129</v>
      </c>
      <c r="B136" s="143" t="s">
        <v>488</v>
      </c>
      <c r="C136" s="144" t="s">
        <v>489</v>
      </c>
      <c r="D136" s="145">
        <v>2471</v>
      </c>
      <c r="E136" s="146">
        <v>1696268.6</v>
      </c>
      <c r="F136" s="146">
        <v>15120</v>
      </c>
      <c r="G136" s="147">
        <v>0</v>
      </c>
      <c r="H136" s="145">
        <v>2385</v>
      </c>
      <c r="I136" s="146">
        <v>1569713</v>
      </c>
      <c r="J136" s="146">
        <v>15170.800000000001</v>
      </c>
      <c r="K136" s="147">
        <v>0</v>
      </c>
      <c r="L136" s="145">
        <v>1958</v>
      </c>
      <c r="M136" s="146">
        <v>1602597.8</v>
      </c>
      <c r="N136" s="146">
        <v>11329.6</v>
      </c>
      <c r="O136" s="147">
        <v>0</v>
      </c>
      <c r="P136" s="145">
        <f t="shared" ref="P136:P199" si="23">L136-D136</f>
        <v>-513</v>
      </c>
      <c r="Q136" s="146">
        <f t="shared" si="17"/>
        <v>-93670.800000000047</v>
      </c>
      <c r="R136" s="146">
        <f t="shared" si="18"/>
        <v>-3790.3999999999996</v>
      </c>
      <c r="S136" s="147">
        <f t="shared" si="19"/>
        <v>0</v>
      </c>
      <c r="T136" s="145">
        <f t="shared" ref="T136:T199" si="24">L136-H136</f>
        <v>-427</v>
      </c>
      <c r="U136" s="146">
        <f t="shared" si="20"/>
        <v>32884.800000000047</v>
      </c>
      <c r="V136" s="146">
        <f t="shared" si="21"/>
        <v>-3841.2000000000007</v>
      </c>
      <c r="W136" s="147">
        <f t="shared" si="22"/>
        <v>0</v>
      </c>
      <c r="X136" s="288"/>
    </row>
    <row r="137" spans="1:24" x14ac:dyDescent="0.2">
      <c r="A137" s="218" t="s">
        <v>129</v>
      </c>
      <c r="B137" s="143" t="s">
        <v>490</v>
      </c>
      <c r="C137" s="144" t="s">
        <v>491</v>
      </c>
      <c r="D137" s="145">
        <v>4418</v>
      </c>
      <c r="E137" s="146">
        <v>3342410</v>
      </c>
      <c r="F137" s="146">
        <v>8940</v>
      </c>
      <c r="G137" s="147">
        <v>0</v>
      </c>
      <c r="H137" s="145">
        <v>4126</v>
      </c>
      <c r="I137" s="146">
        <v>3030462</v>
      </c>
      <c r="J137" s="146">
        <v>5781.2</v>
      </c>
      <c r="K137" s="147">
        <v>0</v>
      </c>
      <c r="L137" s="145">
        <v>3231</v>
      </c>
      <c r="M137" s="146">
        <v>3082350.6</v>
      </c>
      <c r="N137" s="146">
        <v>12630</v>
      </c>
      <c r="O137" s="147">
        <v>0</v>
      </c>
      <c r="P137" s="145">
        <f t="shared" si="23"/>
        <v>-1187</v>
      </c>
      <c r="Q137" s="146">
        <f t="shared" si="17"/>
        <v>-260059.39999999991</v>
      </c>
      <c r="R137" s="146">
        <f t="shared" si="18"/>
        <v>3690</v>
      </c>
      <c r="S137" s="147">
        <f t="shared" si="19"/>
        <v>0</v>
      </c>
      <c r="T137" s="145">
        <f t="shared" si="24"/>
        <v>-895</v>
      </c>
      <c r="U137" s="146">
        <f t="shared" si="20"/>
        <v>51888.600000000093</v>
      </c>
      <c r="V137" s="146">
        <f t="shared" si="21"/>
        <v>6848.8</v>
      </c>
      <c r="W137" s="147">
        <f t="shared" si="22"/>
        <v>0</v>
      </c>
      <c r="X137" s="288"/>
    </row>
    <row r="138" spans="1:24" x14ac:dyDescent="0.2">
      <c r="A138" s="218" t="s">
        <v>129</v>
      </c>
      <c r="B138" s="143" t="s">
        <v>492</v>
      </c>
      <c r="C138" s="144" t="s">
        <v>493</v>
      </c>
      <c r="D138" s="145">
        <v>2021</v>
      </c>
      <c r="E138" s="146">
        <v>2056451</v>
      </c>
      <c r="F138" s="146">
        <v>170168.27999999982</v>
      </c>
      <c r="G138" s="147">
        <v>0</v>
      </c>
      <c r="H138" s="145">
        <v>1970.5</v>
      </c>
      <c r="I138" s="146">
        <v>1922453.5</v>
      </c>
      <c r="J138" s="146">
        <v>0</v>
      </c>
      <c r="K138" s="147">
        <v>0</v>
      </c>
      <c r="L138" s="145">
        <v>1601</v>
      </c>
      <c r="M138" s="146">
        <v>2121518.1</v>
      </c>
      <c r="N138" s="146">
        <v>0</v>
      </c>
      <c r="O138" s="147">
        <v>0</v>
      </c>
      <c r="P138" s="145">
        <f t="shared" si="23"/>
        <v>-420</v>
      </c>
      <c r="Q138" s="146">
        <f t="shared" si="17"/>
        <v>65067.100000000093</v>
      </c>
      <c r="R138" s="146">
        <f t="shared" si="18"/>
        <v>-170168.27999999982</v>
      </c>
      <c r="S138" s="147">
        <f t="shared" si="19"/>
        <v>0</v>
      </c>
      <c r="T138" s="145">
        <f t="shared" si="24"/>
        <v>-369.5</v>
      </c>
      <c r="U138" s="146">
        <f t="shared" si="20"/>
        <v>199064.60000000009</v>
      </c>
      <c r="V138" s="146">
        <f t="shared" si="21"/>
        <v>0</v>
      </c>
      <c r="W138" s="147">
        <f t="shared" si="22"/>
        <v>0</v>
      </c>
      <c r="X138" s="288"/>
    </row>
    <row r="139" spans="1:24" ht="12.75" customHeight="1" x14ac:dyDescent="0.2">
      <c r="A139" s="218" t="s">
        <v>129</v>
      </c>
      <c r="B139" s="143" t="s">
        <v>494</v>
      </c>
      <c r="C139" s="144" t="s">
        <v>495</v>
      </c>
      <c r="D139" s="145"/>
      <c r="E139" s="146">
        <v>644193</v>
      </c>
      <c r="F139" s="146">
        <v>0</v>
      </c>
      <c r="G139" s="147">
        <v>0</v>
      </c>
      <c r="H139" s="145">
        <v>0</v>
      </c>
      <c r="I139" s="146">
        <v>778749</v>
      </c>
      <c r="J139" s="146">
        <v>0</v>
      </c>
      <c r="K139" s="147">
        <v>0</v>
      </c>
      <c r="L139" s="145">
        <v>0</v>
      </c>
      <c r="M139" s="146">
        <v>981412</v>
      </c>
      <c r="N139" s="146">
        <v>0</v>
      </c>
      <c r="O139" s="147">
        <v>0</v>
      </c>
      <c r="P139" s="145">
        <f t="shared" si="23"/>
        <v>0</v>
      </c>
      <c r="Q139" s="146">
        <f t="shared" si="17"/>
        <v>337219</v>
      </c>
      <c r="R139" s="146">
        <f t="shared" si="18"/>
        <v>0</v>
      </c>
      <c r="S139" s="147">
        <f t="shared" si="19"/>
        <v>0</v>
      </c>
      <c r="T139" s="145">
        <f t="shared" si="24"/>
        <v>0</v>
      </c>
      <c r="U139" s="146">
        <f t="shared" si="20"/>
        <v>202663</v>
      </c>
      <c r="V139" s="146">
        <f t="shared" si="21"/>
        <v>0</v>
      </c>
      <c r="W139" s="147">
        <f t="shared" si="22"/>
        <v>0</v>
      </c>
      <c r="X139" s="288"/>
    </row>
    <row r="140" spans="1:24" ht="12.75" customHeight="1" x14ac:dyDescent="0.2">
      <c r="A140" s="218" t="s">
        <v>132</v>
      </c>
      <c r="B140" s="143" t="s">
        <v>496</v>
      </c>
      <c r="C140" s="144" t="s">
        <v>497</v>
      </c>
      <c r="D140" s="145">
        <v>1474</v>
      </c>
      <c r="E140" s="146">
        <v>1001717</v>
      </c>
      <c r="F140" s="146">
        <v>0</v>
      </c>
      <c r="G140" s="147">
        <v>0</v>
      </c>
      <c r="H140" s="145">
        <v>1525</v>
      </c>
      <c r="I140" s="146">
        <v>985371</v>
      </c>
      <c r="J140" s="146">
        <v>2793.6</v>
      </c>
      <c r="K140" s="147">
        <v>0</v>
      </c>
      <c r="L140" s="145">
        <v>1335</v>
      </c>
      <c r="M140" s="146">
        <v>1096951</v>
      </c>
      <c r="N140" s="146">
        <v>1358</v>
      </c>
      <c r="O140" s="147">
        <v>0</v>
      </c>
      <c r="P140" s="145">
        <f t="shared" si="23"/>
        <v>-139</v>
      </c>
      <c r="Q140" s="146">
        <f t="shared" si="17"/>
        <v>95234</v>
      </c>
      <c r="R140" s="146">
        <f t="shared" si="18"/>
        <v>1358</v>
      </c>
      <c r="S140" s="147">
        <f t="shared" si="19"/>
        <v>0</v>
      </c>
      <c r="T140" s="145">
        <f t="shared" si="24"/>
        <v>-190</v>
      </c>
      <c r="U140" s="146">
        <f t="shared" si="20"/>
        <v>111580</v>
      </c>
      <c r="V140" s="146">
        <f t="shared" si="21"/>
        <v>-1435.6</v>
      </c>
      <c r="W140" s="147">
        <f t="shared" si="22"/>
        <v>0</v>
      </c>
      <c r="X140" s="288"/>
    </row>
    <row r="141" spans="1:24" x14ac:dyDescent="0.2">
      <c r="A141" s="218" t="s">
        <v>132</v>
      </c>
      <c r="B141" s="143" t="s">
        <v>498</v>
      </c>
      <c r="C141" s="144" t="s">
        <v>499</v>
      </c>
      <c r="D141" s="145">
        <v>1378</v>
      </c>
      <c r="E141" s="146">
        <v>892184</v>
      </c>
      <c r="F141" s="146">
        <v>0</v>
      </c>
      <c r="G141" s="147">
        <v>0</v>
      </c>
      <c r="H141" s="145">
        <v>1394</v>
      </c>
      <c r="I141" s="146">
        <v>893990</v>
      </c>
      <c r="J141" s="146">
        <v>0</v>
      </c>
      <c r="K141" s="147">
        <v>0</v>
      </c>
      <c r="L141" s="145">
        <v>1375</v>
      </c>
      <c r="M141" s="146">
        <v>1031744</v>
      </c>
      <c r="N141" s="146">
        <v>0</v>
      </c>
      <c r="O141" s="147">
        <v>0</v>
      </c>
      <c r="P141" s="145">
        <f t="shared" si="23"/>
        <v>-3</v>
      </c>
      <c r="Q141" s="146">
        <f t="shared" si="17"/>
        <v>139560</v>
      </c>
      <c r="R141" s="146">
        <f t="shared" si="18"/>
        <v>0</v>
      </c>
      <c r="S141" s="147">
        <f t="shared" si="19"/>
        <v>0</v>
      </c>
      <c r="T141" s="145">
        <f t="shared" si="24"/>
        <v>-19</v>
      </c>
      <c r="U141" s="146">
        <f t="shared" si="20"/>
        <v>137754</v>
      </c>
      <c r="V141" s="146">
        <f t="shared" si="21"/>
        <v>0</v>
      </c>
      <c r="W141" s="147">
        <f t="shared" si="22"/>
        <v>0</v>
      </c>
      <c r="X141" s="288"/>
    </row>
    <row r="142" spans="1:24" x14ac:dyDescent="0.2">
      <c r="A142" s="218" t="s">
        <v>132</v>
      </c>
      <c r="B142" s="143" t="s">
        <v>500</v>
      </c>
      <c r="C142" s="144" t="s">
        <v>501</v>
      </c>
      <c r="D142" s="145">
        <v>77</v>
      </c>
      <c r="E142" s="146">
        <v>33330</v>
      </c>
      <c r="F142" s="146">
        <v>0</v>
      </c>
      <c r="G142" s="147">
        <v>0</v>
      </c>
      <c r="H142" s="145">
        <v>66</v>
      </c>
      <c r="I142" s="146">
        <v>19113</v>
      </c>
      <c r="J142" s="146">
        <v>0</v>
      </c>
      <c r="K142" s="147">
        <v>0</v>
      </c>
      <c r="L142" s="145">
        <v>18</v>
      </c>
      <c r="M142" s="146">
        <v>21141</v>
      </c>
      <c r="N142" s="146">
        <v>0</v>
      </c>
      <c r="O142" s="147">
        <v>0</v>
      </c>
      <c r="P142" s="145">
        <f t="shared" si="23"/>
        <v>-59</v>
      </c>
      <c r="Q142" s="146">
        <f t="shared" si="17"/>
        <v>-12189</v>
      </c>
      <c r="R142" s="146">
        <f t="shared" si="18"/>
        <v>0</v>
      </c>
      <c r="S142" s="147">
        <f t="shared" si="19"/>
        <v>0</v>
      </c>
      <c r="T142" s="145">
        <f t="shared" si="24"/>
        <v>-48</v>
      </c>
      <c r="U142" s="146">
        <f t="shared" si="20"/>
        <v>2028</v>
      </c>
      <c r="V142" s="146">
        <f t="shared" si="21"/>
        <v>0</v>
      </c>
      <c r="W142" s="147">
        <f t="shared" si="22"/>
        <v>0</v>
      </c>
      <c r="X142" s="288"/>
    </row>
    <row r="143" spans="1:24" ht="12.75" customHeight="1" x14ac:dyDescent="0.2">
      <c r="A143" s="218" t="s">
        <v>132</v>
      </c>
      <c r="B143" s="143" t="s">
        <v>502</v>
      </c>
      <c r="C143" s="144" t="s">
        <v>503</v>
      </c>
      <c r="D143" s="145">
        <v>894</v>
      </c>
      <c r="E143" s="146">
        <v>295020</v>
      </c>
      <c r="F143" s="146">
        <v>0</v>
      </c>
      <c r="G143" s="147">
        <v>0</v>
      </c>
      <c r="H143" s="145">
        <v>700</v>
      </c>
      <c r="I143" s="146">
        <v>233916</v>
      </c>
      <c r="J143" s="146">
        <v>0</v>
      </c>
      <c r="K143" s="147">
        <v>0</v>
      </c>
      <c r="L143" s="145">
        <v>285</v>
      </c>
      <c r="M143" s="146">
        <v>235125</v>
      </c>
      <c r="N143" s="146">
        <v>0</v>
      </c>
      <c r="O143" s="147">
        <v>0</v>
      </c>
      <c r="P143" s="145">
        <f t="shared" si="23"/>
        <v>-609</v>
      </c>
      <c r="Q143" s="146">
        <f t="shared" si="17"/>
        <v>-59895</v>
      </c>
      <c r="R143" s="146">
        <f t="shared" si="18"/>
        <v>0</v>
      </c>
      <c r="S143" s="147">
        <f t="shared" si="19"/>
        <v>0</v>
      </c>
      <c r="T143" s="145">
        <f t="shared" si="24"/>
        <v>-415</v>
      </c>
      <c r="U143" s="146">
        <f t="shared" si="20"/>
        <v>1209</v>
      </c>
      <c r="V143" s="146">
        <f t="shared" si="21"/>
        <v>0</v>
      </c>
      <c r="W143" s="147">
        <f t="shared" si="22"/>
        <v>0</v>
      </c>
      <c r="X143" s="288"/>
    </row>
    <row r="144" spans="1:24" x14ac:dyDescent="0.2">
      <c r="A144" s="218" t="s">
        <v>132</v>
      </c>
      <c r="B144" s="143" t="s">
        <v>504</v>
      </c>
      <c r="C144" s="144" t="s">
        <v>505</v>
      </c>
      <c r="D144" s="145">
        <v>1206</v>
      </c>
      <c r="E144" s="146">
        <v>388572</v>
      </c>
      <c r="F144" s="146">
        <v>0</v>
      </c>
      <c r="G144" s="147">
        <v>0</v>
      </c>
      <c r="H144" s="145">
        <v>1099</v>
      </c>
      <c r="I144" s="146">
        <v>307589</v>
      </c>
      <c r="J144" s="146">
        <v>0</v>
      </c>
      <c r="K144" s="147">
        <v>0</v>
      </c>
      <c r="L144" s="145">
        <v>342</v>
      </c>
      <c r="M144" s="146">
        <v>322677</v>
      </c>
      <c r="N144" s="146">
        <v>0</v>
      </c>
      <c r="O144" s="147">
        <v>0</v>
      </c>
      <c r="P144" s="145">
        <f t="shared" si="23"/>
        <v>-864</v>
      </c>
      <c r="Q144" s="146">
        <f t="shared" si="17"/>
        <v>-65895</v>
      </c>
      <c r="R144" s="146">
        <f t="shared" si="18"/>
        <v>0</v>
      </c>
      <c r="S144" s="147">
        <f t="shared" si="19"/>
        <v>0</v>
      </c>
      <c r="T144" s="145">
        <f t="shared" si="24"/>
        <v>-757</v>
      </c>
      <c r="U144" s="146">
        <f t="shared" si="20"/>
        <v>15088</v>
      </c>
      <c r="V144" s="146">
        <f t="shared" si="21"/>
        <v>0</v>
      </c>
      <c r="W144" s="147">
        <f t="shared" si="22"/>
        <v>0</v>
      </c>
      <c r="X144" s="288"/>
    </row>
    <row r="145" spans="1:24" x14ac:dyDescent="0.2">
      <c r="A145" s="218" t="s">
        <v>132</v>
      </c>
      <c r="B145" s="143" t="s">
        <v>506</v>
      </c>
      <c r="C145" s="144" t="s">
        <v>507</v>
      </c>
      <c r="D145" s="145">
        <v>5052</v>
      </c>
      <c r="E145" s="146">
        <v>5181511.2</v>
      </c>
      <c r="F145" s="146">
        <v>177778.34999999992</v>
      </c>
      <c r="G145" s="147">
        <v>0</v>
      </c>
      <c r="H145" s="145">
        <v>4938</v>
      </c>
      <c r="I145" s="146">
        <v>4297070.3999999994</v>
      </c>
      <c r="J145" s="146">
        <v>26360</v>
      </c>
      <c r="K145" s="147">
        <v>0</v>
      </c>
      <c r="L145" s="145">
        <v>3550</v>
      </c>
      <c r="M145" s="146">
        <v>4841712.5999999996</v>
      </c>
      <c r="N145" s="146">
        <v>34892</v>
      </c>
      <c r="O145" s="147">
        <v>0</v>
      </c>
      <c r="P145" s="145">
        <f t="shared" si="23"/>
        <v>-1502</v>
      </c>
      <c r="Q145" s="146">
        <f t="shared" si="17"/>
        <v>-339798.60000000056</v>
      </c>
      <c r="R145" s="146">
        <f t="shared" si="18"/>
        <v>-142886.34999999992</v>
      </c>
      <c r="S145" s="147">
        <f t="shared" si="19"/>
        <v>0</v>
      </c>
      <c r="T145" s="145">
        <f t="shared" si="24"/>
        <v>-1388</v>
      </c>
      <c r="U145" s="146">
        <f t="shared" si="20"/>
        <v>544642.20000000019</v>
      </c>
      <c r="V145" s="146">
        <f t="shared" si="21"/>
        <v>8532</v>
      </c>
      <c r="W145" s="147">
        <f t="shared" si="22"/>
        <v>0</v>
      </c>
      <c r="X145" s="288"/>
    </row>
    <row r="146" spans="1:24" x14ac:dyDescent="0.2">
      <c r="A146" s="218" t="s">
        <v>132</v>
      </c>
      <c r="B146" s="143" t="s">
        <v>982</v>
      </c>
      <c r="C146" s="144" t="s">
        <v>983</v>
      </c>
      <c r="D146" s="145">
        <v>231</v>
      </c>
      <c r="E146" s="146">
        <v>198760</v>
      </c>
      <c r="F146" s="146">
        <v>0</v>
      </c>
      <c r="G146" s="147">
        <v>0</v>
      </c>
      <c r="H146" s="145"/>
      <c r="I146" s="146"/>
      <c r="J146" s="146"/>
      <c r="K146" s="147"/>
      <c r="L146" s="145"/>
      <c r="M146" s="146"/>
      <c r="N146" s="146"/>
      <c r="O146" s="147"/>
      <c r="P146" s="145">
        <f t="shared" si="23"/>
        <v>-231</v>
      </c>
      <c r="Q146" s="146">
        <f t="shared" si="17"/>
        <v>-198760</v>
      </c>
      <c r="R146" s="146">
        <f t="shared" si="18"/>
        <v>0</v>
      </c>
      <c r="S146" s="147">
        <f t="shared" si="19"/>
        <v>0</v>
      </c>
      <c r="T146" s="145">
        <f t="shared" si="24"/>
        <v>0</v>
      </c>
      <c r="U146" s="146">
        <f t="shared" si="20"/>
        <v>0</v>
      </c>
      <c r="V146" s="146">
        <f t="shared" si="21"/>
        <v>0</v>
      </c>
      <c r="W146" s="147">
        <f t="shared" si="22"/>
        <v>0</v>
      </c>
      <c r="X146" s="288"/>
    </row>
    <row r="147" spans="1:24" x14ac:dyDescent="0.2">
      <c r="A147" s="218" t="s">
        <v>132</v>
      </c>
      <c r="B147" s="143" t="s">
        <v>508</v>
      </c>
      <c r="C147" s="144" t="s">
        <v>509</v>
      </c>
      <c r="D147" s="145">
        <v>1746</v>
      </c>
      <c r="E147" s="146">
        <v>1401793.8</v>
      </c>
      <c r="F147" s="146">
        <v>79551.619999999981</v>
      </c>
      <c r="G147" s="147">
        <v>0</v>
      </c>
      <c r="H147" s="145">
        <v>1661</v>
      </c>
      <c r="I147" s="146">
        <v>1279397.3999999999</v>
      </c>
      <c r="J147" s="146">
        <v>1435.6</v>
      </c>
      <c r="K147" s="147">
        <v>0</v>
      </c>
      <c r="L147" s="145">
        <v>1154</v>
      </c>
      <c r="M147" s="146">
        <v>1336282.8</v>
      </c>
      <c r="N147" s="146">
        <v>1435.6</v>
      </c>
      <c r="O147" s="147">
        <v>0</v>
      </c>
      <c r="P147" s="145">
        <f t="shared" si="23"/>
        <v>-592</v>
      </c>
      <c r="Q147" s="146">
        <f t="shared" si="17"/>
        <v>-65511</v>
      </c>
      <c r="R147" s="146">
        <f t="shared" si="18"/>
        <v>-78116.019999999975</v>
      </c>
      <c r="S147" s="147">
        <f t="shared" si="19"/>
        <v>0</v>
      </c>
      <c r="T147" s="145">
        <f t="shared" si="24"/>
        <v>-507</v>
      </c>
      <c r="U147" s="146">
        <f t="shared" si="20"/>
        <v>56885.40000000014</v>
      </c>
      <c r="V147" s="146">
        <f t="shared" si="21"/>
        <v>0</v>
      </c>
      <c r="W147" s="147">
        <f t="shared" si="22"/>
        <v>0</v>
      </c>
      <c r="X147" s="288"/>
    </row>
    <row r="148" spans="1:24" ht="12.75" customHeight="1" x14ac:dyDescent="0.2">
      <c r="A148" s="218" t="s">
        <v>132</v>
      </c>
      <c r="B148" s="143" t="s">
        <v>510</v>
      </c>
      <c r="C148" s="144" t="s">
        <v>511</v>
      </c>
      <c r="D148" s="145">
        <v>487</v>
      </c>
      <c r="E148" s="146">
        <v>326184</v>
      </c>
      <c r="F148" s="146">
        <v>0</v>
      </c>
      <c r="G148" s="147">
        <v>0</v>
      </c>
      <c r="H148" s="145">
        <v>512</v>
      </c>
      <c r="I148" s="146">
        <v>310715</v>
      </c>
      <c r="J148" s="146">
        <v>0</v>
      </c>
      <c r="K148" s="147">
        <v>0</v>
      </c>
      <c r="L148" s="145">
        <v>381</v>
      </c>
      <c r="M148" s="146">
        <v>355460</v>
      </c>
      <c r="N148" s="146">
        <v>0</v>
      </c>
      <c r="O148" s="147">
        <v>0</v>
      </c>
      <c r="P148" s="145">
        <f t="shared" si="23"/>
        <v>-106</v>
      </c>
      <c r="Q148" s="146">
        <f t="shared" si="17"/>
        <v>29276</v>
      </c>
      <c r="R148" s="146">
        <f t="shared" si="18"/>
        <v>0</v>
      </c>
      <c r="S148" s="147">
        <f t="shared" si="19"/>
        <v>0</v>
      </c>
      <c r="T148" s="145">
        <f t="shared" si="24"/>
        <v>-131</v>
      </c>
      <c r="U148" s="146">
        <f t="shared" si="20"/>
        <v>44745</v>
      </c>
      <c r="V148" s="146">
        <f t="shared" si="21"/>
        <v>0</v>
      </c>
      <c r="W148" s="147">
        <f t="shared" si="22"/>
        <v>0</v>
      </c>
      <c r="X148" s="288"/>
    </row>
    <row r="149" spans="1:24" ht="12.75" customHeight="1" x14ac:dyDescent="0.2">
      <c r="A149" s="218" t="s">
        <v>132</v>
      </c>
      <c r="B149" s="143" t="s">
        <v>512</v>
      </c>
      <c r="C149" s="144" t="s">
        <v>513</v>
      </c>
      <c r="D149" s="145">
        <v>3416</v>
      </c>
      <c r="E149" s="146">
        <v>2838199</v>
      </c>
      <c r="F149" s="146">
        <v>11580</v>
      </c>
      <c r="G149" s="147">
        <v>0</v>
      </c>
      <c r="H149" s="145">
        <v>3310</v>
      </c>
      <c r="I149" s="146">
        <v>2632050</v>
      </c>
      <c r="J149" s="146">
        <v>19670.400000000001</v>
      </c>
      <c r="K149" s="147">
        <v>0</v>
      </c>
      <c r="L149" s="145">
        <v>2273</v>
      </c>
      <c r="M149" s="146">
        <v>2611581</v>
      </c>
      <c r="N149" s="146">
        <v>7177.9999999999991</v>
      </c>
      <c r="O149" s="147">
        <v>0</v>
      </c>
      <c r="P149" s="145">
        <f t="shared" si="23"/>
        <v>-1143</v>
      </c>
      <c r="Q149" s="146">
        <f t="shared" si="17"/>
        <v>-226618</v>
      </c>
      <c r="R149" s="146">
        <f t="shared" si="18"/>
        <v>-4402.0000000000009</v>
      </c>
      <c r="S149" s="147">
        <f t="shared" si="19"/>
        <v>0</v>
      </c>
      <c r="T149" s="145">
        <f t="shared" si="24"/>
        <v>-1037</v>
      </c>
      <c r="U149" s="146">
        <f t="shared" si="20"/>
        <v>-20469</v>
      </c>
      <c r="V149" s="146">
        <f t="shared" si="21"/>
        <v>-12492.400000000001</v>
      </c>
      <c r="W149" s="147">
        <f t="shared" si="22"/>
        <v>0</v>
      </c>
      <c r="X149" s="288"/>
    </row>
    <row r="150" spans="1:24" ht="12.75" customHeight="1" x14ac:dyDescent="0.2">
      <c r="A150" s="218" t="s">
        <v>132</v>
      </c>
      <c r="B150" s="143" t="s">
        <v>514</v>
      </c>
      <c r="C150" s="144" t="s">
        <v>515</v>
      </c>
      <c r="D150" s="145">
        <v>281</v>
      </c>
      <c r="E150" s="146">
        <v>170070</v>
      </c>
      <c r="F150" s="146">
        <v>0</v>
      </c>
      <c r="G150" s="147">
        <v>0</v>
      </c>
      <c r="H150" s="145">
        <v>299</v>
      </c>
      <c r="I150" s="146">
        <v>211220</v>
      </c>
      <c r="J150" s="146">
        <v>0</v>
      </c>
      <c r="K150" s="147">
        <v>0</v>
      </c>
      <c r="L150" s="145">
        <v>139</v>
      </c>
      <c r="M150" s="146">
        <v>188372</v>
      </c>
      <c r="N150" s="146">
        <v>0</v>
      </c>
      <c r="O150" s="147">
        <v>0</v>
      </c>
      <c r="P150" s="145">
        <f t="shared" si="23"/>
        <v>-142</v>
      </c>
      <c r="Q150" s="146">
        <f t="shared" si="17"/>
        <v>18302</v>
      </c>
      <c r="R150" s="146">
        <f t="shared" si="18"/>
        <v>0</v>
      </c>
      <c r="S150" s="147">
        <f t="shared" si="19"/>
        <v>0</v>
      </c>
      <c r="T150" s="145">
        <f t="shared" si="24"/>
        <v>-160</v>
      </c>
      <c r="U150" s="146">
        <f t="shared" si="20"/>
        <v>-22848</v>
      </c>
      <c r="V150" s="146">
        <f t="shared" si="21"/>
        <v>0</v>
      </c>
      <c r="W150" s="147">
        <f t="shared" si="22"/>
        <v>0</v>
      </c>
      <c r="X150" s="288"/>
    </row>
    <row r="151" spans="1:24" x14ac:dyDescent="0.2">
      <c r="A151" s="218" t="s">
        <v>132</v>
      </c>
      <c r="B151" s="143" t="s">
        <v>516</v>
      </c>
      <c r="C151" s="144" t="s">
        <v>517</v>
      </c>
      <c r="D151" s="145"/>
      <c r="E151" s="146">
        <v>249120</v>
      </c>
      <c r="F151" s="146">
        <v>0</v>
      </c>
      <c r="G151" s="147">
        <v>0</v>
      </c>
      <c r="H151" s="145">
        <v>0</v>
      </c>
      <c r="I151" s="146">
        <v>209172</v>
      </c>
      <c r="J151" s="146">
        <v>0</v>
      </c>
      <c r="K151" s="147">
        <v>0</v>
      </c>
      <c r="L151" s="145">
        <v>0</v>
      </c>
      <c r="M151" s="146">
        <v>240040</v>
      </c>
      <c r="N151" s="146">
        <v>0</v>
      </c>
      <c r="O151" s="147">
        <v>0</v>
      </c>
      <c r="P151" s="145">
        <f t="shared" si="23"/>
        <v>0</v>
      </c>
      <c r="Q151" s="146">
        <f t="shared" si="17"/>
        <v>-9080</v>
      </c>
      <c r="R151" s="146">
        <f t="shared" si="18"/>
        <v>0</v>
      </c>
      <c r="S151" s="147">
        <f t="shared" si="19"/>
        <v>0</v>
      </c>
      <c r="T151" s="145">
        <f t="shared" si="24"/>
        <v>0</v>
      </c>
      <c r="U151" s="146">
        <f t="shared" si="20"/>
        <v>30868</v>
      </c>
      <c r="V151" s="146">
        <f t="shared" si="21"/>
        <v>0</v>
      </c>
      <c r="W151" s="147">
        <f t="shared" si="22"/>
        <v>0</v>
      </c>
      <c r="X151" s="288"/>
    </row>
    <row r="152" spans="1:24" ht="12.75" customHeight="1" x14ac:dyDescent="0.2">
      <c r="A152" s="218" t="s">
        <v>132</v>
      </c>
      <c r="B152" s="143" t="s">
        <v>518</v>
      </c>
      <c r="C152" s="144" t="s">
        <v>519</v>
      </c>
      <c r="D152" s="145">
        <v>3497</v>
      </c>
      <c r="E152" s="146">
        <v>4874612</v>
      </c>
      <c r="F152" s="146">
        <v>185934.20999999988</v>
      </c>
      <c r="G152" s="147">
        <v>4082622.3100000005</v>
      </c>
      <c r="H152" s="145">
        <v>4146</v>
      </c>
      <c r="I152" s="146">
        <v>4769545.2</v>
      </c>
      <c r="J152" s="146">
        <v>10014</v>
      </c>
      <c r="K152" s="147">
        <v>5873047.1500000004</v>
      </c>
      <c r="L152" s="145">
        <v>3796</v>
      </c>
      <c r="M152" s="146">
        <v>5531172.7999999998</v>
      </c>
      <c r="N152" s="146">
        <v>21215.449999999997</v>
      </c>
      <c r="O152" s="147">
        <v>7149478.8600000013</v>
      </c>
      <c r="P152" s="145">
        <f t="shared" si="23"/>
        <v>299</v>
      </c>
      <c r="Q152" s="146">
        <f t="shared" si="17"/>
        <v>656560.79999999981</v>
      </c>
      <c r="R152" s="146">
        <f t="shared" si="18"/>
        <v>-164718.75999999989</v>
      </c>
      <c r="S152" s="147">
        <f t="shared" si="19"/>
        <v>3066856.5500000007</v>
      </c>
      <c r="T152" s="145">
        <f t="shared" si="24"/>
        <v>-350</v>
      </c>
      <c r="U152" s="146">
        <f t="shared" si="20"/>
        <v>761627.59999999963</v>
      </c>
      <c r="V152" s="146">
        <f t="shared" si="21"/>
        <v>11201.449999999997</v>
      </c>
      <c r="W152" s="147">
        <f t="shared" si="22"/>
        <v>1276431.7100000009</v>
      </c>
      <c r="X152" s="288"/>
    </row>
    <row r="153" spans="1:24" ht="12.75" customHeight="1" x14ac:dyDescent="0.2">
      <c r="A153" s="218" t="s">
        <v>132</v>
      </c>
      <c r="B153" s="143" t="s">
        <v>520</v>
      </c>
      <c r="C153" s="144" t="s">
        <v>521</v>
      </c>
      <c r="D153" s="145">
        <v>1329</v>
      </c>
      <c r="E153" s="146">
        <v>862243</v>
      </c>
      <c r="F153" s="146">
        <v>0</v>
      </c>
      <c r="G153" s="147">
        <v>0</v>
      </c>
      <c r="H153" s="145">
        <v>1277</v>
      </c>
      <c r="I153" s="146">
        <v>833337</v>
      </c>
      <c r="J153" s="146">
        <v>0</v>
      </c>
      <c r="K153" s="147">
        <v>0</v>
      </c>
      <c r="L153" s="145">
        <v>829</v>
      </c>
      <c r="M153" s="146">
        <v>820211</v>
      </c>
      <c r="N153" s="146">
        <v>0</v>
      </c>
      <c r="O153" s="147">
        <v>0</v>
      </c>
      <c r="P153" s="145">
        <f t="shared" si="23"/>
        <v>-500</v>
      </c>
      <c r="Q153" s="146">
        <f t="shared" si="17"/>
        <v>-42032</v>
      </c>
      <c r="R153" s="146">
        <f t="shared" si="18"/>
        <v>0</v>
      </c>
      <c r="S153" s="147">
        <f t="shared" si="19"/>
        <v>0</v>
      </c>
      <c r="T153" s="145">
        <f t="shared" si="24"/>
        <v>-448</v>
      </c>
      <c r="U153" s="146">
        <f t="shared" si="20"/>
        <v>-13126</v>
      </c>
      <c r="V153" s="146">
        <f t="shared" si="21"/>
        <v>0</v>
      </c>
      <c r="W153" s="147">
        <f t="shared" si="22"/>
        <v>0</v>
      </c>
      <c r="X153" s="288"/>
    </row>
    <row r="154" spans="1:24" ht="12.75" customHeight="1" x14ac:dyDescent="0.2">
      <c r="A154" s="218" t="s">
        <v>132</v>
      </c>
      <c r="B154" s="143" t="s">
        <v>522</v>
      </c>
      <c r="C154" s="144" t="s">
        <v>523</v>
      </c>
      <c r="D154" s="145"/>
      <c r="E154" s="146"/>
      <c r="F154" s="146"/>
      <c r="G154" s="147"/>
      <c r="H154" s="145"/>
      <c r="I154" s="146"/>
      <c r="J154" s="146"/>
      <c r="K154" s="147"/>
      <c r="L154" s="145"/>
      <c r="M154" s="146">
        <v>97070</v>
      </c>
      <c r="N154" s="146">
        <v>0</v>
      </c>
      <c r="O154" s="147">
        <v>0</v>
      </c>
      <c r="P154" s="145">
        <f t="shared" si="23"/>
        <v>0</v>
      </c>
      <c r="Q154" s="146">
        <f t="shared" si="17"/>
        <v>97070</v>
      </c>
      <c r="R154" s="146">
        <f t="shared" si="18"/>
        <v>0</v>
      </c>
      <c r="S154" s="147">
        <f t="shared" si="19"/>
        <v>0</v>
      </c>
      <c r="T154" s="145">
        <f t="shared" si="24"/>
        <v>0</v>
      </c>
      <c r="U154" s="146">
        <f t="shared" si="20"/>
        <v>97070</v>
      </c>
      <c r="V154" s="146">
        <f t="shared" si="21"/>
        <v>0</v>
      </c>
      <c r="W154" s="147">
        <f t="shared" si="22"/>
        <v>0</v>
      </c>
      <c r="X154" s="288"/>
    </row>
    <row r="155" spans="1:24" x14ac:dyDescent="0.2">
      <c r="A155" s="218" t="s">
        <v>211</v>
      </c>
      <c r="B155" s="143" t="s">
        <v>524</v>
      </c>
      <c r="C155" s="144" t="s">
        <v>525</v>
      </c>
      <c r="D155" s="145">
        <v>2939</v>
      </c>
      <c r="E155" s="146">
        <v>2258440</v>
      </c>
      <c r="F155" s="146">
        <v>0</v>
      </c>
      <c r="G155" s="147">
        <v>0</v>
      </c>
      <c r="H155" s="145">
        <v>2887</v>
      </c>
      <c r="I155" s="146">
        <v>2138508.2000000002</v>
      </c>
      <c r="J155" s="146">
        <v>0</v>
      </c>
      <c r="K155" s="147">
        <v>0</v>
      </c>
      <c r="L155" s="145">
        <v>2102</v>
      </c>
      <c r="M155" s="146">
        <v>2203729.6</v>
      </c>
      <c r="N155" s="146">
        <v>0</v>
      </c>
      <c r="O155" s="147">
        <v>0</v>
      </c>
      <c r="P155" s="145">
        <f t="shared" si="23"/>
        <v>-837</v>
      </c>
      <c r="Q155" s="146">
        <f t="shared" si="17"/>
        <v>-54710.399999999907</v>
      </c>
      <c r="R155" s="146">
        <f t="shared" si="18"/>
        <v>0</v>
      </c>
      <c r="S155" s="147">
        <f t="shared" si="19"/>
        <v>0</v>
      </c>
      <c r="T155" s="145">
        <f t="shared" si="24"/>
        <v>-785</v>
      </c>
      <c r="U155" s="146">
        <f t="shared" si="20"/>
        <v>65221.399999999907</v>
      </c>
      <c r="V155" s="146">
        <f t="shared" si="21"/>
        <v>0</v>
      </c>
      <c r="W155" s="147">
        <f t="shared" si="22"/>
        <v>0</v>
      </c>
      <c r="X155" s="288"/>
    </row>
    <row r="156" spans="1:24" x14ac:dyDescent="0.2">
      <c r="A156" s="218" t="s">
        <v>211</v>
      </c>
      <c r="B156" s="143" t="s">
        <v>526</v>
      </c>
      <c r="C156" s="144" t="s">
        <v>527</v>
      </c>
      <c r="D156" s="145">
        <v>423</v>
      </c>
      <c r="E156" s="146">
        <v>265590</v>
      </c>
      <c r="F156" s="146">
        <v>0</v>
      </c>
      <c r="G156" s="147">
        <v>0</v>
      </c>
      <c r="H156" s="145">
        <v>421</v>
      </c>
      <c r="I156" s="146">
        <v>269293</v>
      </c>
      <c r="J156" s="146">
        <v>0</v>
      </c>
      <c r="K156" s="147">
        <v>0</v>
      </c>
      <c r="L156" s="145">
        <v>265</v>
      </c>
      <c r="M156" s="146">
        <v>278067</v>
      </c>
      <c r="N156" s="146">
        <v>0</v>
      </c>
      <c r="O156" s="147">
        <v>0</v>
      </c>
      <c r="P156" s="145">
        <f t="shared" si="23"/>
        <v>-158</v>
      </c>
      <c r="Q156" s="146">
        <f t="shared" si="17"/>
        <v>12477</v>
      </c>
      <c r="R156" s="146">
        <f t="shared" si="18"/>
        <v>0</v>
      </c>
      <c r="S156" s="147">
        <f t="shared" si="19"/>
        <v>0</v>
      </c>
      <c r="T156" s="145">
        <f t="shared" si="24"/>
        <v>-156</v>
      </c>
      <c r="U156" s="146">
        <f t="shared" si="20"/>
        <v>8774</v>
      </c>
      <c r="V156" s="146">
        <f t="shared" si="21"/>
        <v>0</v>
      </c>
      <c r="W156" s="147">
        <f t="shared" si="22"/>
        <v>0</v>
      </c>
      <c r="X156" s="288"/>
    </row>
    <row r="157" spans="1:24" x14ac:dyDescent="0.2">
      <c r="A157" s="218" t="s">
        <v>211</v>
      </c>
      <c r="B157" s="143" t="s">
        <v>528</v>
      </c>
      <c r="C157" s="144" t="s">
        <v>529</v>
      </c>
      <c r="D157" s="145">
        <v>281</v>
      </c>
      <c r="E157" s="146">
        <v>556764</v>
      </c>
      <c r="F157" s="146">
        <v>109179.00999999994</v>
      </c>
      <c r="G157" s="147">
        <v>0</v>
      </c>
      <c r="H157" s="145">
        <v>286</v>
      </c>
      <c r="I157" s="146">
        <v>475678</v>
      </c>
      <c r="J157" s="146">
        <v>-1533.34</v>
      </c>
      <c r="K157" s="147">
        <v>0</v>
      </c>
      <c r="L157" s="145">
        <v>188</v>
      </c>
      <c r="M157" s="146">
        <v>484287</v>
      </c>
      <c r="N157" s="146">
        <v>0</v>
      </c>
      <c r="O157" s="147">
        <v>0</v>
      </c>
      <c r="P157" s="145">
        <f t="shared" si="23"/>
        <v>-93</v>
      </c>
      <c r="Q157" s="146">
        <f t="shared" si="17"/>
        <v>-72477</v>
      </c>
      <c r="R157" s="146">
        <f t="shared" si="18"/>
        <v>-109179.00999999994</v>
      </c>
      <c r="S157" s="147">
        <f t="shared" si="19"/>
        <v>0</v>
      </c>
      <c r="T157" s="145">
        <f t="shared" si="24"/>
        <v>-98</v>
      </c>
      <c r="U157" s="146">
        <f t="shared" si="20"/>
        <v>8609</v>
      </c>
      <c r="V157" s="146">
        <f t="shared" si="21"/>
        <v>1533.34</v>
      </c>
      <c r="W157" s="147">
        <f t="shared" si="22"/>
        <v>0</v>
      </c>
      <c r="X157" s="288"/>
    </row>
    <row r="158" spans="1:24" x14ac:dyDescent="0.2">
      <c r="A158" s="218" t="s">
        <v>211</v>
      </c>
      <c r="B158" s="143" t="s">
        <v>530</v>
      </c>
      <c r="C158" s="144" t="s">
        <v>531</v>
      </c>
      <c r="D158" s="145">
        <v>141</v>
      </c>
      <c r="E158" s="146">
        <v>54586</v>
      </c>
      <c r="F158" s="146">
        <v>0</v>
      </c>
      <c r="G158" s="147">
        <v>0</v>
      </c>
      <c r="H158" s="145">
        <v>125</v>
      </c>
      <c r="I158" s="146">
        <v>40924</v>
      </c>
      <c r="J158" s="146">
        <v>0</v>
      </c>
      <c r="K158" s="147">
        <v>0</v>
      </c>
      <c r="L158" s="145">
        <v>37</v>
      </c>
      <c r="M158" s="146">
        <v>48810</v>
      </c>
      <c r="N158" s="146">
        <v>0</v>
      </c>
      <c r="O158" s="147">
        <v>0</v>
      </c>
      <c r="P158" s="145">
        <f t="shared" si="23"/>
        <v>-104</v>
      </c>
      <c r="Q158" s="146">
        <f t="shared" si="17"/>
        <v>-5776</v>
      </c>
      <c r="R158" s="146">
        <f t="shared" si="18"/>
        <v>0</v>
      </c>
      <c r="S158" s="147">
        <f t="shared" si="19"/>
        <v>0</v>
      </c>
      <c r="T158" s="145">
        <f t="shared" si="24"/>
        <v>-88</v>
      </c>
      <c r="U158" s="146">
        <f t="shared" si="20"/>
        <v>7886</v>
      </c>
      <c r="V158" s="146">
        <f t="shared" si="21"/>
        <v>0</v>
      </c>
      <c r="W158" s="147">
        <f t="shared" si="22"/>
        <v>0</v>
      </c>
      <c r="X158" s="288"/>
    </row>
    <row r="159" spans="1:24" ht="12.75" customHeight="1" x14ac:dyDescent="0.2">
      <c r="A159" s="218" t="s">
        <v>211</v>
      </c>
      <c r="B159" s="143" t="s">
        <v>532</v>
      </c>
      <c r="C159" s="144" t="s">
        <v>533</v>
      </c>
      <c r="D159" s="145"/>
      <c r="E159" s="146">
        <v>186480</v>
      </c>
      <c r="F159" s="146">
        <v>0</v>
      </c>
      <c r="G159" s="147">
        <v>0</v>
      </c>
      <c r="H159" s="145">
        <v>0</v>
      </c>
      <c r="I159" s="146">
        <v>192334</v>
      </c>
      <c r="J159" s="146">
        <v>0</v>
      </c>
      <c r="K159" s="147">
        <v>0</v>
      </c>
      <c r="L159" s="145">
        <v>0</v>
      </c>
      <c r="M159" s="146">
        <v>231370</v>
      </c>
      <c r="N159" s="146">
        <v>0</v>
      </c>
      <c r="O159" s="147">
        <v>0</v>
      </c>
      <c r="P159" s="145">
        <f t="shared" si="23"/>
        <v>0</v>
      </c>
      <c r="Q159" s="146">
        <f t="shared" si="17"/>
        <v>44890</v>
      </c>
      <c r="R159" s="146">
        <f t="shared" si="18"/>
        <v>0</v>
      </c>
      <c r="S159" s="147">
        <f t="shared" si="19"/>
        <v>0</v>
      </c>
      <c r="T159" s="145">
        <f t="shared" si="24"/>
        <v>0</v>
      </c>
      <c r="U159" s="146">
        <f t="shared" si="20"/>
        <v>39036</v>
      </c>
      <c r="V159" s="146">
        <f t="shared" si="21"/>
        <v>0</v>
      </c>
      <c r="W159" s="147">
        <f t="shared" si="22"/>
        <v>0</v>
      </c>
      <c r="X159" s="288"/>
    </row>
    <row r="160" spans="1:24" ht="12.75" customHeight="1" x14ac:dyDescent="0.2">
      <c r="A160" s="218" t="s">
        <v>134</v>
      </c>
      <c r="B160" s="143" t="s">
        <v>534</v>
      </c>
      <c r="C160" s="144" t="s">
        <v>535</v>
      </c>
      <c r="D160" s="145">
        <v>476</v>
      </c>
      <c r="E160" s="146">
        <v>254189</v>
      </c>
      <c r="F160" s="146">
        <v>0</v>
      </c>
      <c r="G160" s="147">
        <v>0</v>
      </c>
      <c r="H160" s="145">
        <v>466</v>
      </c>
      <c r="I160" s="146">
        <v>234162</v>
      </c>
      <c r="J160" s="146">
        <v>0</v>
      </c>
      <c r="K160" s="147">
        <v>0</v>
      </c>
      <c r="L160" s="145">
        <v>416</v>
      </c>
      <c r="M160" s="146">
        <v>283674</v>
      </c>
      <c r="N160" s="146">
        <v>0</v>
      </c>
      <c r="O160" s="147">
        <v>0</v>
      </c>
      <c r="P160" s="145">
        <f t="shared" si="23"/>
        <v>-60</v>
      </c>
      <c r="Q160" s="146">
        <f t="shared" si="17"/>
        <v>29485</v>
      </c>
      <c r="R160" s="146">
        <f t="shared" si="18"/>
        <v>0</v>
      </c>
      <c r="S160" s="147">
        <f t="shared" si="19"/>
        <v>0</v>
      </c>
      <c r="T160" s="145">
        <f t="shared" si="24"/>
        <v>-50</v>
      </c>
      <c r="U160" s="146">
        <f t="shared" si="20"/>
        <v>49512</v>
      </c>
      <c r="V160" s="146">
        <f t="shared" si="21"/>
        <v>0</v>
      </c>
      <c r="W160" s="147">
        <f t="shared" si="22"/>
        <v>0</v>
      </c>
      <c r="X160" s="288"/>
    </row>
    <row r="161" spans="1:24" x14ac:dyDescent="0.2">
      <c r="A161" s="218" t="s">
        <v>134</v>
      </c>
      <c r="B161" s="143" t="s">
        <v>536</v>
      </c>
      <c r="C161" s="144" t="s">
        <v>537</v>
      </c>
      <c r="D161" s="145">
        <v>627</v>
      </c>
      <c r="E161" s="146">
        <v>353675</v>
      </c>
      <c r="F161" s="146">
        <v>0</v>
      </c>
      <c r="G161" s="147">
        <v>0</v>
      </c>
      <c r="H161" s="145">
        <v>578</v>
      </c>
      <c r="I161" s="146">
        <v>375974</v>
      </c>
      <c r="J161" s="146">
        <v>0</v>
      </c>
      <c r="K161" s="147">
        <v>0</v>
      </c>
      <c r="L161" s="145">
        <v>473</v>
      </c>
      <c r="M161" s="146">
        <v>341277</v>
      </c>
      <c r="N161" s="146">
        <v>0</v>
      </c>
      <c r="O161" s="147">
        <v>0</v>
      </c>
      <c r="P161" s="145">
        <f t="shared" si="23"/>
        <v>-154</v>
      </c>
      <c r="Q161" s="146">
        <f t="shared" si="17"/>
        <v>-12398</v>
      </c>
      <c r="R161" s="146">
        <f t="shared" si="18"/>
        <v>0</v>
      </c>
      <c r="S161" s="147">
        <f t="shared" si="19"/>
        <v>0</v>
      </c>
      <c r="T161" s="145">
        <f t="shared" si="24"/>
        <v>-105</v>
      </c>
      <c r="U161" s="146">
        <f t="shared" si="20"/>
        <v>-34697</v>
      </c>
      <c r="V161" s="146">
        <f t="shared" si="21"/>
        <v>0</v>
      </c>
      <c r="W161" s="147">
        <f t="shared" si="22"/>
        <v>0</v>
      </c>
      <c r="X161" s="288"/>
    </row>
    <row r="162" spans="1:24" x14ac:dyDescent="0.2">
      <c r="A162" s="218" t="s">
        <v>134</v>
      </c>
      <c r="B162" s="143" t="s">
        <v>538</v>
      </c>
      <c r="C162" s="144" t="s">
        <v>539</v>
      </c>
      <c r="D162" s="145">
        <v>632</v>
      </c>
      <c r="E162" s="146">
        <v>336768</v>
      </c>
      <c r="F162" s="146">
        <v>0</v>
      </c>
      <c r="G162" s="147">
        <v>0</v>
      </c>
      <c r="H162" s="145">
        <v>597</v>
      </c>
      <c r="I162" s="146">
        <v>367053.6</v>
      </c>
      <c r="J162" s="146">
        <v>0</v>
      </c>
      <c r="K162" s="147">
        <v>0</v>
      </c>
      <c r="L162" s="145">
        <v>620</v>
      </c>
      <c r="M162" s="146">
        <v>386626</v>
      </c>
      <c r="N162" s="146">
        <v>0</v>
      </c>
      <c r="O162" s="147">
        <v>0</v>
      </c>
      <c r="P162" s="145">
        <f t="shared" si="23"/>
        <v>-12</v>
      </c>
      <c r="Q162" s="146">
        <f t="shared" si="17"/>
        <v>49858</v>
      </c>
      <c r="R162" s="146">
        <f t="shared" si="18"/>
        <v>0</v>
      </c>
      <c r="S162" s="147">
        <f t="shared" si="19"/>
        <v>0</v>
      </c>
      <c r="T162" s="145">
        <f t="shared" si="24"/>
        <v>23</v>
      </c>
      <c r="U162" s="146">
        <f t="shared" si="20"/>
        <v>19572.400000000023</v>
      </c>
      <c r="V162" s="146">
        <f t="shared" si="21"/>
        <v>0</v>
      </c>
      <c r="W162" s="147">
        <f t="shared" si="22"/>
        <v>0</v>
      </c>
      <c r="X162" s="288"/>
    </row>
    <row r="163" spans="1:24" x14ac:dyDescent="0.2">
      <c r="A163" s="218" t="s">
        <v>134</v>
      </c>
      <c r="B163" s="143" t="s">
        <v>540</v>
      </c>
      <c r="C163" s="144" t="s">
        <v>541</v>
      </c>
      <c r="D163" s="145">
        <v>181</v>
      </c>
      <c r="E163" s="146">
        <v>104240</v>
      </c>
      <c r="F163" s="146">
        <v>0</v>
      </c>
      <c r="G163" s="147">
        <v>0</v>
      </c>
      <c r="H163" s="145">
        <v>168</v>
      </c>
      <c r="I163" s="146">
        <v>118334</v>
      </c>
      <c r="J163" s="146">
        <v>0</v>
      </c>
      <c r="K163" s="147">
        <v>0</v>
      </c>
      <c r="L163" s="145">
        <v>133</v>
      </c>
      <c r="M163" s="146">
        <v>111190</v>
      </c>
      <c r="N163" s="146">
        <v>0</v>
      </c>
      <c r="O163" s="147">
        <v>0</v>
      </c>
      <c r="P163" s="145">
        <f t="shared" si="23"/>
        <v>-48</v>
      </c>
      <c r="Q163" s="146">
        <f t="shared" si="17"/>
        <v>6950</v>
      </c>
      <c r="R163" s="146">
        <f t="shared" si="18"/>
        <v>0</v>
      </c>
      <c r="S163" s="147">
        <f t="shared" si="19"/>
        <v>0</v>
      </c>
      <c r="T163" s="145">
        <f t="shared" si="24"/>
        <v>-35</v>
      </c>
      <c r="U163" s="146">
        <f t="shared" si="20"/>
        <v>-7144</v>
      </c>
      <c r="V163" s="146">
        <f t="shared" si="21"/>
        <v>0</v>
      </c>
      <c r="W163" s="147">
        <f t="shared" si="22"/>
        <v>0</v>
      </c>
      <c r="X163" s="288"/>
    </row>
    <row r="164" spans="1:24" x14ac:dyDescent="0.2">
      <c r="A164" s="218" t="s">
        <v>134</v>
      </c>
      <c r="B164" s="143" t="s">
        <v>542</v>
      </c>
      <c r="C164" s="144" t="s">
        <v>543</v>
      </c>
      <c r="D164" s="145"/>
      <c r="E164" s="146">
        <v>36480</v>
      </c>
      <c r="F164" s="146">
        <v>0</v>
      </c>
      <c r="G164" s="147">
        <v>0</v>
      </c>
      <c r="H164" s="145">
        <v>0</v>
      </c>
      <c r="I164" s="146">
        <v>30036</v>
      </c>
      <c r="J164" s="146">
        <v>0</v>
      </c>
      <c r="K164" s="147">
        <v>0</v>
      </c>
      <c r="L164" s="145">
        <v>0</v>
      </c>
      <c r="M164" s="146">
        <v>31614</v>
      </c>
      <c r="N164" s="146">
        <v>0</v>
      </c>
      <c r="O164" s="147">
        <v>0</v>
      </c>
      <c r="P164" s="145">
        <f t="shared" si="23"/>
        <v>0</v>
      </c>
      <c r="Q164" s="146">
        <f t="shared" si="17"/>
        <v>-4866</v>
      </c>
      <c r="R164" s="146">
        <f t="shared" si="18"/>
        <v>0</v>
      </c>
      <c r="S164" s="147">
        <f t="shared" si="19"/>
        <v>0</v>
      </c>
      <c r="T164" s="145">
        <f t="shared" si="24"/>
        <v>0</v>
      </c>
      <c r="U164" s="146">
        <f t="shared" si="20"/>
        <v>1578</v>
      </c>
      <c r="V164" s="146">
        <f t="shared" si="21"/>
        <v>0</v>
      </c>
      <c r="W164" s="147">
        <f t="shared" si="22"/>
        <v>0</v>
      </c>
      <c r="X164" s="288"/>
    </row>
    <row r="165" spans="1:24" x14ac:dyDescent="0.2">
      <c r="A165" s="218" t="s">
        <v>134</v>
      </c>
      <c r="B165" s="143" t="s">
        <v>544</v>
      </c>
      <c r="C165" s="144" t="s">
        <v>545</v>
      </c>
      <c r="D165" s="145"/>
      <c r="E165" s="146">
        <v>464000</v>
      </c>
      <c r="F165" s="146">
        <v>0</v>
      </c>
      <c r="G165" s="147">
        <v>0</v>
      </c>
      <c r="H165" s="145">
        <v>0</v>
      </c>
      <c r="I165" s="146">
        <v>483200</v>
      </c>
      <c r="J165" s="146">
        <v>0</v>
      </c>
      <c r="K165" s="147">
        <v>0</v>
      </c>
      <c r="L165" s="145">
        <v>0</v>
      </c>
      <c r="M165" s="146">
        <v>489600</v>
      </c>
      <c r="N165" s="146">
        <v>0</v>
      </c>
      <c r="O165" s="147">
        <v>0</v>
      </c>
      <c r="P165" s="145">
        <f t="shared" si="23"/>
        <v>0</v>
      </c>
      <c r="Q165" s="146">
        <f t="shared" si="17"/>
        <v>25600</v>
      </c>
      <c r="R165" s="146">
        <f t="shared" si="18"/>
        <v>0</v>
      </c>
      <c r="S165" s="147">
        <f t="shared" si="19"/>
        <v>0</v>
      </c>
      <c r="T165" s="145">
        <f t="shared" si="24"/>
        <v>0</v>
      </c>
      <c r="U165" s="146">
        <f t="shared" si="20"/>
        <v>6400</v>
      </c>
      <c r="V165" s="146">
        <f t="shared" si="21"/>
        <v>0</v>
      </c>
      <c r="W165" s="147">
        <f t="shared" si="22"/>
        <v>0</v>
      </c>
      <c r="X165" s="288"/>
    </row>
    <row r="166" spans="1:24" ht="12.75" customHeight="1" x14ac:dyDescent="0.2">
      <c r="A166" s="218" t="s">
        <v>134</v>
      </c>
      <c r="B166" s="143" t="s">
        <v>546</v>
      </c>
      <c r="C166" s="144" t="s">
        <v>547</v>
      </c>
      <c r="D166" s="145"/>
      <c r="E166" s="146">
        <v>24700</v>
      </c>
      <c r="F166" s="146">
        <v>0</v>
      </c>
      <c r="G166" s="147">
        <v>0</v>
      </c>
      <c r="H166" s="145">
        <v>0</v>
      </c>
      <c r="I166" s="146">
        <v>19723</v>
      </c>
      <c r="J166" s="146">
        <v>0</v>
      </c>
      <c r="K166" s="147">
        <v>0</v>
      </c>
      <c r="L166" s="145">
        <v>0</v>
      </c>
      <c r="M166" s="146">
        <v>15075</v>
      </c>
      <c r="N166" s="146">
        <v>0</v>
      </c>
      <c r="O166" s="147">
        <v>0</v>
      </c>
      <c r="P166" s="145">
        <f t="shared" si="23"/>
        <v>0</v>
      </c>
      <c r="Q166" s="146">
        <f t="shared" si="17"/>
        <v>-9625</v>
      </c>
      <c r="R166" s="146">
        <f t="shared" si="18"/>
        <v>0</v>
      </c>
      <c r="S166" s="147">
        <f t="shared" si="19"/>
        <v>0</v>
      </c>
      <c r="T166" s="145">
        <f t="shared" si="24"/>
        <v>0</v>
      </c>
      <c r="U166" s="146">
        <f t="shared" si="20"/>
        <v>-4648</v>
      </c>
      <c r="V166" s="146">
        <f t="shared" si="21"/>
        <v>0</v>
      </c>
      <c r="W166" s="147">
        <f t="shared" si="22"/>
        <v>0</v>
      </c>
      <c r="X166" s="288"/>
    </row>
    <row r="167" spans="1:24" ht="12.75" customHeight="1" x14ac:dyDescent="0.2">
      <c r="A167" s="218" t="s">
        <v>134</v>
      </c>
      <c r="B167" s="143" t="s">
        <v>548</v>
      </c>
      <c r="C167" s="144" t="s">
        <v>549</v>
      </c>
      <c r="D167" s="145"/>
      <c r="E167" s="146">
        <v>6150</v>
      </c>
      <c r="F167" s="146">
        <v>0</v>
      </c>
      <c r="G167" s="147">
        <v>0</v>
      </c>
      <c r="H167" s="145">
        <v>0</v>
      </c>
      <c r="I167" s="146">
        <v>2850</v>
      </c>
      <c r="J167" s="146">
        <v>0</v>
      </c>
      <c r="K167" s="147">
        <v>0</v>
      </c>
      <c r="L167" s="145">
        <v>0</v>
      </c>
      <c r="M167" s="146">
        <v>4329</v>
      </c>
      <c r="N167" s="146">
        <v>0</v>
      </c>
      <c r="O167" s="147">
        <v>0</v>
      </c>
      <c r="P167" s="145">
        <f t="shared" si="23"/>
        <v>0</v>
      </c>
      <c r="Q167" s="146">
        <f t="shared" si="17"/>
        <v>-1821</v>
      </c>
      <c r="R167" s="146">
        <f t="shared" si="18"/>
        <v>0</v>
      </c>
      <c r="S167" s="147">
        <f t="shared" si="19"/>
        <v>0</v>
      </c>
      <c r="T167" s="145">
        <f t="shared" si="24"/>
        <v>0</v>
      </c>
      <c r="U167" s="146">
        <f t="shared" si="20"/>
        <v>1479</v>
      </c>
      <c r="V167" s="146">
        <f t="shared" si="21"/>
        <v>0</v>
      </c>
      <c r="W167" s="147">
        <f t="shared" si="22"/>
        <v>0</v>
      </c>
      <c r="X167" s="288"/>
    </row>
    <row r="168" spans="1:24" x14ac:dyDescent="0.2">
      <c r="A168" s="218" t="s">
        <v>134</v>
      </c>
      <c r="B168" s="143" t="s">
        <v>550</v>
      </c>
      <c r="C168" s="144" t="s">
        <v>551</v>
      </c>
      <c r="D168" s="145">
        <v>9856</v>
      </c>
      <c r="E168" s="146">
        <v>9389558</v>
      </c>
      <c r="F168" s="146">
        <v>285694.84000000003</v>
      </c>
      <c r="G168" s="147">
        <v>6474620.9299999997</v>
      </c>
      <c r="H168" s="145">
        <v>9506</v>
      </c>
      <c r="I168" s="146">
        <v>8339425.2000000002</v>
      </c>
      <c r="J168" s="146">
        <v>160111.12</v>
      </c>
      <c r="K168" s="147">
        <v>7594791.7200000016</v>
      </c>
      <c r="L168" s="145">
        <v>5865</v>
      </c>
      <c r="M168" s="146">
        <v>9419306.3999999985</v>
      </c>
      <c r="N168" s="146">
        <v>190952.52000000002</v>
      </c>
      <c r="O168" s="147">
        <v>8073831.9499999993</v>
      </c>
      <c r="P168" s="145">
        <f t="shared" si="23"/>
        <v>-3991</v>
      </c>
      <c r="Q168" s="146">
        <f t="shared" si="17"/>
        <v>29748.39999999851</v>
      </c>
      <c r="R168" s="146">
        <f t="shared" si="18"/>
        <v>-94742.32</v>
      </c>
      <c r="S168" s="147">
        <f t="shared" si="19"/>
        <v>1599211.0199999996</v>
      </c>
      <c r="T168" s="145">
        <f t="shared" si="24"/>
        <v>-3641</v>
      </c>
      <c r="U168" s="146">
        <f t="shared" si="20"/>
        <v>1079881.1999999983</v>
      </c>
      <c r="V168" s="146">
        <f t="shared" si="21"/>
        <v>30841.400000000023</v>
      </c>
      <c r="W168" s="147">
        <f t="shared" si="22"/>
        <v>479040.22999999765</v>
      </c>
      <c r="X168" s="288"/>
    </row>
    <row r="169" spans="1:24" ht="12.75" customHeight="1" x14ac:dyDescent="0.2">
      <c r="A169" s="218" t="s">
        <v>134</v>
      </c>
      <c r="B169" s="143" t="s">
        <v>552</v>
      </c>
      <c r="C169" s="144" t="s">
        <v>553</v>
      </c>
      <c r="D169" s="145">
        <v>2708</v>
      </c>
      <c r="E169" s="146">
        <v>1744801</v>
      </c>
      <c r="F169" s="146">
        <v>77696</v>
      </c>
      <c r="G169" s="147">
        <v>662104.29999999993</v>
      </c>
      <c r="H169" s="145">
        <v>2601</v>
      </c>
      <c r="I169" s="146">
        <v>1524402</v>
      </c>
      <c r="J169" s="146">
        <v>71018</v>
      </c>
      <c r="K169" s="147">
        <v>896379.04999999993</v>
      </c>
      <c r="L169" s="145">
        <v>1775</v>
      </c>
      <c r="M169" s="146">
        <v>1594138</v>
      </c>
      <c r="N169" s="146">
        <v>49140</v>
      </c>
      <c r="O169" s="147">
        <v>778032.26</v>
      </c>
      <c r="P169" s="145">
        <f t="shared" si="23"/>
        <v>-933</v>
      </c>
      <c r="Q169" s="146">
        <f t="shared" si="17"/>
        <v>-150663</v>
      </c>
      <c r="R169" s="146">
        <f t="shared" si="18"/>
        <v>-28556</v>
      </c>
      <c r="S169" s="147">
        <f t="shared" si="19"/>
        <v>115927.96000000008</v>
      </c>
      <c r="T169" s="145">
        <f t="shared" si="24"/>
        <v>-826</v>
      </c>
      <c r="U169" s="146">
        <f t="shared" si="20"/>
        <v>69736</v>
      </c>
      <c r="V169" s="146">
        <f t="shared" si="21"/>
        <v>-21878</v>
      </c>
      <c r="W169" s="147">
        <f t="shared" si="22"/>
        <v>-118346.78999999992</v>
      </c>
      <c r="X169" s="288"/>
    </row>
    <row r="170" spans="1:24" x14ac:dyDescent="0.2">
      <c r="A170" s="218" t="s">
        <v>134</v>
      </c>
      <c r="B170" s="143" t="s">
        <v>554</v>
      </c>
      <c r="C170" s="144" t="s">
        <v>555</v>
      </c>
      <c r="D170" s="145">
        <v>1602</v>
      </c>
      <c r="E170" s="146">
        <v>1423618</v>
      </c>
      <c r="F170" s="146">
        <v>81596</v>
      </c>
      <c r="G170" s="147">
        <v>0</v>
      </c>
      <c r="H170" s="145">
        <v>1431</v>
      </c>
      <c r="I170" s="146">
        <v>1359001</v>
      </c>
      <c r="J170" s="146">
        <v>57810</v>
      </c>
      <c r="K170" s="147">
        <v>0</v>
      </c>
      <c r="L170" s="145">
        <v>390</v>
      </c>
      <c r="M170" s="146">
        <v>1260162</v>
      </c>
      <c r="N170" s="146">
        <v>51431.07</v>
      </c>
      <c r="O170" s="147">
        <v>0</v>
      </c>
      <c r="P170" s="145">
        <f t="shared" si="23"/>
        <v>-1212</v>
      </c>
      <c r="Q170" s="146">
        <f t="shared" si="17"/>
        <v>-163456</v>
      </c>
      <c r="R170" s="146">
        <f t="shared" si="18"/>
        <v>-30164.93</v>
      </c>
      <c r="S170" s="147">
        <f t="shared" si="19"/>
        <v>0</v>
      </c>
      <c r="T170" s="145">
        <f t="shared" si="24"/>
        <v>-1041</v>
      </c>
      <c r="U170" s="146">
        <f t="shared" si="20"/>
        <v>-98839</v>
      </c>
      <c r="V170" s="146">
        <f t="shared" si="21"/>
        <v>-6378.93</v>
      </c>
      <c r="W170" s="147">
        <f t="shared" si="22"/>
        <v>0</v>
      </c>
      <c r="X170" s="288"/>
    </row>
    <row r="171" spans="1:24" ht="12.75" customHeight="1" x14ac:dyDescent="0.2">
      <c r="A171" s="218" t="s">
        <v>134</v>
      </c>
      <c r="B171" s="143" t="s">
        <v>556</v>
      </c>
      <c r="C171" s="144" t="s">
        <v>557</v>
      </c>
      <c r="D171" s="145">
        <v>99</v>
      </c>
      <c r="E171" s="146">
        <v>43334</v>
      </c>
      <c r="F171" s="146">
        <v>0</v>
      </c>
      <c r="G171" s="147">
        <v>0</v>
      </c>
      <c r="H171" s="145">
        <v>86</v>
      </c>
      <c r="I171" s="146">
        <v>43600</v>
      </c>
      <c r="J171" s="146">
        <v>0</v>
      </c>
      <c r="K171" s="147">
        <v>0</v>
      </c>
      <c r="L171" s="145">
        <v>127</v>
      </c>
      <c r="M171" s="146">
        <v>62035</v>
      </c>
      <c r="N171" s="146">
        <v>0</v>
      </c>
      <c r="O171" s="147">
        <v>0</v>
      </c>
      <c r="P171" s="145">
        <f t="shared" si="23"/>
        <v>28</v>
      </c>
      <c r="Q171" s="146">
        <f t="shared" si="17"/>
        <v>18701</v>
      </c>
      <c r="R171" s="146">
        <f t="shared" si="18"/>
        <v>0</v>
      </c>
      <c r="S171" s="147">
        <f t="shared" si="19"/>
        <v>0</v>
      </c>
      <c r="T171" s="145">
        <f t="shared" si="24"/>
        <v>41</v>
      </c>
      <c r="U171" s="146">
        <f t="shared" si="20"/>
        <v>18435</v>
      </c>
      <c r="V171" s="146">
        <f t="shared" si="21"/>
        <v>0</v>
      </c>
      <c r="W171" s="147">
        <f t="shared" si="22"/>
        <v>0</v>
      </c>
      <c r="X171" s="288"/>
    </row>
    <row r="172" spans="1:24" ht="12.75" customHeight="1" x14ac:dyDescent="0.2">
      <c r="A172" s="218" t="s">
        <v>134</v>
      </c>
      <c r="B172" s="143" t="s">
        <v>558</v>
      </c>
      <c r="C172" s="144" t="s">
        <v>559</v>
      </c>
      <c r="D172" s="145">
        <v>1549</v>
      </c>
      <c r="E172" s="146">
        <v>1882666.5999999999</v>
      </c>
      <c r="F172" s="146">
        <v>2257.1999999999998</v>
      </c>
      <c r="G172" s="147">
        <v>0</v>
      </c>
      <c r="H172" s="145">
        <v>1762</v>
      </c>
      <c r="I172" s="146">
        <v>2097578.4</v>
      </c>
      <c r="J172" s="146">
        <v>1245</v>
      </c>
      <c r="K172" s="147">
        <v>0</v>
      </c>
      <c r="L172" s="145">
        <v>1380</v>
      </c>
      <c r="M172" s="146">
        <v>1877883.2</v>
      </c>
      <c r="N172" s="146">
        <v>415</v>
      </c>
      <c r="O172" s="147">
        <v>0</v>
      </c>
      <c r="P172" s="145">
        <f t="shared" si="23"/>
        <v>-169</v>
      </c>
      <c r="Q172" s="146">
        <f t="shared" si="17"/>
        <v>-4783.3999999999069</v>
      </c>
      <c r="R172" s="146">
        <f t="shared" si="18"/>
        <v>-1842.1999999999998</v>
      </c>
      <c r="S172" s="147">
        <f t="shared" si="19"/>
        <v>0</v>
      </c>
      <c r="T172" s="145">
        <f t="shared" si="24"/>
        <v>-382</v>
      </c>
      <c r="U172" s="146">
        <f t="shared" si="20"/>
        <v>-219695.19999999995</v>
      </c>
      <c r="V172" s="146">
        <f t="shared" si="21"/>
        <v>-830</v>
      </c>
      <c r="W172" s="147">
        <f t="shared" si="22"/>
        <v>0</v>
      </c>
      <c r="X172" s="288"/>
    </row>
    <row r="173" spans="1:24" ht="12.75" customHeight="1" x14ac:dyDescent="0.2">
      <c r="A173" s="218" t="s">
        <v>134</v>
      </c>
      <c r="B173" s="143" t="s">
        <v>560</v>
      </c>
      <c r="C173" s="144" t="s">
        <v>561</v>
      </c>
      <c r="D173" s="145">
        <v>1152</v>
      </c>
      <c r="E173" s="146">
        <v>4557402</v>
      </c>
      <c r="F173" s="146">
        <v>911379.04000000074</v>
      </c>
      <c r="G173" s="147">
        <v>0</v>
      </c>
      <c r="H173" s="145">
        <v>1372</v>
      </c>
      <c r="I173" s="146">
        <v>4051153.5999999996</v>
      </c>
      <c r="J173" s="146">
        <v>80066.600000000006</v>
      </c>
      <c r="K173" s="147">
        <v>0</v>
      </c>
      <c r="L173" s="145">
        <v>1027</v>
      </c>
      <c r="M173" s="146">
        <v>4304989.2</v>
      </c>
      <c r="N173" s="146">
        <v>54876.28</v>
      </c>
      <c r="O173" s="147">
        <v>0</v>
      </c>
      <c r="P173" s="145">
        <f t="shared" si="23"/>
        <v>-125</v>
      </c>
      <c r="Q173" s="146">
        <f t="shared" si="17"/>
        <v>-252412.79999999981</v>
      </c>
      <c r="R173" s="146">
        <f t="shared" si="18"/>
        <v>-856502.76000000071</v>
      </c>
      <c r="S173" s="147">
        <f t="shared" si="19"/>
        <v>0</v>
      </c>
      <c r="T173" s="145">
        <f t="shared" si="24"/>
        <v>-345</v>
      </c>
      <c r="U173" s="146">
        <f t="shared" si="20"/>
        <v>253835.60000000056</v>
      </c>
      <c r="V173" s="146">
        <f t="shared" si="21"/>
        <v>-25190.320000000007</v>
      </c>
      <c r="W173" s="147">
        <f t="shared" si="22"/>
        <v>0</v>
      </c>
      <c r="X173" s="288"/>
    </row>
    <row r="174" spans="1:24" ht="12.75" customHeight="1" x14ac:dyDescent="0.2">
      <c r="A174" s="218" t="s">
        <v>134</v>
      </c>
      <c r="B174" s="143" t="s">
        <v>562</v>
      </c>
      <c r="C174" s="144" t="s">
        <v>563</v>
      </c>
      <c r="D174" s="145">
        <v>666</v>
      </c>
      <c r="E174" s="146">
        <v>1424392</v>
      </c>
      <c r="F174" s="146">
        <v>383894.51999999944</v>
      </c>
      <c r="G174" s="147">
        <v>0</v>
      </c>
      <c r="H174" s="145">
        <v>750</v>
      </c>
      <c r="I174" s="146">
        <v>1248410</v>
      </c>
      <c r="J174" s="146">
        <v>120</v>
      </c>
      <c r="K174" s="147">
        <v>0</v>
      </c>
      <c r="L174" s="145">
        <v>542</v>
      </c>
      <c r="M174" s="146">
        <v>1279599</v>
      </c>
      <c r="N174" s="146">
        <v>0</v>
      </c>
      <c r="O174" s="147">
        <v>0</v>
      </c>
      <c r="P174" s="145">
        <f t="shared" si="23"/>
        <v>-124</v>
      </c>
      <c r="Q174" s="146">
        <f t="shared" si="17"/>
        <v>-144793</v>
      </c>
      <c r="R174" s="146">
        <f t="shared" si="18"/>
        <v>-383894.51999999944</v>
      </c>
      <c r="S174" s="147">
        <f t="shared" si="19"/>
        <v>0</v>
      </c>
      <c r="T174" s="145">
        <f t="shared" si="24"/>
        <v>-208</v>
      </c>
      <c r="U174" s="146">
        <f t="shared" si="20"/>
        <v>31189</v>
      </c>
      <c r="V174" s="146">
        <f t="shared" si="21"/>
        <v>-120</v>
      </c>
      <c r="W174" s="147">
        <f t="shared" si="22"/>
        <v>0</v>
      </c>
      <c r="X174" s="288"/>
    </row>
    <row r="175" spans="1:24" ht="12.75" customHeight="1" x14ac:dyDescent="0.2">
      <c r="A175" s="218" t="s">
        <v>134</v>
      </c>
      <c r="B175" s="143" t="s">
        <v>564</v>
      </c>
      <c r="C175" s="144" t="s">
        <v>565</v>
      </c>
      <c r="D175" s="145">
        <v>811</v>
      </c>
      <c r="E175" s="146">
        <v>593596</v>
      </c>
      <c r="F175" s="146">
        <v>0</v>
      </c>
      <c r="G175" s="147">
        <v>0</v>
      </c>
      <c r="H175" s="145">
        <v>882</v>
      </c>
      <c r="I175" s="146">
        <v>687499</v>
      </c>
      <c r="J175" s="146">
        <v>0</v>
      </c>
      <c r="K175" s="147">
        <v>0</v>
      </c>
      <c r="L175" s="145">
        <v>603</v>
      </c>
      <c r="M175" s="146">
        <v>600462</v>
      </c>
      <c r="N175" s="146">
        <v>0</v>
      </c>
      <c r="O175" s="147">
        <v>0</v>
      </c>
      <c r="P175" s="145">
        <f t="shared" si="23"/>
        <v>-208</v>
      </c>
      <c r="Q175" s="146">
        <f t="shared" si="17"/>
        <v>6866</v>
      </c>
      <c r="R175" s="146">
        <f t="shared" si="18"/>
        <v>0</v>
      </c>
      <c r="S175" s="147">
        <f t="shared" si="19"/>
        <v>0</v>
      </c>
      <c r="T175" s="145">
        <f t="shared" si="24"/>
        <v>-279</v>
      </c>
      <c r="U175" s="146">
        <f t="shared" si="20"/>
        <v>-87037</v>
      </c>
      <c r="V175" s="146">
        <f t="shared" si="21"/>
        <v>0</v>
      </c>
      <c r="W175" s="147">
        <f t="shared" si="22"/>
        <v>0</v>
      </c>
      <c r="X175" s="288"/>
    </row>
    <row r="176" spans="1:24" ht="12.75" customHeight="1" x14ac:dyDescent="0.2">
      <c r="A176" s="218" t="s">
        <v>134</v>
      </c>
      <c r="B176" s="143" t="s">
        <v>566</v>
      </c>
      <c r="C176" s="144" t="s">
        <v>567</v>
      </c>
      <c r="D176" s="145">
        <v>791</v>
      </c>
      <c r="E176" s="146">
        <v>652129</v>
      </c>
      <c r="F176" s="146">
        <v>0</v>
      </c>
      <c r="G176" s="147">
        <v>0</v>
      </c>
      <c r="H176" s="145">
        <v>808</v>
      </c>
      <c r="I176" s="146">
        <v>588808.19999999995</v>
      </c>
      <c r="J176" s="146">
        <v>0</v>
      </c>
      <c r="K176" s="147">
        <v>0</v>
      </c>
      <c r="L176" s="145">
        <v>566</v>
      </c>
      <c r="M176" s="146">
        <v>617888</v>
      </c>
      <c r="N176" s="146">
        <v>0</v>
      </c>
      <c r="O176" s="147">
        <v>0</v>
      </c>
      <c r="P176" s="145">
        <f t="shared" si="23"/>
        <v>-225</v>
      </c>
      <c r="Q176" s="146">
        <f t="shared" si="17"/>
        <v>-34241</v>
      </c>
      <c r="R176" s="146">
        <f t="shared" si="18"/>
        <v>0</v>
      </c>
      <c r="S176" s="147">
        <f t="shared" si="19"/>
        <v>0</v>
      </c>
      <c r="T176" s="145">
        <f t="shared" si="24"/>
        <v>-242</v>
      </c>
      <c r="U176" s="146">
        <f t="shared" si="20"/>
        <v>29079.800000000047</v>
      </c>
      <c r="V176" s="146">
        <f t="shared" si="21"/>
        <v>0</v>
      </c>
      <c r="W176" s="147">
        <f t="shared" si="22"/>
        <v>0</v>
      </c>
      <c r="X176" s="288"/>
    </row>
    <row r="177" spans="1:24" x14ac:dyDescent="0.2">
      <c r="A177" s="218" t="s">
        <v>134</v>
      </c>
      <c r="B177" s="143" t="s">
        <v>568</v>
      </c>
      <c r="C177" s="144" t="s">
        <v>569</v>
      </c>
      <c r="D177" s="145">
        <v>807</v>
      </c>
      <c r="E177" s="146">
        <v>407450</v>
      </c>
      <c r="F177" s="146">
        <v>0</v>
      </c>
      <c r="G177" s="147">
        <v>0</v>
      </c>
      <c r="H177" s="145">
        <v>775</v>
      </c>
      <c r="I177" s="146">
        <v>459067</v>
      </c>
      <c r="J177" s="146">
        <v>0</v>
      </c>
      <c r="K177" s="147">
        <v>0</v>
      </c>
      <c r="L177" s="145">
        <v>764.5</v>
      </c>
      <c r="M177" s="146">
        <v>460940.5</v>
      </c>
      <c r="N177" s="146">
        <v>0</v>
      </c>
      <c r="O177" s="147">
        <v>0</v>
      </c>
      <c r="P177" s="145">
        <f t="shared" si="23"/>
        <v>-42.5</v>
      </c>
      <c r="Q177" s="146">
        <f t="shared" si="17"/>
        <v>53490.5</v>
      </c>
      <c r="R177" s="146">
        <f t="shared" si="18"/>
        <v>0</v>
      </c>
      <c r="S177" s="147">
        <f t="shared" si="19"/>
        <v>0</v>
      </c>
      <c r="T177" s="145">
        <f t="shared" si="24"/>
        <v>-10.5</v>
      </c>
      <c r="U177" s="146">
        <f t="shared" si="20"/>
        <v>1873.5</v>
      </c>
      <c r="V177" s="146">
        <f t="shared" si="21"/>
        <v>0</v>
      </c>
      <c r="W177" s="147">
        <f t="shared" si="22"/>
        <v>0</v>
      </c>
      <c r="X177" s="288"/>
    </row>
    <row r="178" spans="1:24" x14ac:dyDescent="0.2">
      <c r="A178" s="218" t="s">
        <v>141</v>
      </c>
      <c r="B178" s="143" t="s">
        <v>570</v>
      </c>
      <c r="C178" s="144" t="s">
        <v>571</v>
      </c>
      <c r="D178" s="145">
        <v>2373</v>
      </c>
      <c r="E178" s="146">
        <v>1672805</v>
      </c>
      <c r="F178" s="146">
        <v>0</v>
      </c>
      <c r="G178" s="147">
        <v>0</v>
      </c>
      <c r="H178" s="145">
        <v>2434</v>
      </c>
      <c r="I178" s="146">
        <v>1827114</v>
      </c>
      <c r="J178" s="146">
        <v>0</v>
      </c>
      <c r="K178" s="147">
        <v>0</v>
      </c>
      <c r="L178" s="145">
        <v>1686</v>
      </c>
      <c r="M178" s="146">
        <v>1667083.8</v>
      </c>
      <c r="N178" s="146">
        <v>0</v>
      </c>
      <c r="O178" s="147">
        <v>0</v>
      </c>
      <c r="P178" s="145">
        <f t="shared" si="23"/>
        <v>-687</v>
      </c>
      <c r="Q178" s="146">
        <f t="shared" si="17"/>
        <v>-5721.1999999999534</v>
      </c>
      <c r="R178" s="146">
        <f t="shared" si="18"/>
        <v>0</v>
      </c>
      <c r="S178" s="147">
        <f t="shared" si="19"/>
        <v>0</v>
      </c>
      <c r="T178" s="145">
        <f t="shared" si="24"/>
        <v>-748</v>
      </c>
      <c r="U178" s="146">
        <f t="shared" si="20"/>
        <v>-160030.19999999995</v>
      </c>
      <c r="V178" s="146">
        <f t="shared" si="21"/>
        <v>0</v>
      </c>
      <c r="W178" s="147">
        <f t="shared" si="22"/>
        <v>0</v>
      </c>
      <c r="X178" s="288"/>
    </row>
    <row r="179" spans="1:24" x14ac:dyDescent="0.2">
      <c r="A179" s="218" t="s">
        <v>141</v>
      </c>
      <c r="B179" s="143" t="s">
        <v>572</v>
      </c>
      <c r="C179" s="144" t="s">
        <v>573</v>
      </c>
      <c r="D179" s="145">
        <v>883</v>
      </c>
      <c r="E179" s="146">
        <v>295038</v>
      </c>
      <c r="F179" s="146">
        <v>0</v>
      </c>
      <c r="G179" s="147">
        <v>0</v>
      </c>
      <c r="H179" s="145">
        <v>852</v>
      </c>
      <c r="I179" s="146">
        <v>287501</v>
      </c>
      <c r="J179" s="146">
        <v>0</v>
      </c>
      <c r="K179" s="147">
        <v>0</v>
      </c>
      <c r="L179" s="145">
        <v>214</v>
      </c>
      <c r="M179" s="146">
        <v>262443</v>
      </c>
      <c r="N179" s="146">
        <v>0</v>
      </c>
      <c r="O179" s="147">
        <v>0</v>
      </c>
      <c r="P179" s="145">
        <f t="shared" si="23"/>
        <v>-669</v>
      </c>
      <c r="Q179" s="146">
        <f t="shared" si="17"/>
        <v>-32595</v>
      </c>
      <c r="R179" s="146">
        <f t="shared" si="18"/>
        <v>0</v>
      </c>
      <c r="S179" s="147">
        <f t="shared" si="19"/>
        <v>0</v>
      </c>
      <c r="T179" s="145">
        <f t="shared" si="24"/>
        <v>-638</v>
      </c>
      <c r="U179" s="146">
        <f t="shared" si="20"/>
        <v>-25058</v>
      </c>
      <c r="V179" s="146">
        <f t="shared" si="21"/>
        <v>0</v>
      </c>
      <c r="W179" s="147">
        <f t="shared" si="22"/>
        <v>0</v>
      </c>
      <c r="X179" s="288"/>
    </row>
    <row r="180" spans="1:24" x14ac:dyDescent="0.2">
      <c r="A180" s="218" t="s">
        <v>141</v>
      </c>
      <c r="B180" s="143" t="s">
        <v>574</v>
      </c>
      <c r="C180" s="144" t="s">
        <v>575</v>
      </c>
      <c r="D180" s="145">
        <v>1042</v>
      </c>
      <c r="E180" s="146">
        <v>345076</v>
      </c>
      <c r="F180" s="146">
        <v>0</v>
      </c>
      <c r="G180" s="147">
        <v>0</v>
      </c>
      <c r="H180" s="145">
        <v>922</v>
      </c>
      <c r="I180" s="146">
        <v>308858</v>
      </c>
      <c r="J180" s="146">
        <v>0</v>
      </c>
      <c r="K180" s="147">
        <v>0</v>
      </c>
      <c r="L180" s="145">
        <v>256</v>
      </c>
      <c r="M180" s="146">
        <v>286023</v>
      </c>
      <c r="N180" s="146">
        <v>0</v>
      </c>
      <c r="O180" s="147">
        <v>0</v>
      </c>
      <c r="P180" s="145">
        <f t="shared" si="23"/>
        <v>-786</v>
      </c>
      <c r="Q180" s="146">
        <f t="shared" si="17"/>
        <v>-59053</v>
      </c>
      <c r="R180" s="146">
        <f t="shared" si="18"/>
        <v>0</v>
      </c>
      <c r="S180" s="147">
        <f t="shared" si="19"/>
        <v>0</v>
      </c>
      <c r="T180" s="145">
        <f t="shared" si="24"/>
        <v>-666</v>
      </c>
      <c r="U180" s="146">
        <f t="shared" si="20"/>
        <v>-22835</v>
      </c>
      <c r="V180" s="146">
        <f t="shared" si="21"/>
        <v>0</v>
      </c>
      <c r="W180" s="147">
        <f t="shared" si="22"/>
        <v>0</v>
      </c>
      <c r="X180" s="288"/>
    </row>
    <row r="181" spans="1:24" x14ac:dyDescent="0.2">
      <c r="A181" s="218" t="s">
        <v>141</v>
      </c>
      <c r="B181" s="143" t="s">
        <v>576</v>
      </c>
      <c r="C181" s="144" t="s">
        <v>577</v>
      </c>
      <c r="D181" s="145"/>
      <c r="E181" s="146">
        <v>24320</v>
      </c>
      <c r="F181" s="146">
        <v>0</v>
      </c>
      <c r="G181" s="147">
        <v>0</v>
      </c>
      <c r="H181" s="145">
        <v>0</v>
      </c>
      <c r="I181" s="146">
        <v>21660</v>
      </c>
      <c r="J181" s="146">
        <v>0</v>
      </c>
      <c r="K181" s="147">
        <v>0</v>
      </c>
      <c r="L181" s="145">
        <v>0</v>
      </c>
      <c r="M181" s="146">
        <v>19164</v>
      </c>
      <c r="N181" s="146">
        <v>0</v>
      </c>
      <c r="O181" s="147">
        <v>0</v>
      </c>
      <c r="P181" s="145">
        <f t="shared" si="23"/>
        <v>0</v>
      </c>
      <c r="Q181" s="146">
        <f t="shared" si="17"/>
        <v>-5156</v>
      </c>
      <c r="R181" s="146">
        <f t="shared" si="18"/>
        <v>0</v>
      </c>
      <c r="S181" s="147">
        <f t="shared" si="19"/>
        <v>0</v>
      </c>
      <c r="T181" s="145">
        <f t="shared" si="24"/>
        <v>0</v>
      </c>
      <c r="U181" s="146">
        <f t="shared" si="20"/>
        <v>-2496</v>
      </c>
      <c r="V181" s="146">
        <f t="shared" si="21"/>
        <v>0</v>
      </c>
      <c r="W181" s="147">
        <f t="shared" si="22"/>
        <v>0</v>
      </c>
      <c r="X181" s="288"/>
    </row>
    <row r="182" spans="1:24" x14ac:dyDescent="0.2">
      <c r="A182" s="218" t="s">
        <v>141</v>
      </c>
      <c r="B182" s="143" t="s">
        <v>578</v>
      </c>
      <c r="C182" s="144" t="s">
        <v>579</v>
      </c>
      <c r="D182" s="145">
        <v>1410</v>
      </c>
      <c r="E182" s="146">
        <v>874115</v>
      </c>
      <c r="F182" s="146">
        <v>0</v>
      </c>
      <c r="G182" s="147">
        <v>0</v>
      </c>
      <c r="H182" s="145">
        <v>1337</v>
      </c>
      <c r="I182" s="146">
        <v>840622</v>
      </c>
      <c r="J182" s="146">
        <v>0</v>
      </c>
      <c r="K182" s="147">
        <v>0</v>
      </c>
      <c r="L182" s="145">
        <v>910</v>
      </c>
      <c r="M182" s="146">
        <v>903994</v>
      </c>
      <c r="N182" s="146">
        <v>0</v>
      </c>
      <c r="O182" s="147">
        <v>0</v>
      </c>
      <c r="P182" s="145">
        <f t="shared" si="23"/>
        <v>-500</v>
      </c>
      <c r="Q182" s="146">
        <f t="shared" si="17"/>
        <v>29879</v>
      </c>
      <c r="R182" s="146">
        <f t="shared" si="18"/>
        <v>0</v>
      </c>
      <c r="S182" s="147">
        <f t="shared" si="19"/>
        <v>0</v>
      </c>
      <c r="T182" s="145">
        <f t="shared" si="24"/>
        <v>-427</v>
      </c>
      <c r="U182" s="146">
        <f t="shared" si="20"/>
        <v>63372</v>
      </c>
      <c r="V182" s="146">
        <f t="shared" si="21"/>
        <v>0</v>
      </c>
      <c r="W182" s="147">
        <f t="shared" si="22"/>
        <v>0</v>
      </c>
      <c r="X182" s="288"/>
    </row>
    <row r="183" spans="1:24" x14ac:dyDescent="0.2">
      <c r="A183" s="218" t="s">
        <v>141</v>
      </c>
      <c r="B183" s="143" t="s">
        <v>580</v>
      </c>
      <c r="C183" s="144" t="s">
        <v>581</v>
      </c>
      <c r="D183" s="145">
        <v>931</v>
      </c>
      <c r="E183" s="146">
        <v>305746</v>
      </c>
      <c r="F183" s="146">
        <v>0</v>
      </c>
      <c r="G183" s="147">
        <v>0</v>
      </c>
      <c r="H183" s="145">
        <v>945</v>
      </c>
      <c r="I183" s="146">
        <v>267877</v>
      </c>
      <c r="J183" s="146">
        <v>0</v>
      </c>
      <c r="K183" s="147">
        <v>0</v>
      </c>
      <c r="L183" s="145">
        <v>311</v>
      </c>
      <c r="M183" s="146">
        <v>288473</v>
      </c>
      <c r="N183" s="146">
        <v>0</v>
      </c>
      <c r="O183" s="147">
        <v>0</v>
      </c>
      <c r="P183" s="145">
        <f t="shared" si="23"/>
        <v>-620</v>
      </c>
      <c r="Q183" s="146">
        <f t="shared" si="17"/>
        <v>-17273</v>
      </c>
      <c r="R183" s="146">
        <f t="shared" si="18"/>
        <v>0</v>
      </c>
      <c r="S183" s="147">
        <f t="shared" si="19"/>
        <v>0</v>
      </c>
      <c r="T183" s="145">
        <f t="shared" si="24"/>
        <v>-634</v>
      </c>
      <c r="U183" s="146">
        <f t="shared" si="20"/>
        <v>20596</v>
      </c>
      <c r="V183" s="146">
        <f t="shared" si="21"/>
        <v>0</v>
      </c>
      <c r="W183" s="147">
        <f t="shared" si="22"/>
        <v>0</v>
      </c>
      <c r="X183" s="288"/>
    </row>
    <row r="184" spans="1:24" ht="12.75" customHeight="1" x14ac:dyDescent="0.2">
      <c r="A184" s="218" t="s">
        <v>141</v>
      </c>
      <c r="B184" s="143" t="s">
        <v>582</v>
      </c>
      <c r="C184" s="144" t="s">
        <v>583</v>
      </c>
      <c r="D184" s="145"/>
      <c r="E184" s="146"/>
      <c r="F184" s="146"/>
      <c r="G184" s="147"/>
      <c r="H184" s="145">
        <v>0</v>
      </c>
      <c r="I184" s="146">
        <v>7696</v>
      </c>
      <c r="J184" s="146">
        <v>0</v>
      </c>
      <c r="K184" s="147">
        <v>0</v>
      </c>
      <c r="L184" s="145">
        <v>0</v>
      </c>
      <c r="M184" s="146">
        <v>8333</v>
      </c>
      <c r="N184" s="146">
        <v>0</v>
      </c>
      <c r="O184" s="147">
        <v>0</v>
      </c>
      <c r="P184" s="145">
        <f t="shared" si="23"/>
        <v>0</v>
      </c>
      <c r="Q184" s="146">
        <f t="shared" si="17"/>
        <v>8333</v>
      </c>
      <c r="R184" s="146">
        <f t="shared" si="18"/>
        <v>0</v>
      </c>
      <c r="S184" s="147">
        <f t="shared" si="19"/>
        <v>0</v>
      </c>
      <c r="T184" s="145">
        <f t="shared" si="24"/>
        <v>0</v>
      </c>
      <c r="U184" s="146">
        <f t="shared" si="20"/>
        <v>637</v>
      </c>
      <c r="V184" s="146">
        <f t="shared" si="21"/>
        <v>0</v>
      </c>
      <c r="W184" s="147">
        <f t="shared" si="22"/>
        <v>0</v>
      </c>
      <c r="X184" s="288"/>
    </row>
    <row r="185" spans="1:24" x14ac:dyDescent="0.2">
      <c r="A185" s="218" t="s">
        <v>141</v>
      </c>
      <c r="B185" s="143" t="s">
        <v>584</v>
      </c>
      <c r="C185" s="144" t="s">
        <v>585</v>
      </c>
      <c r="D185" s="145"/>
      <c r="E185" s="146">
        <v>23950</v>
      </c>
      <c r="F185" s="146">
        <v>0</v>
      </c>
      <c r="G185" s="147">
        <v>0</v>
      </c>
      <c r="H185" s="145">
        <v>0</v>
      </c>
      <c r="I185" s="146">
        <v>25873</v>
      </c>
      <c r="J185" s="146">
        <v>0</v>
      </c>
      <c r="K185" s="147">
        <v>0</v>
      </c>
      <c r="L185" s="145">
        <v>0</v>
      </c>
      <c r="M185" s="146">
        <v>16747</v>
      </c>
      <c r="N185" s="146">
        <v>0</v>
      </c>
      <c r="O185" s="147">
        <v>0</v>
      </c>
      <c r="P185" s="145">
        <f t="shared" si="23"/>
        <v>0</v>
      </c>
      <c r="Q185" s="146">
        <f t="shared" si="17"/>
        <v>-7203</v>
      </c>
      <c r="R185" s="146">
        <f t="shared" si="18"/>
        <v>0</v>
      </c>
      <c r="S185" s="147">
        <f t="shared" si="19"/>
        <v>0</v>
      </c>
      <c r="T185" s="145">
        <f t="shared" si="24"/>
        <v>0</v>
      </c>
      <c r="U185" s="146">
        <f t="shared" si="20"/>
        <v>-9126</v>
      </c>
      <c r="V185" s="146">
        <f t="shared" si="21"/>
        <v>0</v>
      </c>
      <c r="W185" s="147">
        <f t="shared" si="22"/>
        <v>0</v>
      </c>
      <c r="X185" s="288"/>
    </row>
    <row r="186" spans="1:24" x14ac:dyDescent="0.2">
      <c r="A186" s="218" t="s">
        <v>141</v>
      </c>
      <c r="B186" s="143" t="s">
        <v>586</v>
      </c>
      <c r="C186" s="144" t="s">
        <v>587</v>
      </c>
      <c r="D186" s="145">
        <v>20386</v>
      </c>
      <c r="E186" s="146">
        <v>23963782.600000001</v>
      </c>
      <c r="F186" s="146">
        <v>1688832.8999999976</v>
      </c>
      <c r="G186" s="147">
        <v>5081773.41</v>
      </c>
      <c r="H186" s="145">
        <v>20134</v>
      </c>
      <c r="I186" s="146">
        <v>22140422.800000001</v>
      </c>
      <c r="J186" s="146">
        <v>364229.33</v>
      </c>
      <c r="K186" s="147">
        <v>5881569.1100000013</v>
      </c>
      <c r="L186" s="145">
        <v>15084.5</v>
      </c>
      <c r="M186" s="146">
        <v>23434692.399999999</v>
      </c>
      <c r="N186" s="146">
        <v>440669.15</v>
      </c>
      <c r="O186" s="147">
        <v>6194152.1900000013</v>
      </c>
      <c r="P186" s="145">
        <f t="shared" si="23"/>
        <v>-5301.5</v>
      </c>
      <c r="Q186" s="146">
        <f t="shared" si="17"/>
        <v>-529090.20000000298</v>
      </c>
      <c r="R186" s="146">
        <f t="shared" si="18"/>
        <v>-1248163.7499999977</v>
      </c>
      <c r="S186" s="147">
        <f t="shared" si="19"/>
        <v>1112378.7800000012</v>
      </c>
      <c r="T186" s="145">
        <f t="shared" si="24"/>
        <v>-5049.5</v>
      </c>
      <c r="U186" s="146">
        <f t="shared" si="20"/>
        <v>1294269.5999999978</v>
      </c>
      <c r="V186" s="146">
        <f t="shared" si="21"/>
        <v>76439.820000000007</v>
      </c>
      <c r="W186" s="147">
        <f t="shared" si="22"/>
        <v>312583.08000000007</v>
      </c>
      <c r="X186" s="288"/>
    </row>
    <row r="187" spans="1:24" ht="12.75" customHeight="1" x14ac:dyDescent="0.2">
      <c r="A187" s="218" t="s">
        <v>141</v>
      </c>
      <c r="B187" s="143" t="s">
        <v>588</v>
      </c>
      <c r="C187" s="144" t="s">
        <v>589</v>
      </c>
      <c r="D187" s="145">
        <v>7311</v>
      </c>
      <c r="E187" s="146">
        <v>7232859</v>
      </c>
      <c r="F187" s="146">
        <v>269361.18999999977</v>
      </c>
      <c r="G187" s="147">
        <v>0</v>
      </c>
      <c r="H187" s="145">
        <v>7130</v>
      </c>
      <c r="I187" s="146">
        <v>6282974.4000000004</v>
      </c>
      <c r="J187" s="146">
        <v>12791.2</v>
      </c>
      <c r="K187" s="147">
        <v>0</v>
      </c>
      <c r="L187" s="145">
        <v>4614</v>
      </c>
      <c r="M187" s="146">
        <v>6396071.4000000004</v>
      </c>
      <c r="N187" s="146">
        <v>17972.8</v>
      </c>
      <c r="O187" s="147">
        <v>0</v>
      </c>
      <c r="P187" s="145">
        <f t="shared" si="23"/>
        <v>-2697</v>
      </c>
      <c r="Q187" s="146">
        <f t="shared" si="17"/>
        <v>-836787.59999999963</v>
      </c>
      <c r="R187" s="146">
        <f t="shared" si="18"/>
        <v>-251388.38999999978</v>
      </c>
      <c r="S187" s="147">
        <f t="shared" si="19"/>
        <v>0</v>
      </c>
      <c r="T187" s="145">
        <f t="shared" si="24"/>
        <v>-2516</v>
      </c>
      <c r="U187" s="146">
        <f t="shared" si="20"/>
        <v>113097</v>
      </c>
      <c r="V187" s="146">
        <f t="shared" si="21"/>
        <v>5181.5999999999985</v>
      </c>
      <c r="W187" s="147">
        <f t="shared" si="22"/>
        <v>0</v>
      </c>
      <c r="X187" s="288"/>
    </row>
    <row r="188" spans="1:24" x14ac:dyDescent="0.2">
      <c r="A188" s="218" t="s">
        <v>141</v>
      </c>
      <c r="B188" s="143" t="s">
        <v>590</v>
      </c>
      <c r="C188" s="144" t="s">
        <v>591</v>
      </c>
      <c r="D188" s="145">
        <v>1391</v>
      </c>
      <c r="E188" s="146">
        <v>832073</v>
      </c>
      <c r="F188" s="146">
        <v>0</v>
      </c>
      <c r="G188" s="147">
        <v>0</v>
      </c>
      <c r="H188" s="145">
        <v>1516</v>
      </c>
      <c r="I188" s="146">
        <v>814753.6</v>
      </c>
      <c r="J188" s="146">
        <v>0</v>
      </c>
      <c r="K188" s="147">
        <v>0</v>
      </c>
      <c r="L188" s="145">
        <v>1189</v>
      </c>
      <c r="M188" s="146">
        <v>981836</v>
      </c>
      <c r="N188" s="146">
        <v>0</v>
      </c>
      <c r="O188" s="147">
        <v>0</v>
      </c>
      <c r="P188" s="145">
        <f t="shared" si="23"/>
        <v>-202</v>
      </c>
      <c r="Q188" s="146">
        <f t="shared" si="17"/>
        <v>149763</v>
      </c>
      <c r="R188" s="146">
        <f t="shared" si="18"/>
        <v>0</v>
      </c>
      <c r="S188" s="147">
        <f t="shared" si="19"/>
        <v>0</v>
      </c>
      <c r="T188" s="145">
        <f t="shared" si="24"/>
        <v>-327</v>
      </c>
      <c r="U188" s="146">
        <f t="shared" si="20"/>
        <v>167082.40000000002</v>
      </c>
      <c r="V188" s="146">
        <f t="shared" si="21"/>
        <v>0</v>
      </c>
      <c r="W188" s="147">
        <f t="shared" si="22"/>
        <v>0</v>
      </c>
      <c r="X188" s="288"/>
    </row>
    <row r="189" spans="1:24" x14ac:dyDescent="0.2">
      <c r="A189" s="218" t="s">
        <v>141</v>
      </c>
      <c r="B189" s="143" t="s">
        <v>592</v>
      </c>
      <c r="C189" s="144" t="s">
        <v>593</v>
      </c>
      <c r="D189" s="145">
        <v>3258</v>
      </c>
      <c r="E189" s="146">
        <v>1883145</v>
      </c>
      <c r="F189" s="146">
        <v>0</v>
      </c>
      <c r="G189" s="147">
        <v>0</v>
      </c>
      <c r="H189" s="145">
        <v>3271</v>
      </c>
      <c r="I189" s="146">
        <v>1801538</v>
      </c>
      <c r="J189" s="146">
        <v>0</v>
      </c>
      <c r="K189" s="147">
        <v>0</v>
      </c>
      <c r="L189" s="145">
        <v>1938</v>
      </c>
      <c r="M189" s="146">
        <v>1781546</v>
      </c>
      <c r="N189" s="146">
        <v>0</v>
      </c>
      <c r="O189" s="147">
        <v>0</v>
      </c>
      <c r="P189" s="145">
        <f t="shared" si="23"/>
        <v>-1320</v>
      </c>
      <c r="Q189" s="146">
        <f t="shared" si="17"/>
        <v>-101599</v>
      </c>
      <c r="R189" s="146">
        <f t="shared" si="18"/>
        <v>0</v>
      </c>
      <c r="S189" s="147">
        <f t="shared" si="19"/>
        <v>0</v>
      </c>
      <c r="T189" s="145">
        <f t="shared" si="24"/>
        <v>-1333</v>
      </c>
      <c r="U189" s="146">
        <f t="shared" si="20"/>
        <v>-19992</v>
      </c>
      <c r="V189" s="146">
        <f t="shared" si="21"/>
        <v>0</v>
      </c>
      <c r="W189" s="147">
        <f t="shared" si="22"/>
        <v>0</v>
      </c>
      <c r="X189" s="288"/>
    </row>
    <row r="190" spans="1:24" x14ac:dyDescent="0.2">
      <c r="A190" s="218" t="s">
        <v>141</v>
      </c>
      <c r="B190" s="143" t="s">
        <v>594</v>
      </c>
      <c r="C190" s="144" t="s">
        <v>595</v>
      </c>
      <c r="D190" s="145">
        <v>6027</v>
      </c>
      <c r="E190" s="146">
        <v>7132128</v>
      </c>
      <c r="F190" s="146">
        <v>116654.39999999999</v>
      </c>
      <c r="G190" s="147">
        <v>0</v>
      </c>
      <c r="H190" s="145">
        <v>6031</v>
      </c>
      <c r="I190" s="146">
        <v>6739105.2000000002</v>
      </c>
      <c r="J190" s="146">
        <v>107109.28</v>
      </c>
      <c r="K190" s="147">
        <v>0</v>
      </c>
      <c r="L190" s="145">
        <v>4665</v>
      </c>
      <c r="M190" s="146">
        <v>6748545.4000000004</v>
      </c>
      <c r="N190" s="146">
        <v>103751.12</v>
      </c>
      <c r="O190" s="147">
        <v>0</v>
      </c>
      <c r="P190" s="145">
        <f t="shared" si="23"/>
        <v>-1362</v>
      </c>
      <c r="Q190" s="146">
        <f t="shared" si="17"/>
        <v>-383582.59999999963</v>
      </c>
      <c r="R190" s="146">
        <f t="shared" si="18"/>
        <v>-12903.279999999999</v>
      </c>
      <c r="S190" s="147">
        <f t="shared" si="19"/>
        <v>0</v>
      </c>
      <c r="T190" s="145">
        <f t="shared" si="24"/>
        <v>-1366</v>
      </c>
      <c r="U190" s="146">
        <f t="shared" si="20"/>
        <v>9440.2000000001863</v>
      </c>
      <c r="V190" s="146">
        <f t="shared" si="21"/>
        <v>-3358.1600000000035</v>
      </c>
      <c r="W190" s="147">
        <f t="shared" si="22"/>
        <v>0</v>
      </c>
      <c r="X190" s="288"/>
    </row>
    <row r="191" spans="1:24" x14ac:dyDescent="0.2">
      <c r="A191" s="218" t="s">
        <v>141</v>
      </c>
      <c r="B191" s="143" t="s">
        <v>596</v>
      </c>
      <c r="C191" s="144" t="s">
        <v>597</v>
      </c>
      <c r="D191" s="145">
        <v>2017</v>
      </c>
      <c r="E191" s="146">
        <v>1761331</v>
      </c>
      <c r="F191" s="146">
        <v>30294.2</v>
      </c>
      <c r="G191" s="147">
        <v>0</v>
      </c>
      <c r="H191" s="145">
        <v>1883</v>
      </c>
      <c r="I191" s="146">
        <v>1827132</v>
      </c>
      <c r="J191" s="146">
        <v>20094.28</v>
      </c>
      <c r="K191" s="147">
        <v>0</v>
      </c>
      <c r="L191" s="145">
        <v>1932</v>
      </c>
      <c r="M191" s="146">
        <v>1873345.2</v>
      </c>
      <c r="N191" s="146">
        <v>15818.000000000002</v>
      </c>
      <c r="O191" s="147">
        <v>0</v>
      </c>
      <c r="P191" s="145">
        <f t="shared" si="23"/>
        <v>-85</v>
      </c>
      <c r="Q191" s="146">
        <f t="shared" si="17"/>
        <v>112014.19999999995</v>
      </c>
      <c r="R191" s="146">
        <f t="shared" si="18"/>
        <v>-14476.199999999999</v>
      </c>
      <c r="S191" s="147">
        <f t="shared" si="19"/>
        <v>0</v>
      </c>
      <c r="T191" s="145">
        <f t="shared" si="24"/>
        <v>49</v>
      </c>
      <c r="U191" s="146">
        <f t="shared" si="20"/>
        <v>46213.199999999953</v>
      </c>
      <c r="V191" s="146">
        <f t="shared" si="21"/>
        <v>-4276.279999999997</v>
      </c>
      <c r="W191" s="147">
        <f t="shared" si="22"/>
        <v>0</v>
      </c>
      <c r="X191" s="288"/>
    </row>
    <row r="192" spans="1:24" ht="12.75" customHeight="1" x14ac:dyDescent="0.2">
      <c r="A192" s="218" t="s">
        <v>141</v>
      </c>
      <c r="B192" s="143" t="s">
        <v>598</v>
      </c>
      <c r="C192" s="144" t="s">
        <v>599</v>
      </c>
      <c r="D192" s="145">
        <v>646</v>
      </c>
      <c r="E192" s="146">
        <v>602248</v>
      </c>
      <c r="F192" s="146">
        <v>0</v>
      </c>
      <c r="G192" s="147">
        <v>0</v>
      </c>
      <c r="H192" s="145">
        <v>586</v>
      </c>
      <c r="I192" s="146">
        <v>500488</v>
      </c>
      <c r="J192" s="146">
        <v>0</v>
      </c>
      <c r="K192" s="147">
        <v>0</v>
      </c>
      <c r="L192" s="145">
        <v>315</v>
      </c>
      <c r="M192" s="146">
        <v>519906</v>
      </c>
      <c r="N192" s="146">
        <v>0</v>
      </c>
      <c r="O192" s="147">
        <v>0</v>
      </c>
      <c r="P192" s="145">
        <f t="shared" si="23"/>
        <v>-331</v>
      </c>
      <c r="Q192" s="146">
        <f t="shared" si="17"/>
        <v>-82342</v>
      </c>
      <c r="R192" s="146">
        <f t="shared" si="18"/>
        <v>0</v>
      </c>
      <c r="S192" s="147">
        <f t="shared" si="19"/>
        <v>0</v>
      </c>
      <c r="T192" s="145">
        <f t="shared" si="24"/>
        <v>-271</v>
      </c>
      <c r="U192" s="146">
        <f t="shared" si="20"/>
        <v>19418</v>
      </c>
      <c r="V192" s="146">
        <f t="shared" si="21"/>
        <v>0</v>
      </c>
      <c r="W192" s="147">
        <f t="shared" si="22"/>
        <v>0</v>
      </c>
      <c r="X192" s="288"/>
    </row>
    <row r="193" spans="1:24" ht="12.75" customHeight="1" x14ac:dyDescent="0.2">
      <c r="A193" s="218" t="s">
        <v>141</v>
      </c>
      <c r="B193" s="143" t="s">
        <v>600</v>
      </c>
      <c r="C193" s="144" t="s">
        <v>601</v>
      </c>
      <c r="D193" s="145">
        <v>8003</v>
      </c>
      <c r="E193" s="146">
        <v>10121109.4</v>
      </c>
      <c r="F193" s="146">
        <v>445605.25999999972</v>
      </c>
      <c r="G193" s="147">
        <v>2001079.3399999999</v>
      </c>
      <c r="H193" s="145">
        <v>8021</v>
      </c>
      <c r="I193" s="146">
        <v>9210226.1999999993</v>
      </c>
      <c r="J193" s="146">
        <v>91611</v>
      </c>
      <c r="K193" s="147">
        <v>2509657.0300000003</v>
      </c>
      <c r="L193" s="145">
        <v>6080</v>
      </c>
      <c r="M193" s="146">
        <v>10111618</v>
      </c>
      <c r="N193" s="146">
        <v>113696.55</v>
      </c>
      <c r="O193" s="147">
        <v>2571953.58</v>
      </c>
      <c r="P193" s="145">
        <f t="shared" si="23"/>
        <v>-1923</v>
      </c>
      <c r="Q193" s="146">
        <f t="shared" si="17"/>
        <v>-9491.4000000003725</v>
      </c>
      <c r="R193" s="146">
        <f t="shared" si="18"/>
        <v>-331908.70999999973</v>
      </c>
      <c r="S193" s="147">
        <f t="shared" si="19"/>
        <v>570874.24000000022</v>
      </c>
      <c r="T193" s="145">
        <f t="shared" si="24"/>
        <v>-1941</v>
      </c>
      <c r="U193" s="146">
        <f t="shared" si="20"/>
        <v>901391.80000000075</v>
      </c>
      <c r="V193" s="146">
        <f t="shared" si="21"/>
        <v>22085.550000000003</v>
      </c>
      <c r="W193" s="147">
        <f t="shared" si="22"/>
        <v>62296.549999999814</v>
      </c>
      <c r="X193" s="288"/>
    </row>
    <row r="194" spans="1:24" ht="12.75" customHeight="1" x14ac:dyDescent="0.2">
      <c r="A194" s="218" t="s">
        <v>141</v>
      </c>
      <c r="B194" s="143" t="s">
        <v>602</v>
      </c>
      <c r="C194" s="144" t="s">
        <v>603</v>
      </c>
      <c r="D194" s="145">
        <v>1544</v>
      </c>
      <c r="E194" s="146">
        <v>2947538</v>
      </c>
      <c r="F194" s="146">
        <v>392425.57999999967</v>
      </c>
      <c r="G194" s="147">
        <v>0</v>
      </c>
      <c r="H194" s="145">
        <v>1516</v>
      </c>
      <c r="I194" s="146">
        <v>2266246.6</v>
      </c>
      <c r="J194" s="146">
        <v>39564.800000000003</v>
      </c>
      <c r="K194" s="147">
        <v>0</v>
      </c>
      <c r="L194" s="145">
        <v>1181</v>
      </c>
      <c r="M194" s="146">
        <v>2471720.2000000002</v>
      </c>
      <c r="N194" s="146">
        <v>50338.399999999994</v>
      </c>
      <c r="O194" s="147">
        <v>0</v>
      </c>
      <c r="P194" s="145">
        <f t="shared" si="23"/>
        <v>-363</v>
      </c>
      <c r="Q194" s="146">
        <f t="shared" si="17"/>
        <v>-475817.79999999981</v>
      </c>
      <c r="R194" s="146">
        <f t="shared" si="18"/>
        <v>-342087.1799999997</v>
      </c>
      <c r="S194" s="147">
        <f t="shared" si="19"/>
        <v>0</v>
      </c>
      <c r="T194" s="145">
        <f t="shared" si="24"/>
        <v>-335</v>
      </c>
      <c r="U194" s="146">
        <f t="shared" si="20"/>
        <v>205473.60000000009</v>
      </c>
      <c r="V194" s="146">
        <f t="shared" si="21"/>
        <v>10773.599999999991</v>
      </c>
      <c r="W194" s="147">
        <f t="shared" si="22"/>
        <v>0</v>
      </c>
      <c r="X194" s="288"/>
    </row>
    <row r="195" spans="1:24" ht="12.75" customHeight="1" x14ac:dyDescent="0.2">
      <c r="A195" s="218" t="s">
        <v>141</v>
      </c>
      <c r="B195" s="143" t="s">
        <v>604</v>
      </c>
      <c r="C195" s="144" t="s">
        <v>605</v>
      </c>
      <c r="D195" s="145">
        <v>3561</v>
      </c>
      <c r="E195" s="146">
        <v>2383723</v>
      </c>
      <c r="F195" s="146">
        <v>5216.2999999999993</v>
      </c>
      <c r="G195" s="147">
        <v>2403704.64</v>
      </c>
      <c r="H195" s="145">
        <v>3587</v>
      </c>
      <c r="I195" s="146">
        <v>569944</v>
      </c>
      <c r="J195" s="146">
        <v>0</v>
      </c>
      <c r="K195" s="147">
        <v>2860548.68</v>
      </c>
      <c r="L195" s="145">
        <v>3290</v>
      </c>
      <c r="M195" s="146">
        <v>2596604</v>
      </c>
      <c r="N195" s="146">
        <v>1841.12</v>
      </c>
      <c r="O195" s="147">
        <v>2823527.76</v>
      </c>
      <c r="P195" s="145">
        <f t="shared" si="23"/>
        <v>-271</v>
      </c>
      <c r="Q195" s="146">
        <f t="shared" si="17"/>
        <v>212881</v>
      </c>
      <c r="R195" s="146">
        <f t="shared" si="18"/>
        <v>-3375.1799999999994</v>
      </c>
      <c r="S195" s="147">
        <f t="shared" si="19"/>
        <v>419823.11999999965</v>
      </c>
      <c r="T195" s="145">
        <f t="shared" si="24"/>
        <v>-297</v>
      </c>
      <c r="U195" s="146">
        <f t="shared" si="20"/>
        <v>2026660</v>
      </c>
      <c r="V195" s="146">
        <f t="shared" si="21"/>
        <v>1841.12</v>
      </c>
      <c r="W195" s="147">
        <f t="shared" si="22"/>
        <v>-37020.920000000391</v>
      </c>
      <c r="X195" s="288"/>
    </row>
    <row r="196" spans="1:24" ht="12.75" customHeight="1" x14ac:dyDescent="0.2">
      <c r="A196" s="218" t="s">
        <v>141</v>
      </c>
      <c r="B196" s="143" t="s">
        <v>606</v>
      </c>
      <c r="C196" s="144" t="s">
        <v>607</v>
      </c>
      <c r="D196" s="145">
        <v>1626</v>
      </c>
      <c r="E196" s="146">
        <v>1601060</v>
      </c>
      <c r="F196" s="146">
        <v>127234.21999999986</v>
      </c>
      <c r="G196" s="147">
        <v>0</v>
      </c>
      <c r="H196" s="145">
        <v>1825</v>
      </c>
      <c r="I196" s="146">
        <v>1466793.8</v>
      </c>
      <c r="J196" s="146">
        <v>0</v>
      </c>
      <c r="K196" s="147">
        <v>0</v>
      </c>
      <c r="L196" s="145">
        <v>1022</v>
      </c>
      <c r="M196" s="146">
        <v>1470194.6</v>
      </c>
      <c r="N196" s="146">
        <v>0</v>
      </c>
      <c r="O196" s="147">
        <v>0</v>
      </c>
      <c r="P196" s="145">
        <f t="shared" si="23"/>
        <v>-604</v>
      </c>
      <c r="Q196" s="146">
        <f t="shared" si="17"/>
        <v>-130865.39999999991</v>
      </c>
      <c r="R196" s="146">
        <f t="shared" si="18"/>
        <v>-127234.21999999986</v>
      </c>
      <c r="S196" s="147">
        <f t="shared" si="19"/>
        <v>0</v>
      </c>
      <c r="T196" s="145">
        <f t="shared" si="24"/>
        <v>-803</v>
      </c>
      <c r="U196" s="146">
        <f t="shared" si="20"/>
        <v>3400.8000000000466</v>
      </c>
      <c r="V196" s="146">
        <f t="shared" si="21"/>
        <v>0</v>
      </c>
      <c r="W196" s="147">
        <f t="shared" si="22"/>
        <v>0</v>
      </c>
      <c r="X196" s="288"/>
    </row>
    <row r="197" spans="1:24" ht="12.75" customHeight="1" x14ac:dyDescent="0.2">
      <c r="A197" s="218" t="s">
        <v>141</v>
      </c>
      <c r="B197" s="143" t="s">
        <v>608</v>
      </c>
      <c r="C197" s="144" t="s">
        <v>609</v>
      </c>
      <c r="D197" s="145">
        <v>2979</v>
      </c>
      <c r="E197" s="146">
        <v>3041702</v>
      </c>
      <c r="F197" s="146">
        <v>127897.20000000001</v>
      </c>
      <c r="G197" s="147">
        <v>0</v>
      </c>
      <c r="H197" s="145">
        <v>2905</v>
      </c>
      <c r="I197" s="146">
        <v>3106926.4</v>
      </c>
      <c r="J197" s="146">
        <v>56673.600000000006</v>
      </c>
      <c r="K197" s="147">
        <v>0</v>
      </c>
      <c r="L197" s="145">
        <v>2447</v>
      </c>
      <c r="M197" s="146">
        <v>2948465.6</v>
      </c>
      <c r="N197" s="146">
        <v>87467.200000000012</v>
      </c>
      <c r="O197" s="147">
        <v>0</v>
      </c>
      <c r="P197" s="145">
        <f t="shared" si="23"/>
        <v>-532</v>
      </c>
      <c r="Q197" s="146">
        <f t="shared" si="17"/>
        <v>-93236.399999999907</v>
      </c>
      <c r="R197" s="146">
        <f t="shared" si="18"/>
        <v>-40430</v>
      </c>
      <c r="S197" s="147">
        <f t="shared" si="19"/>
        <v>0</v>
      </c>
      <c r="T197" s="145">
        <f t="shared" si="24"/>
        <v>-458</v>
      </c>
      <c r="U197" s="146">
        <f t="shared" si="20"/>
        <v>-158460.79999999981</v>
      </c>
      <c r="V197" s="146">
        <f t="shared" si="21"/>
        <v>30793.600000000006</v>
      </c>
      <c r="W197" s="147">
        <f t="shared" si="22"/>
        <v>0</v>
      </c>
      <c r="X197" s="288"/>
    </row>
    <row r="198" spans="1:24" ht="12.75" customHeight="1" x14ac:dyDescent="0.2">
      <c r="A198" s="218" t="s">
        <v>141</v>
      </c>
      <c r="B198" s="143" t="s">
        <v>610</v>
      </c>
      <c r="C198" s="144" t="s">
        <v>611</v>
      </c>
      <c r="D198" s="145">
        <v>733</v>
      </c>
      <c r="E198" s="146">
        <v>734528</v>
      </c>
      <c r="F198" s="146">
        <v>0</v>
      </c>
      <c r="G198" s="147">
        <v>0</v>
      </c>
      <c r="H198" s="145">
        <v>677</v>
      </c>
      <c r="I198" s="146">
        <v>298854</v>
      </c>
      <c r="J198" s="146">
        <v>0</v>
      </c>
      <c r="K198" s="147">
        <v>0</v>
      </c>
      <c r="L198" s="145">
        <v>504</v>
      </c>
      <c r="M198" s="146">
        <v>702904.2</v>
      </c>
      <c r="N198" s="146">
        <v>0</v>
      </c>
      <c r="O198" s="147">
        <v>0</v>
      </c>
      <c r="P198" s="145">
        <f t="shared" si="23"/>
        <v>-229</v>
      </c>
      <c r="Q198" s="146">
        <f t="shared" si="17"/>
        <v>-31623.800000000047</v>
      </c>
      <c r="R198" s="146">
        <f t="shared" si="18"/>
        <v>0</v>
      </c>
      <c r="S198" s="147">
        <f t="shared" si="19"/>
        <v>0</v>
      </c>
      <c r="T198" s="145">
        <f t="shared" si="24"/>
        <v>-173</v>
      </c>
      <c r="U198" s="146">
        <f t="shared" si="20"/>
        <v>404050.19999999995</v>
      </c>
      <c r="V198" s="146">
        <f t="shared" si="21"/>
        <v>0</v>
      </c>
      <c r="W198" s="147">
        <f t="shared" si="22"/>
        <v>0</v>
      </c>
      <c r="X198" s="288"/>
    </row>
    <row r="199" spans="1:24" ht="12.75" customHeight="1" x14ac:dyDescent="0.2">
      <c r="A199" s="218" t="s">
        <v>141</v>
      </c>
      <c r="B199" s="143" t="s">
        <v>612</v>
      </c>
      <c r="C199" s="144" t="s">
        <v>613</v>
      </c>
      <c r="D199" s="145">
        <v>286</v>
      </c>
      <c r="E199" s="146">
        <v>392914</v>
      </c>
      <c r="F199" s="146">
        <v>0</v>
      </c>
      <c r="G199" s="147">
        <v>0</v>
      </c>
      <c r="H199" s="145">
        <v>268</v>
      </c>
      <c r="I199" s="146">
        <v>367438</v>
      </c>
      <c r="J199" s="146">
        <v>0</v>
      </c>
      <c r="K199" s="147">
        <v>0</v>
      </c>
      <c r="L199" s="145">
        <v>225</v>
      </c>
      <c r="M199" s="146">
        <v>410951</v>
      </c>
      <c r="N199" s="146">
        <v>0</v>
      </c>
      <c r="O199" s="147">
        <v>0</v>
      </c>
      <c r="P199" s="145">
        <f t="shared" si="23"/>
        <v>-61</v>
      </c>
      <c r="Q199" s="146">
        <f t="shared" ref="Q199:Q262" si="25">M199-E199</f>
        <v>18037</v>
      </c>
      <c r="R199" s="146">
        <f t="shared" ref="R199:R262" si="26">N199-F199</f>
        <v>0</v>
      </c>
      <c r="S199" s="147">
        <f t="shared" ref="S199:S262" si="27">O199-G199</f>
        <v>0</v>
      </c>
      <c r="T199" s="145">
        <f t="shared" si="24"/>
        <v>-43</v>
      </c>
      <c r="U199" s="146">
        <f t="shared" ref="U199:U262" si="28">M199-I199</f>
        <v>43513</v>
      </c>
      <c r="V199" s="146">
        <f t="shared" ref="V199:V262" si="29">N199-J199</f>
        <v>0</v>
      </c>
      <c r="W199" s="147">
        <f t="shared" ref="W199:W262" si="30">O199-K199</f>
        <v>0</v>
      </c>
      <c r="X199" s="288"/>
    </row>
    <row r="200" spans="1:24" ht="12.75" customHeight="1" x14ac:dyDescent="0.2">
      <c r="A200" s="218" t="s">
        <v>141</v>
      </c>
      <c r="B200" s="143" t="s">
        <v>614</v>
      </c>
      <c r="C200" s="144" t="s">
        <v>615</v>
      </c>
      <c r="D200" s="145">
        <v>224</v>
      </c>
      <c r="E200" s="146">
        <v>284942</v>
      </c>
      <c r="F200" s="146">
        <v>0</v>
      </c>
      <c r="G200" s="147">
        <v>0</v>
      </c>
      <c r="H200" s="145">
        <v>279</v>
      </c>
      <c r="I200" s="146">
        <v>302537</v>
      </c>
      <c r="J200" s="146">
        <v>0</v>
      </c>
      <c r="K200" s="147">
        <v>0</v>
      </c>
      <c r="L200" s="145">
        <v>284</v>
      </c>
      <c r="M200" s="146">
        <v>283234</v>
      </c>
      <c r="N200" s="146">
        <v>0</v>
      </c>
      <c r="O200" s="147">
        <v>0</v>
      </c>
      <c r="P200" s="145">
        <f t="shared" ref="P200:P263" si="31">L200-D200</f>
        <v>60</v>
      </c>
      <c r="Q200" s="146">
        <f t="shared" si="25"/>
        <v>-1708</v>
      </c>
      <c r="R200" s="146">
        <f t="shared" si="26"/>
        <v>0</v>
      </c>
      <c r="S200" s="147">
        <f t="shared" si="27"/>
        <v>0</v>
      </c>
      <c r="T200" s="145">
        <f t="shared" ref="T200:T263" si="32">L200-H200</f>
        <v>5</v>
      </c>
      <c r="U200" s="146">
        <f t="shared" si="28"/>
        <v>-19303</v>
      </c>
      <c r="V200" s="146">
        <f t="shared" si="29"/>
        <v>0</v>
      </c>
      <c r="W200" s="147">
        <f t="shared" si="30"/>
        <v>0</v>
      </c>
      <c r="X200" s="288"/>
    </row>
    <row r="201" spans="1:24" ht="12.75" customHeight="1" x14ac:dyDescent="0.2">
      <c r="A201" s="218" t="s">
        <v>141</v>
      </c>
      <c r="B201" s="143" t="s">
        <v>616</v>
      </c>
      <c r="C201" s="144" t="s">
        <v>617</v>
      </c>
      <c r="D201" s="145">
        <v>2046</v>
      </c>
      <c r="E201" s="146">
        <v>1477716</v>
      </c>
      <c r="F201" s="146">
        <v>0</v>
      </c>
      <c r="G201" s="147">
        <v>0</v>
      </c>
      <c r="H201" s="145">
        <v>1955</v>
      </c>
      <c r="I201" s="146">
        <v>1491007</v>
      </c>
      <c r="J201" s="146">
        <v>0</v>
      </c>
      <c r="K201" s="147">
        <v>0</v>
      </c>
      <c r="L201" s="145">
        <v>1960</v>
      </c>
      <c r="M201" s="146">
        <v>1748518</v>
      </c>
      <c r="N201" s="146">
        <v>0</v>
      </c>
      <c r="O201" s="147">
        <v>0</v>
      </c>
      <c r="P201" s="145">
        <f t="shared" si="31"/>
        <v>-86</v>
      </c>
      <c r="Q201" s="146">
        <f t="shared" si="25"/>
        <v>270802</v>
      </c>
      <c r="R201" s="146">
        <f t="shared" si="26"/>
        <v>0</v>
      </c>
      <c r="S201" s="147">
        <f t="shared" si="27"/>
        <v>0</v>
      </c>
      <c r="T201" s="145">
        <f t="shared" si="32"/>
        <v>5</v>
      </c>
      <c r="U201" s="146">
        <f t="shared" si="28"/>
        <v>257511</v>
      </c>
      <c r="V201" s="146">
        <f t="shared" si="29"/>
        <v>0</v>
      </c>
      <c r="W201" s="147">
        <f t="shared" si="30"/>
        <v>0</v>
      </c>
      <c r="X201" s="288"/>
    </row>
    <row r="202" spans="1:24" ht="12.75" customHeight="1" x14ac:dyDescent="0.2">
      <c r="A202" s="218" t="s">
        <v>141</v>
      </c>
      <c r="B202" s="143" t="s">
        <v>618</v>
      </c>
      <c r="C202" s="144" t="s">
        <v>619</v>
      </c>
      <c r="D202" s="145">
        <v>660</v>
      </c>
      <c r="E202" s="146">
        <v>630116</v>
      </c>
      <c r="F202" s="146">
        <v>0</v>
      </c>
      <c r="G202" s="147">
        <v>0</v>
      </c>
      <c r="H202" s="145">
        <v>676</v>
      </c>
      <c r="I202" s="146">
        <v>650284</v>
      </c>
      <c r="J202" s="146">
        <v>0</v>
      </c>
      <c r="K202" s="147">
        <v>0</v>
      </c>
      <c r="L202" s="145">
        <v>586</v>
      </c>
      <c r="M202" s="146">
        <v>690180.8</v>
      </c>
      <c r="N202" s="146">
        <v>0</v>
      </c>
      <c r="O202" s="147">
        <v>0</v>
      </c>
      <c r="P202" s="145">
        <f t="shared" si="31"/>
        <v>-74</v>
      </c>
      <c r="Q202" s="146">
        <f t="shared" si="25"/>
        <v>60064.800000000047</v>
      </c>
      <c r="R202" s="146">
        <f t="shared" si="26"/>
        <v>0</v>
      </c>
      <c r="S202" s="147">
        <f t="shared" si="27"/>
        <v>0</v>
      </c>
      <c r="T202" s="145">
        <f t="shared" si="32"/>
        <v>-90</v>
      </c>
      <c r="U202" s="146">
        <f t="shared" si="28"/>
        <v>39896.800000000047</v>
      </c>
      <c r="V202" s="146">
        <f t="shared" si="29"/>
        <v>0</v>
      </c>
      <c r="W202" s="147">
        <f t="shared" si="30"/>
        <v>0</v>
      </c>
      <c r="X202" s="288"/>
    </row>
    <row r="203" spans="1:24" ht="12.75" customHeight="1" x14ac:dyDescent="0.2">
      <c r="A203" s="218" t="s">
        <v>141</v>
      </c>
      <c r="B203" s="143" t="s">
        <v>620</v>
      </c>
      <c r="C203" s="144" t="s">
        <v>621</v>
      </c>
      <c r="D203" s="145">
        <v>520</v>
      </c>
      <c r="E203" s="146">
        <v>503744</v>
      </c>
      <c r="F203" s="146">
        <v>0</v>
      </c>
      <c r="G203" s="147">
        <v>0</v>
      </c>
      <c r="H203" s="145">
        <v>538</v>
      </c>
      <c r="I203" s="146">
        <v>469884</v>
      </c>
      <c r="J203" s="146">
        <v>0</v>
      </c>
      <c r="K203" s="147">
        <v>0</v>
      </c>
      <c r="L203" s="145">
        <v>490</v>
      </c>
      <c r="M203" s="146">
        <v>544775</v>
      </c>
      <c r="N203" s="146">
        <v>0</v>
      </c>
      <c r="O203" s="147">
        <v>0</v>
      </c>
      <c r="P203" s="145">
        <f t="shared" si="31"/>
        <v>-30</v>
      </c>
      <c r="Q203" s="146">
        <f t="shared" si="25"/>
        <v>41031</v>
      </c>
      <c r="R203" s="146">
        <f t="shared" si="26"/>
        <v>0</v>
      </c>
      <c r="S203" s="147">
        <f t="shared" si="27"/>
        <v>0</v>
      </c>
      <c r="T203" s="145">
        <f t="shared" si="32"/>
        <v>-48</v>
      </c>
      <c r="U203" s="146">
        <f t="shared" si="28"/>
        <v>74891</v>
      </c>
      <c r="V203" s="146">
        <f t="shared" si="29"/>
        <v>0</v>
      </c>
      <c r="W203" s="147">
        <f t="shared" si="30"/>
        <v>0</v>
      </c>
      <c r="X203" s="288"/>
    </row>
    <row r="204" spans="1:24" ht="12.75" customHeight="1" x14ac:dyDescent="0.2">
      <c r="A204" s="218" t="s">
        <v>141</v>
      </c>
      <c r="B204" s="143" t="s">
        <v>622</v>
      </c>
      <c r="C204" s="144" t="s">
        <v>623</v>
      </c>
      <c r="D204" s="145">
        <v>520</v>
      </c>
      <c r="E204" s="146">
        <v>330064</v>
      </c>
      <c r="F204" s="146">
        <v>0</v>
      </c>
      <c r="G204" s="147">
        <v>0</v>
      </c>
      <c r="H204" s="145">
        <v>572</v>
      </c>
      <c r="I204" s="146">
        <v>360119</v>
      </c>
      <c r="J204" s="146">
        <v>0</v>
      </c>
      <c r="K204" s="147">
        <v>0</v>
      </c>
      <c r="L204" s="145">
        <v>580</v>
      </c>
      <c r="M204" s="146">
        <v>420706</v>
      </c>
      <c r="N204" s="146">
        <v>0</v>
      </c>
      <c r="O204" s="147">
        <v>0</v>
      </c>
      <c r="P204" s="145">
        <f t="shared" si="31"/>
        <v>60</v>
      </c>
      <c r="Q204" s="146">
        <f t="shared" si="25"/>
        <v>90642</v>
      </c>
      <c r="R204" s="146">
        <f t="shared" si="26"/>
        <v>0</v>
      </c>
      <c r="S204" s="147">
        <f t="shared" si="27"/>
        <v>0</v>
      </c>
      <c r="T204" s="145">
        <f t="shared" si="32"/>
        <v>8</v>
      </c>
      <c r="U204" s="146">
        <f t="shared" si="28"/>
        <v>60587</v>
      </c>
      <c r="V204" s="146">
        <f t="shared" si="29"/>
        <v>0</v>
      </c>
      <c r="W204" s="147">
        <f t="shared" si="30"/>
        <v>0</v>
      </c>
      <c r="X204" s="288"/>
    </row>
    <row r="205" spans="1:24" ht="12.75" customHeight="1" x14ac:dyDescent="0.2">
      <c r="A205" s="218" t="s">
        <v>141</v>
      </c>
      <c r="B205" s="143" t="s">
        <v>624</v>
      </c>
      <c r="C205" s="144" t="s">
        <v>625</v>
      </c>
      <c r="D205" s="145">
        <v>354</v>
      </c>
      <c r="E205" s="146">
        <v>214890</v>
      </c>
      <c r="F205" s="146">
        <v>0</v>
      </c>
      <c r="G205" s="147">
        <v>0</v>
      </c>
      <c r="H205" s="145">
        <v>348</v>
      </c>
      <c r="I205" s="146">
        <v>222538.8</v>
      </c>
      <c r="J205" s="146">
        <v>0</v>
      </c>
      <c r="K205" s="147">
        <v>0</v>
      </c>
      <c r="L205" s="145">
        <v>331</v>
      </c>
      <c r="M205" s="146">
        <v>210085</v>
      </c>
      <c r="N205" s="146">
        <v>0</v>
      </c>
      <c r="O205" s="147">
        <v>0</v>
      </c>
      <c r="P205" s="145">
        <f t="shared" si="31"/>
        <v>-23</v>
      </c>
      <c r="Q205" s="146">
        <f t="shared" si="25"/>
        <v>-4805</v>
      </c>
      <c r="R205" s="146">
        <f t="shared" si="26"/>
        <v>0</v>
      </c>
      <c r="S205" s="147">
        <f t="shared" si="27"/>
        <v>0</v>
      </c>
      <c r="T205" s="145">
        <f t="shared" si="32"/>
        <v>-17</v>
      </c>
      <c r="U205" s="146">
        <f t="shared" si="28"/>
        <v>-12453.799999999988</v>
      </c>
      <c r="V205" s="146">
        <f t="shared" si="29"/>
        <v>0</v>
      </c>
      <c r="W205" s="147">
        <f t="shared" si="30"/>
        <v>0</v>
      </c>
      <c r="X205" s="288"/>
    </row>
    <row r="206" spans="1:24" ht="12.75" customHeight="1" x14ac:dyDescent="0.2">
      <c r="A206" s="218" t="s">
        <v>141</v>
      </c>
      <c r="B206" s="143" t="s">
        <v>626</v>
      </c>
      <c r="C206" s="144" t="s">
        <v>228</v>
      </c>
      <c r="D206" s="145">
        <v>93</v>
      </c>
      <c r="E206" s="146">
        <v>47418</v>
      </c>
      <c r="F206" s="146">
        <v>0</v>
      </c>
      <c r="G206" s="147">
        <v>0</v>
      </c>
      <c r="H206" s="145">
        <v>87</v>
      </c>
      <c r="I206" s="146">
        <v>44753</v>
      </c>
      <c r="J206" s="146">
        <v>0</v>
      </c>
      <c r="K206" s="147">
        <v>0</v>
      </c>
      <c r="L206" s="145">
        <v>59</v>
      </c>
      <c r="M206" s="146">
        <v>43234</v>
      </c>
      <c r="N206" s="146">
        <v>0</v>
      </c>
      <c r="O206" s="147">
        <v>0</v>
      </c>
      <c r="P206" s="145">
        <f t="shared" si="31"/>
        <v>-34</v>
      </c>
      <c r="Q206" s="146">
        <f t="shared" si="25"/>
        <v>-4184</v>
      </c>
      <c r="R206" s="146">
        <f t="shared" si="26"/>
        <v>0</v>
      </c>
      <c r="S206" s="147">
        <f t="shared" si="27"/>
        <v>0</v>
      </c>
      <c r="T206" s="145">
        <f t="shared" si="32"/>
        <v>-28</v>
      </c>
      <c r="U206" s="146">
        <f t="shared" si="28"/>
        <v>-1519</v>
      </c>
      <c r="V206" s="146">
        <f t="shared" si="29"/>
        <v>0</v>
      </c>
      <c r="W206" s="147">
        <f t="shared" si="30"/>
        <v>0</v>
      </c>
      <c r="X206" s="288"/>
    </row>
    <row r="207" spans="1:24" ht="12.75" customHeight="1" x14ac:dyDescent="0.2">
      <c r="A207" s="218" t="s">
        <v>141</v>
      </c>
      <c r="B207" s="143" t="s">
        <v>627</v>
      </c>
      <c r="C207" s="144" t="s">
        <v>628</v>
      </c>
      <c r="D207" s="145">
        <v>4424</v>
      </c>
      <c r="E207" s="146">
        <v>3872681</v>
      </c>
      <c r="F207" s="146">
        <v>0</v>
      </c>
      <c r="G207" s="147">
        <v>9240357.2200000025</v>
      </c>
      <c r="H207" s="145">
        <v>4400</v>
      </c>
      <c r="I207" s="146">
        <v>3441192.6</v>
      </c>
      <c r="J207" s="146">
        <v>0</v>
      </c>
      <c r="K207" s="147">
        <v>11510734.110000001</v>
      </c>
      <c r="L207" s="145">
        <v>4357</v>
      </c>
      <c r="M207" s="146">
        <v>3729444.2</v>
      </c>
      <c r="N207" s="146">
        <v>0</v>
      </c>
      <c r="O207" s="147">
        <v>12264153.029999997</v>
      </c>
      <c r="P207" s="145">
        <f t="shared" si="31"/>
        <v>-67</v>
      </c>
      <c r="Q207" s="146">
        <f t="shared" si="25"/>
        <v>-143236.79999999981</v>
      </c>
      <c r="R207" s="146">
        <f t="shared" si="26"/>
        <v>0</v>
      </c>
      <c r="S207" s="147">
        <f t="shared" si="27"/>
        <v>3023795.8099999949</v>
      </c>
      <c r="T207" s="145">
        <f t="shared" si="32"/>
        <v>-43</v>
      </c>
      <c r="U207" s="146">
        <f t="shared" si="28"/>
        <v>288251.60000000009</v>
      </c>
      <c r="V207" s="146">
        <f t="shared" si="29"/>
        <v>0</v>
      </c>
      <c r="W207" s="147">
        <f t="shared" si="30"/>
        <v>753418.9199999962</v>
      </c>
      <c r="X207" s="288"/>
    </row>
    <row r="208" spans="1:24" x14ac:dyDescent="0.2">
      <c r="A208" s="218" t="s">
        <v>141</v>
      </c>
      <c r="B208" s="143" t="s">
        <v>629</v>
      </c>
      <c r="C208" s="144" t="s">
        <v>630</v>
      </c>
      <c r="D208" s="145"/>
      <c r="E208" s="146">
        <v>652464</v>
      </c>
      <c r="F208" s="146">
        <v>0</v>
      </c>
      <c r="G208" s="147">
        <v>0</v>
      </c>
      <c r="H208" s="145">
        <v>0</v>
      </c>
      <c r="I208" s="146">
        <v>751085</v>
      </c>
      <c r="J208" s="146">
        <v>0</v>
      </c>
      <c r="K208" s="147">
        <v>0</v>
      </c>
      <c r="L208" s="145">
        <v>0</v>
      </c>
      <c r="M208" s="146">
        <v>778146</v>
      </c>
      <c r="N208" s="146">
        <v>0</v>
      </c>
      <c r="O208" s="147">
        <v>0</v>
      </c>
      <c r="P208" s="145">
        <f t="shared" si="31"/>
        <v>0</v>
      </c>
      <c r="Q208" s="146">
        <f t="shared" si="25"/>
        <v>125682</v>
      </c>
      <c r="R208" s="146">
        <f t="shared" si="26"/>
        <v>0</v>
      </c>
      <c r="S208" s="147">
        <f t="shared" si="27"/>
        <v>0</v>
      </c>
      <c r="T208" s="145">
        <f t="shared" si="32"/>
        <v>0</v>
      </c>
      <c r="U208" s="146">
        <f t="shared" si="28"/>
        <v>27061</v>
      </c>
      <c r="V208" s="146">
        <f t="shared" si="29"/>
        <v>0</v>
      </c>
      <c r="W208" s="147">
        <f t="shared" si="30"/>
        <v>0</v>
      </c>
      <c r="X208" s="288"/>
    </row>
    <row r="209" spans="1:24" x14ac:dyDescent="0.2">
      <c r="A209" s="218" t="s">
        <v>141</v>
      </c>
      <c r="B209" s="143" t="s">
        <v>631</v>
      </c>
      <c r="C209" s="144" t="s">
        <v>632</v>
      </c>
      <c r="D209" s="145"/>
      <c r="E209" s="146">
        <v>380880</v>
      </c>
      <c r="F209" s="146">
        <v>0</v>
      </c>
      <c r="G209" s="147">
        <v>0</v>
      </c>
      <c r="H209" s="145">
        <v>0</v>
      </c>
      <c r="I209" s="146">
        <v>309348</v>
      </c>
      <c r="J209" s="146">
        <v>0</v>
      </c>
      <c r="K209" s="147">
        <v>0</v>
      </c>
      <c r="L209" s="145">
        <v>0</v>
      </c>
      <c r="M209" s="146">
        <v>352920</v>
      </c>
      <c r="N209" s="146">
        <v>0</v>
      </c>
      <c r="O209" s="147">
        <v>0</v>
      </c>
      <c r="P209" s="145">
        <f t="shared" si="31"/>
        <v>0</v>
      </c>
      <c r="Q209" s="146">
        <f t="shared" si="25"/>
        <v>-27960</v>
      </c>
      <c r="R209" s="146">
        <f t="shared" si="26"/>
        <v>0</v>
      </c>
      <c r="S209" s="147">
        <f t="shared" si="27"/>
        <v>0</v>
      </c>
      <c r="T209" s="145">
        <f t="shared" si="32"/>
        <v>0</v>
      </c>
      <c r="U209" s="146">
        <f t="shared" si="28"/>
        <v>43572</v>
      </c>
      <c r="V209" s="146">
        <f t="shared" si="29"/>
        <v>0</v>
      </c>
      <c r="W209" s="147">
        <f t="shared" si="30"/>
        <v>0</v>
      </c>
      <c r="X209" s="288"/>
    </row>
    <row r="210" spans="1:24" ht="12.75" customHeight="1" x14ac:dyDescent="0.2">
      <c r="A210" s="218" t="s">
        <v>141</v>
      </c>
      <c r="B210" s="143" t="s">
        <v>633</v>
      </c>
      <c r="C210" s="144" t="s">
        <v>634</v>
      </c>
      <c r="D210" s="145">
        <v>957</v>
      </c>
      <c r="E210" s="146">
        <v>696839</v>
      </c>
      <c r="F210" s="146">
        <v>0</v>
      </c>
      <c r="G210" s="147">
        <v>0</v>
      </c>
      <c r="H210" s="145">
        <v>1048</v>
      </c>
      <c r="I210" s="146">
        <v>774835</v>
      </c>
      <c r="J210" s="146">
        <v>0</v>
      </c>
      <c r="K210" s="147">
        <v>0</v>
      </c>
      <c r="L210" s="145">
        <v>440</v>
      </c>
      <c r="M210" s="146">
        <v>667878.6</v>
      </c>
      <c r="N210" s="146">
        <v>0</v>
      </c>
      <c r="O210" s="147">
        <v>0</v>
      </c>
      <c r="P210" s="145">
        <f t="shared" si="31"/>
        <v>-517</v>
      </c>
      <c r="Q210" s="146">
        <f t="shared" si="25"/>
        <v>-28960.400000000023</v>
      </c>
      <c r="R210" s="146">
        <f t="shared" si="26"/>
        <v>0</v>
      </c>
      <c r="S210" s="147">
        <f t="shared" si="27"/>
        <v>0</v>
      </c>
      <c r="T210" s="145">
        <f t="shared" si="32"/>
        <v>-608</v>
      </c>
      <c r="U210" s="146">
        <f t="shared" si="28"/>
        <v>-106956.40000000002</v>
      </c>
      <c r="V210" s="146">
        <f t="shared" si="29"/>
        <v>0</v>
      </c>
      <c r="W210" s="147">
        <f t="shared" si="30"/>
        <v>0</v>
      </c>
      <c r="X210" s="288"/>
    </row>
    <row r="211" spans="1:24" ht="12.75" customHeight="1" x14ac:dyDescent="0.2">
      <c r="A211" s="218" t="s">
        <v>141</v>
      </c>
      <c r="B211" s="143" t="s">
        <v>635</v>
      </c>
      <c r="C211" s="144" t="s">
        <v>636</v>
      </c>
      <c r="D211" s="145">
        <v>857</v>
      </c>
      <c r="E211" s="146">
        <v>550739</v>
      </c>
      <c r="F211" s="146">
        <v>0</v>
      </c>
      <c r="G211" s="147">
        <v>0</v>
      </c>
      <c r="H211" s="145">
        <v>925</v>
      </c>
      <c r="I211" s="146">
        <v>592785</v>
      </c>
      <c r="J211" s="146">
        <v>0</v>
      </c>
      <c r="K211" s="147">
        <v>0</v>
      </c>
      <c r="L211" s="145">
        <v>485</v>
      </c>
      <c r="M211" s="146">
        <v>553857.19999999995</v>
      </c>
      <c r="N211" s="146">
        <v>0</v>
      </c>
      <c r="O211" s="147">
        <v>0</v>
      </c>
      <c r="P211" s="145">
        <f t="shared" si="31"/>
        <v>-372</v>
      </c>
      <c r="Q211" s="146">
        <f t="shared" si="25"/>
        <v>3118.1999999999534</v>
      </c>
      <c r="R211" s="146">
        <f t="shared" si="26"/>
        <v>0</v>
      </c>
      <c r="S211" s="147">
        <f t="shared" si="27"/>
        <v>0</v>
      </c>
      <c r="T211" s="145">
        <f t="shared" si="32"/>
        <v>-440</v>
      </c>
      <c r="U211" s="146">
        <f t="shared" si="28"/>
        <v>-38927.800000000047</v>
      </c>
      <c r="V211" s="146">
        <f t="shared" si="29"/>
        <v>0</v>
      </c>
      <c r="W211" s="147">
        <f t="shared" si="30"/>
        <v>0</v>
      </c>
      <c r="X211" s="288"/>
    </row>
    <row r="212" spans="1:24" x14ac:dyDescent="0.2">
      <c r="A212" s="218" t="s">
        <v>141</v>
      </c>
      <c r="B212" s="143" t="s">
        <v>637</v>
      </c>
      <c r="C212" s="144" t="s">
        <v>142</v>
      </c>
      <c r="D212" s="145">
        <v>1726</v>
      </c>
      <c r="E212" s="146">
        <v>968470</v>
      </c>
      <c r="F212" s="146">
        <v>0</v>
      </c>
      <c r="G212" s="147">
        <v>0</v>
      </c>
      <c r="H212" s="145">
        <v>1652</v>
      </c>
      <c r="I212" s="146">
        <v>1065234</v>
      </c>
      <c r="J212" s="146">
        <v>0</v>
      </c>
      <c r="K212" s="147">
        <v>0</v>
      </c>
      <c r="L212" s="145">
        <v>1553</v>
      </c>
      <c r="M212" s="146">
        <v>987771</v>
      </c>
      <c r="N212" s="146">
        <v>0</v>
      </c>
      <c r="O212" s="147">
        <v>0</v>
      </c>
      <c r="P212" s="145">
        <f t="shared" si="31"/>
        <v>-173</v>
      </c>
      <c r="Q212" s="146">
        <f t="shared" si="25"/>
        <v>19301</v>
      </c>
      <c r="R212" s="146">
        <f t="shared" si="26"/>
        <v>0</v>
      </c>
      <c r="S212" s="147">
        <f t="shared" si="27"/>
        <v>0</v>
      </c>
      <c r="T212" s="145">
        <f t="shared" si="32"/>
        <v>-99</v>
      </c>
      <c r="U212" s="146">
        <f t="shared" si="28"/>
        <v>-77463</v>
      </c>
      <c r="V212" s="146">
        <f t="shared" si="29"/>
        <v>0</v>
      </c>
      <c r="W212" s="147">
        <f t="shared" si="30"/>
        <v>0</v>
      </c>
      <c r="X212" s="288"/>
    </row>
    <row r="213" spans="1:24" x14ac:dyDescent="0.2">
      <c r="A213" s="218" t="s">
        <v>141</v>
      </c>
      <c r="B213" s="143" t="s">
        <v>638</v>
      </c>
      <c r="C213" s="144" t="s">
        <v>639</v>
      </c>
      <c r="D213" s="145"/>
      <c r="E213" s="146">
        <v>3420</v>
      </c>
      <c r="F213" s="146">
        <v>0</v>
      </c>
      <c r="G213" s="147">
        <v>0</v>
      </c>
      <c r="H213" s="145">
        <v>0</v>
      </c>
      <c r="I213" s="146">
        <v>3420</v>
      </c>
      <c r="J213" s="146">
        <v>0</v>
      </c>
      <c r="K213" s="147">
        <v>0</v>
      </c>
      <c r="L213" s="145">
        <v>0</v>
      </c>
      <c r="M213" s="146">
        <v>3780</v>
      </c>
      <c r="N213" s="146">
        <v>0</v>
      </c>
      <c r="O213" s="147">
        <v>0</v>
      </c>
      <c r="P213" s="145">
        <f t="shared" si="31"/>
        <v>0</v>
      </c>
      <c r="Q213" s="146">
        <f t="shared" si="25"/>
        <v>360</v>
      </c>
      <c r="R213" s="146">
        <f t="shared" si="26"/>
        <v>0</v>
      </c>
      <c r="S213" s="147">
        <f t="shared" si="27"/>
        <v>0</v>
      </c>
      <c r="T213" s="145">
        <f t="shared" si="32"/>
        <v>0</v>
      </c>
      <c r="U213" s="146">
        <f t="shared" si="28"/>
        <v>360</v>
      </c>
      <c r="V213" s="146">
        <f t="shared" si="29"/>
        <v>0</v>
      </c>
      <c r="W213" s="147">
        <f t="shared" si="30"/>
        <v>0</v>
      </c>
      <c r="X213" s="288"/>
    </row>
    <row r="214" spans="1:24" x14ac:dyDescent="0.2">
      <c r="A214" s="218" t="s">
        <v>141</v>
      </c>
      <c r="B214" s="143" t="s">
        <v>640</v>
      </c>
      <c r="C214" s="144" t="s">
        <v>147</v>
      </c>
      <c r="D214" s="145">
        <v>736</v>
      </c>
      <c r="E214" s="146">
        <v>400540</v>
      </c>
      <c r="F214" s="146">
        <v>0</v>
      </c>
      <c r="G214" s="147">
        <v>0</v>
      </c>
      <c r="H214" s="145">
        <v>858</v>
      </c>
      <c r="I214" s="146">
        <v>480692</v>
      </c>
      <c r="J214" s="146">
        <v>0</v>
      </c>
      <c r="K214" s="147">
        <v>0</v>
      </c>
      <c r="L214" s="145">
        <v>408</v>
      </c>
      <c r="M214" s="146">
        <v>554932</v>
      </c>
      <c r="N214" s="146">
        <v>0</v>
      </c>
      <c r="O214" s="147">
        <v>0</v>
      </c>
      <c r="P214" s="145">
        <f t="shared" si="31"/>
        <v>-328</v>
      </c>
      <c r="Q214" s="146">
        <f t="shared" si="25"/>
        <v>154392</v>
      </c>
      <c r="R214" s="146">
        <f t="shared" si="26"/>
        <v>0</v>
      </c>
      <c r="S214" s="147">
        <f t="shared" si="27"/>
        <v>0</v>
      </c>
      <c r="T214" s="145">
        <f t="shared" si="32"/>
        <v>-450</v>
      </c>
      <c r="U214" s="146">
        <f t="shared" si="28"/>
        <v>74240</v>
      </c>
      <c r="V214" s="146">
        <f t="shared" si="29"/>
        <v>0</v>
      </c>
      <c r="W214" s="147">
        <f t="shared" si="30"/>
        <v>0</v>
      </c>
      <c r="X214" s="288"/>
    </row>
    <row r="215" spans="1:24" ht="12.75" customHeight="1" x14ac:dyDescent="0.2">
      <c r="A215" s="218" t="s">
        <v>141</v>
      </c>
      <c r="B215" s="143" t="s">
        <v>641</v>
      </c>
      <c r="C215" s="144" t="s">
        <v>642</v>
      </c>
      <c r="D215" s="145"/>
      <c r="E215" s="146">
        <v>164654</v>
      </c>
      <c r="F215" s="146">
        <v>0</v>
      </c>
      <c r="G215" s="147">
        <v>0</v>
      </c>
      <c r="H215" s="145">
        <v>0</v>
      </c>
      <c r="I215" s="146">
        <v>129950</v>
      </c>
      <c r="J215" s="146">
        <v>0</v>
      </c>
      <c r="K215" s="147">
        <v>0</v>
      </c>
      <c r="L215" s="145">
        <v>0</v>
      </c>
      <c r="M215" s="146">
        <v>183173</v>
      </c>
      <c r="N215" s="146">
        <v>0</v>
      </c>
      <c r="O215" s="147">
        <v>0</v>
      </c>
      <c r="P215" s="145">
        <f t="shared" si="31"/>
        <v>0</v>
      </c>
      <c r="Q215" s="146">
        <f t="shared" si="25"/>
        <v>18519</v>
      </c>
      <c r="R215" s="146">
        <f t="shared" si="26"/>
        <v>0</v>
      </c>
      <c r="S215" s="147">
        <f t="shared" si="27"/>
        <v>0</v>
      </c>
      <c r="T215" s="145">
        <f t="shared" si="32"/>
        <v>0</v>
      </c>
      <c r="U215" s="146">
        <f t="shared" si="28"/>
        <v>53223</v>
      </c>
      <c r="V215" s="146">
        <f t="shared" si="29"/>
        <v>0</v>
      </c>
      <c r="W215" s="147">
        <f t="shared" si="30"/>
        <v>0</v>
      </c>
      <c r="X215" s="288"/>
    </row>
    <row r="216" spans="1:24" x14ac:dyDescent="0.2">
      <c r="A216" s="218" t="s">
        <v>141</v>
      </c>
      <c r="B216" s="143" t="s">
        <v>643</v>
      </c>
      <c r="C216" s="144" t="s">
        <v>644</v>
      </c>
      <c r="D216" s="145">
        <v>888</v>
      </c>
      <c r="E216" s="146">
        <v>555192</v>
      </c>
      <c r="F216" s="146">
        <v>3793.6</v>
      </c>
      <c r="G216" s="147">
        <v>1035888.52</v>
      </c>
      <c r="H216" s="145">
        <v>641</v>
      </c>
      <c r="I216" s="146">
        <v>424475</v>
      </c>
      <c r="J216" s="146">
        <v>0</v>
      </c>
      <c r="K216" s="147">
        <v>509570.68999999994</v>
      </c>
      <c r="L216" s="145">
        <v>1019</v>
      </c>
      <c r="M216" s="146">
        <v>771635</v>
      </c>
      <c r="N216" s="146">
        <v>2577.96</v>
      </c>
      <c r="O216" s="147">
        <v>824143.30999999982</v>
      </c>
      <c r="P216" s="145">
        <f t="shared" si="31"/>
        <v>131</v>
      </c>
      <c r="Q216" s="146">
        <f t="shared" si="25"/>
        <v>216443</v>
      </c>
      <c r="R216" s="146">
        <f t="shared" si="26"/>
        <v>-1215.6399999999999</v>
      </c>
      <c r="S216" s="147">
        <f t="shared" si="27"/>
        <v>-211745.2100000002</v>
      </c>
      <c r="T216" s="145">
        <f t="shared" si="32"/>
        <v>378</v>
      </c>
      <c r="U216" s="146">
        <f t="shared" si="28"/>
        <v>347160</v>
      </c>
      <c r="V216" s="146">
        <f t="shared" si="29"/>
        <v>2577.96</v>
      </c>
      <c r="W216" s="147">
        <f t="shared" si="30"/>
        <v>314572.61999999988</v>
      </c>
      <c r="X216" s="288"/>
    </row>
    <row r="217" spans="1:24" ht="12.75" customHeight="1" x14ac:dyDescent="0.2">
      <c r="A217" s="218" t="s">
        <v>141</v>
      </c>
      <c r="B217" s="143" t="s">
        <v>645</v>
      </c>
      <c r="C217" s="144" t="s">
        <v>646</v>
      </c>
      <c r="D217" s="145">
        <v>951</v>
      </c>
      <c r="E217" s="146">
        <v>314590</v>
      </c>
      <c r="F217" s="146">
        <v>0</v>
      </c>
      <c r="G217" s="147">
        <v>0</v>
      </c>
      <c r="H217" s="145">
        <v>974</v>
      </c>
      <c r="I217" s="146">
        <v>326280</v>
      </c>
      <c r="J217" s="146">
        <v>0</v>
      </c>
      <c r="K217" s="147">
        <v>0</v>
      </c>
      <c r="L217" s="145">
        <v>298</v>
      </c>
      <c r="M217" s="146">
        <v>287016</v>
      </c>
      <c r="N217" s="146">
        <v>0</v>
      </c>
      <c r="O217" s="147">
        <v>0</v>
      </c>
      <c r="P217" s="145">
        <f t="shared" si="31"/>
        <v>-653</v>
      </c>
      <c r="Q217" s="146">
        <f t="shared" si="25"/>
        <v>-27574</v>
      </c>
      <c r="R217" s="146">
        <f t="shared" si="26"/>
        <v>0</v>
      </c>
      <c r="S217" s="147">
        <f t="shared" si="27"/>
        <v>0</v>
      </c>
      <c r="T217" s="145">
        <f t="shared" si="32"/>
        <v>-676</v>
      </c>
      <c r="U217" s="146">
        <f t="shared" si="28"/>
        <v>-39264</v>
      </c>
      <c r="V217" s="146">
        <f t="shared" si="29"/>
        <v>0</v>
      </c>
      <c r="W217" s="147">
        <f t="shared" si="30"/>
        <v>0</v>
      </c>
      <c r="X217" s="288"/>
    </row>
    <row r="218" spans="1:24" x14ac:dyDescent="0.2">
      <c r="A218" s="218" t="s">
        <v>141</v>
      </c>
      <c r="B218" s="143" t="s">
        <v>647</v>
      </c>
      <c r="C218" s="144" t="s">
        <v>648</v>
      </c>
      <c r="D218" s="145">
        <v>862</v>
      </c>
      <c r="E218" s="146">
        <v>286436</v>
      </c>
      <c r="F218" s="146">
        <v>0</v>
      </c>
      <c r="G218" s="147">
        <v>0</v>
      </c>
      <c r="H218" s="145">
        <v>894</v>
      </c>
      <c r="I218" s="146">
        <v>255017</v>
      </c>
      <c r="J218" s="146">
        <v>0</v>
      </c>
      <c r="K218" s="147">
        <v>0</v>
      </c>
      <c r="L218" s="145">
        <v>197</v>
      </c>
      <c r="M218" s="146">
        <v>263667</v>
      </c>
      <c r="N218" s="146">
        <v>0</v>
      </c>
      <c r="O218" s="147">
        <v>0</v>
      </c>
      <c r="P218" s="145">
        <f t="shared" si="31"/>
        <v>-665</v>
      </c>
      <c r="Q218" s="146">
        <f t="shared" si="25"/>
        <v>-22769</v>
      </c>
      <c r="R218" s="146">
        <f t="shared" si="26"/>
        <v>0</v>
      </c>
      <c r="S218" s="147">
        <f t="shared" si="27"/>
        <v>0</v>
      </c>
      <c r="T218" s="145">
        <f t="shared" si="32"/>
        <v>-697</v>
      </c>
      <c r="U218" s="146">
        <f t="shared" si="28"/>
        <v>8650</v>
      </c>
      <c r="V218" s="146">
        <f t="shared" si="29"/>
        <v>0</v>
      </c>
      <c r="W218" s="147">
        <f t="shared" si="30"/>
        <v>0</v>
      </c>
      <c r="X218" s="288"/>
    </row>
    <row r="219" spans="1:24" x14ac:dyDescent="0.2">
      <c r="A219" s="218" t="s">
        <v>141</v>
      </c>
      <c r="B219" s="143" t="s">
        <v>649</v>
      </c>
      <c r="C219" s="144" t="s">
        <v>650</v>
      </c>
      <c r="D219" s="145">
        <v>369</v>
      </c>
      <c r="E219" s="146">
        <v>116170</v>
      </c>
      <c r="F219" s="146">
        <v>0</v>
      </c>
      <c r="G219" s="147">
        <v>0</v>
      </c>
      <c r="H219" s="145">
        <v>393</v>
      </c>
      <c r="I219" s="146">
        <v>111006</v>
      </c>
      <c r="J219" s="146">
        <v>0</v>
      </c>
      <c r="K219" s="147">
        <v>0</v>
      </c>
      <c r="L219" s="145">
        <v>149</v>
      </c>
      <c r="M219" s="146">
        <v>116474</v>
      </c>
      <c r="N219" s="146">
        <v>0</v>
      </c>
      <c r="O219" s="147">
        <v>0</v>
      </c>
      <c r="P219" s="145">
        <f t="shared" si="31"/>
        <v>-220</v>
      </c>
      <c r="Q219" s="146">
        <f t="shared" si="25"/>
        <v>304</v>
      </c>
      <c r="R219" s="146">
        <f t="shared" si="26"/>
        <v>0</v>
      </c>
      <c r="S219" s="147">
        <f t="shared" si="27"/>
        <v>0</v>
      </c>
      <c r="T219" s="145">
        <f t="shared" si="32"/>
        <v>-244</v>
      </c>
      <c r="U219" s="146">
        <f t="shared" si="28"/>
        <v>5468</v>
      </c>
      <c r="V219" s="146">
        <f t="shared" si="29"/>
        <v>0</v>
      </c>
      <c r="W219" s="147">
        <f t="shared" si="30"/>
        <v>0</v>
      </c>
      <c r="X219" s="288"/>
    </row>
    <row r="220" spans="1:24" x14ac:dyDescent="0.2">
      <c r="A220" s="218" t="s">
        <v>141</v>
      </c>
      <c r="B220" s="143" t="s">
        <v>651</v>
      </c>
      <c r="C220" s="144" t="s">
        <v>652</v>
      </c>
      <c r="D220" s="145">
        <v>857</v>
      </c>
      <c r="E220" s="146">
        <v>283266</v>
      </c>
      <c r="F220" s="146">
        <v>0</v>
      </c>
      <c r="G220" s="147">
        <v>0</v>
      </c>
      <c r="H220" s="145">
        <v>851</v>
      </c>
      <c r="I220" s="146">
        <v>284612</v>
      </c>
      <c r="J220" s="146">
        <v>0</v>
      </c>
      <c r="K220" s="147">
        <v>0</v>
      </c>
      <c r="L220" s="145">
        <v>216</v>
      </c>
      <c r="M220" s="146">
        <v>252570</v>
      </c>
      <c r="N220" s="146">
        <v>0</v>
      </c>
      <c r="O220" s="147">
        <v>0</v>
      </c>
      <c r="P220" s="145">
        <f t="shared" si="31"/>
        <v>-641</v>
      </c>
      <c r="Q220" s="146">
        <f t="shared" si="25"/>
        <v>-30696</v>
      </c>
      <c r="R220" s="146">
        <f t="shared" si="26"/>
        <v>0</v>
      </c>
      <c r="S220" s="147">
        <f t="shared" si="27"/>
        <v>0</v>
      </c>
      <c r="T220" s="145">
        <f t="shared" si="32"/>
        <v>-635</v>
      </c>
      <c r="U220" s="146">
        <f t="shared" si="28"/>
        <v>-32042</v>
      </c>
      <c r="V220" s="146">
        <f t="shared" si="29"/>
        <v>0</v>
      </c>
      <c r="W220" s="147">
        <f t="shared" si="30"/>
        <v>0</v>
      </c>
      <c r="X220" s="288"/>
    </row>
    <row r="221" spans="1:24" x14ac:dyDescent="0.2">
      <c r="A221" s="218" t="s">
        <v>141</v>
      </c>
      <c r="B221" s="143" t="s">
        <v>653</v>
      </c>
      <c r="C221" s="144" t="s">
        <v>654</v>
      </c>
      <c r="D221" s="145">
        <v>446</v>
      </c>
      <c r="E221" s="146">
        <v>90556</v>
      </c>
      <c r="F221" s="146">
        <v>0</v>
      </c>
      <c r="G221" s="147">
        <v>0</v>
      </c>
      <c r="H221" s="145">
        <v>498</v>
      </c>
      <c r="I221" s="146">
        <v>92193</v>
      </c>
      <c r="J221" s="146">
        <v>0</v>
      </c>
      <c r="K221" s="147">
        <v>0</v>
      </c>
      <c r="L221" s="145">
        <v>164</v>
      </c>
      <c r="M221" s="146">
        <v>81618</v>
      </c>
      <c r="N221" s="146">
        <v>0</v>
      </c>
      <c r="O221" s="147">
        <v>0</v>
      </c>
      <c r="P221" s="145">
        <f t="shared" si="31"/>
        <v>-282</v>
      </c>
      <c r="Q221" s="146">
        <f t="shared" si="25"/>
        <v>-8938</v>
      </c>
      <c r="R221" s="146">
        <f t="shared" si="26"/>
        <v>0</v>
      </c>
      <c r="S221" s="147">
        <f t="shared" si="27"/>
        <v>0</v>
      </c>
      <c r="T221" s="145">
        <f t="shared" si="32"/>
        <v>-334</v>
      </c>
      <c r="U221" s="146">
        <f t="shared" si="28"/>
        <v>-10575</v>
      </c>
      <c r="V221" s="146">
        <f t="shared" si="29"/>
        <v>0</v>
      </c>
      <c r="W221" s="147">
        <f t="shared" si="30"/>
        <v>0</v>
      </c>
      <c r="X221" s="288"/>
    </row>
    <row r="222" spans="1:24" x14ac:dyDescent="0.2">
      <c r="A222" s="218" t="s">
        <v>141</v>
      </c>
      <c r="B222" s="143" t="s">
        <v>655</v>
      </c>
      <c r="C222" s="144" t="s">
        <v>210</v>
      </c>
      <c r="D222" s="145">
        <v>449</v>
      </c>
      <c r="E222" s="146">
        <v>150298</v>
      </c>
      <c r="F222" s="146">
        <v>0</v>
      </c>
      <c r="G222" s="147">
        <v>0</v>
      </c>
      <c r="H222" s="145">
        <v>441</v>
      </c>
      <c r="I222" s="146">
        <v>148550</v>
      </c>
      <c r="J222" s="146">
        <v>0</v>
      </c>
      <c r="K222" s="147">
        <v>0</v>
      </c>
      <c r="L222" s="145">
        <v>139</v>
      </c>
      <c r="M222" s="146">
        <v>132606</v>
      </c>
      <c r="N222" s="146">
        <v>0</v>
      </c>
      <c r="O222" s="147">
        <v>0</v>
      </c>
      <c r="P222" s="145">
        <f t="shared" si="31"/>
        <v>-310</v>
      </c>
      <c r="Q222" s="146">
        <f t="shared" si="25"/>
        <v>-17692</v>
      </c>
      <c r="R222" s="146">
        <f t="shared" si="26"/>
        <v>0</v>
      </c>
      <c r="S222" s="147">
        <f t="shared" si="27"/>
        <v>0</v>
      </c>
      <c r="T222" s="145">
        <f t="shared" si="32"/>
        <v>-302</v>
      </c>
      <c r="U222" s="146">
        <f t="shared" si="28"/>
        <v>-15944</v>
      </c>
      <c r="V222" s="146">
        <f t="shared" si="29"/>
        <v>0</v>
      </c>
      <c r="W222" s="147">
        <f t="shared" si="30"/>
        <v>0</v>
      </c>
      <c r="X222" s="288"/>
    </row>
    <row r="223" spans="1:24" x14ac:dyDescent="0.2">
      <c r="A223" s="218" t="s">
        <v>148</v>
      </c>
      <c r="B223" s="143" t="s">
        <v>656</v>
      </c>
      <c r="C223" s="144" t="s">
        <v>657</v>
      </c>
      <c r="D223" s="145">
        <v>1101</v>
      </c>
      <c r="E223" s="146">
        <v>732533</v>
      </c>
      <c r="F223" s="146">
        <v>0</v>
      </c>
      <c r="G223" s="147">
        <v>0</v>
      </c>
      <c r="H223" s="145">
        <v>1074</v>
      </c>
      <c r="I223" s="146">
        <v>675889</v>
      </c>
      <c r="J223" s="146">
        <v>0</v>
      </c>
      <c r="K223" s="147">
        <v>0</v>
      </c>
      <c r="L223" s="145">
        <v>800</v>
      </c>
      <c r="M223" s="146">
        <v>706129</v>
      </c>
      <c r="N223" s="146">
        <v>0</v>
      </c>
      <c r="O223" s="147">
        <v>0</v>
      </c>
      <c r="P223" s="145">
        <f t="shared" si="31"/>
        <v>-301</v>
      </c>
      <c r="Q223" s="146">
        <f t="shared" si="25"/>
        <v>-26404</v>
      </c>
      <c r="R223" s="146">
        <f t="shared" si="26"/>
        <v>0</v>
      </c>
      <c r="S223" s="147">
        <f t="shared" si="27"/>
        <v>0</v>
      </c>
      <c r="T223" s="145">
        <f t="shared" si="32"/>
        <v>-274</v>
      </c>
      <c r="U223" s="146">
        <f t="shared" si="28"/>
        <v>30240</v>
      </c>
      <c r="V223" s="146">
        <f t="shared" si="29"/>
        <v>0</v>
      </c>
      <c r="W223" s="147">
        <f t="shared" si="30"/>
        <v>0</v>
      </c>
      <c r="X223" s="288"/>
    </row>
    <row r="224" spans="1:24" x14ac:dyDescent="0.2">
      <c r="A224" s="218" t="s">
        <v>148</v>
      </c>
      <c r="B224" s="143" t="s">
        <v>658</v>
      </c>
      <c r="C224" s="144" t="s">
        <v>659</v>
      </c>
      <c r="D224" s="145">
        <v>1059</v>
      </c>
      <c r="E224" s="146">
        <v>595798</v>
      </c>
      <c r="F224" s="146">
        <v>0</v>
      </c>
      <c r="G224" s="147">
        <v>0</v>
      </c>
      <c r="H224" s="145">
        <v>1030</v>
      </c>
      <c r="I224" s="146">
        <v>593273</v>
      </c>
      <c r="J224" s="146">
        <v>0</v>
      </c>
      <c r="K224" s="147">
        <v>0</v>
      </c>
      <c r="L224" s="145">
        <v>899</v>
      </c>
      <c r="M224" s="146">
        <v>610226</v>
      </c>
      <c r="N224" s="146">
        <v>0</v>
      </c>
      <c r="O224" s="147">
        <v>0</v>
      </c>
      <c r="P224" s="145">
        <f t="shared" si="31"/>
        <v>-160</v>
      </c>
      <c r="Q224" s="146">
        <f t="shared" si="25"/>
        <v>14428</v>
      </c>
      <c r="R224" s="146">
        <f t="shared" si="26"/>
        <v>0</v>
      </c>
      <c r="S224" s="147">
        <f t="shared" si="27"/>
        <v>0</v>
      </c>
      <c r="T224" s="145">
        <f t="shared" si="32"/>
        <v>-131</v>
      </c>
      <c r="U224" s="146">
        <f t="shared" si="28"/>
        <v>16953</v>
      </c>
      <c r="V224" s="146">
        <f t="shared" si="29"/>
        <v>0</v>
      </c>
      <c r="W224" s="147">
        <f t="shared" si="30"/>
        <v>0</v>
      </c>
      <c r="X224" s="288"/>
    </row>
    <row r="225" spans="1:24" ht="12.75" customHeight="1" x14ac:dyDescent="0.2">
      <c r="A225" s="218" t="s">
        <v>148</v>
      </c>
      <c r="B225" s="143" t="s">
        <v>660</v>
      </c>
      <c r="C225" s="144" t="s">
        <v>661</v>
      </c>
      <c r="D225" s="145"/>
      <c r="E225" s="146">
        <v>39557</v>
      </c>
      <c r="F225" s="146">
        <v>0</v>
      </c>
      <c r="G225" s="147">
        <v>0</v>
      </c>
      <c r="H225" s="145">
        <v>0</v>
      </c>
      <c r="I225" s="146">
        <v>36252</v>
      </c>
      <c r="J225" s="146">
        <v>0</v>
      </c>
      <c r="K225" s="147">
        <v>0</v>
      </c>
      <c r="L225" s="145">
        <v>0</v>
      </c>
      <c r="M225" s="146">
        <v>42564</v>
      </c>
      <c r="N225" s="146">
        <v>0</v>
      </c>
      <c r="O225" s="147">
        <v>0</v>
      </c>
      <c r="P225" s="145">
        <f t="shared" si="31"/>
        <v>0</v>
      </c>
      <c r="Q225" s="146">
        <f t="shared" si="25"/>
        <v>3007</v>
      </c>
      <c r="R225" s="146">
        <f t="shared" si="26"/>
        <v>0</v>
      </c>
      <c r="S225" s="147">
        <f t="shared" si="27"/>
        <v>0</v>
      </c>
      <c r="T225" s="145">
        <f t="shared" si="32"/>
        <v>0</v>
      </c>
      <c r="U225" s="146">
        <f t="shared" si="28"/>
        <v>6312</v>
      </c>
      <c r="V225" s="146">
        <f t="shared" si="29"/>
        <v>0</v>
      </c>
      <c r="W225" s="147">
        <f t="shared" si="30"/>
        <v>0</v>
      </c>
      <c r="X225" s="288"/>
    </row>
    <row r="226" spans="1:24" x14ac:dyDescent="0.2">
      <c r="A226" s="218" t="s">
        <v>148</v>
      </c>
      <c r="B226" s="143" t="s">
        <v>662</v>
      </c>
      <c r="C226" s="144" t="s">
        <v>663</v>
      </c>
      <c r="D226" s="145">
        <v>4186</v>
      </c>
      <c r="E226" s="146">
        <v>2478831</v>
      </c>
      <c r="F226" s="146">
        <v>6960</v>
      </c>
      <c r="G226" s="147">
        <v>0</v>
      </c>
      <c r="H226" s="145">
        <v>3912</v>
      </c>
      <c r="I226" s="146">
        <v>2400986.2000000002</v>
      </c>
      <c r="J226" s="146">
        <v>8303.2000000000007</v>
      </c>
      <c r="K226" s="147">
        <v>0</v>
      </c>
      <c r="L226" s="145">
        <v>2773</v>
      </c>
      <c r="M226" s="146">
        <v>2399352.6</v>
      </c>
      <c r="N226" s="146">
        <v>5509.6</v>
      </c>
      <c r="O226" s="147">
        <v>0</v>
      </c>
      <c r="P226" s="145">
        <f t="shared" si="31"/>
        <v>-1413</v>
      </c>
      <c r="Q226" s="146">
        <f t="shared" si="25"/>
        <v>-79478.399999999907</v>
      </c>
      <c r="R226" s="146">
        <f t="shared" si="26"/>
        <v>-1450.3999999999996</v>
      </c>
      <c r="S226" s="147">
        <f t="shared" si="27"/>
        <v>0</v>
      </c>
      <c r="T226" s="145">
        <f t="shared" si="32"/>
        <v>-1139</v>
      </c>
      <c r="U226" s="146">
        <f t="shared" si="28"/>
        <v>-1633.6000000000931</v>
      </c>
      <c r="V226" s="146">
        <f t="shared" si="29"/>
        <v>-2793.6000000000004</v>
      </c>
      <c r="W226" s="147">
        <f t="shared" si="30"/>
        <v>0</v>
      </c>
      <c r="X226" s="288"/>
    </row>
    <row r="227" spans="1:24" x14ac:dyDescent="0.2">
      <c r="A227" s="218" t="s">
        <v>151</v>
      </c>
      <c r="B227" s="143" t="s">
        <v>664</v>
      </c>
      <c r="C227" s="144" t="s">
        <v>665</v>
      </c>
      <c r="D227" s="145">
        <v>1802</v>
      </c>
      <c r="E227" s="146">
        <v>1102341</v>
      </c>
      <c r="F227" s="146">
        <v>0</v>
      </c>
      <c r="G227" s="147">
        <v>0</v>
      </c>
      <c r="H227" s="145">
        <v>1799</v>
      </c>
      <c r="I227" s="146">
        <v>1125237.6300000001</v>
      </c>
      <c r="J227" s="146">
        <v>0</v>
      </c>
      <c r="K227" s="147">
        <v>0</v>
      </c>
      <c r="L227" s="145">
        <v>1900</v>
      </c>
      <c r="M227" s="146">
        <v>1315696.2</v>
      </c>
      <c r="N227" s="146">
        <v>0</v>
      </c>
      <c r="O227" s="147">
        <v>0</v>
      </c>
      <c r="P227" s="145">
        <f t="shared" si="31"/>
        <v>98</v>
      </c>
      <c r="Q227" s="146">
        <f t="shared" si="25"/>
        <v>213355.19999999995</v>
      </c>
      <c r="R227" s="146">
        <f t="shared" si="26"/>
        <v>0</v>
      </c>
      <c r="S227" s="147">
        <f t="shared" si="27"/>
        <v>0</v>
      </c>
      <c r="T227" s="145">
        <f t="shared" si="32"/>
        <v>101</v>
      </c>
      <c r="U227" s="146">
        <f t="shared" si="28"/>
        <v>190458.56999999983</v>
      </c>
      <c r="V227" s="146">
        <f t="shared" si="29"/>
        <v>0</v>
      </c>
      <c r="W227" s="147">
        <f t="shared" si="30"/>
        <v>0</v>
      </c>
      <c r="X227" s="288"/>
    </row>
    <row r="228" spans="1:24" x14ac:dyDescent="0.2">
      <c r="A228" s="218" t="s">
        <v>151</v>
      </c>
      <c r="B228" s="143" t="s">
        <v>666</v>
      </c>
      <c r="C228" s="144" t="s">
        <v>667</v>
      </c>
      <c r="D228" s="145">
        <v>6135</v>
      </c>
      <c r="E228" s="146">
        <v>6129977.3999999994</v>
      </c>
      <c r="F228" s="146">
        <v>152523.54999999996</v>
      </c>
      <c r="G228" s="147">
        <v>0</v>
      </c>
      <c r="H228" s="145">
        <v>6406</v>
      </c>
      <c r="I228" s="146">
        <v>5814072.5500000007</v>
      </c>
      <c r="J228" s="146">
        <v>15041.880000000001</v>
      </c>
      <c r="K228" s="147">
        <v>0</v>
      </c>
      <c r="L228" s="145">
        <v>5205</v>
      </c>
      <c r="M228" s="146">
        <v>6687631.1499999994</v>
      </c>
      <c r="N228" s="146">
        <v>34455.480000000003</v>
      </c>
      <c r="O228" s="147">
        <v>0</v>
      </c>
      <c r="P228" s="145">
        <f t="shared" si="31"/>
        <v>-930</v>
      </c>
      <c r="Q228" s="146">
        <f t="shared" si="25"/>
        <v>557653.75</v>
      </c>
      <c r="R228" s="146">
        <f t="shared" si="26"/>
        <v>-118068.06999999995</v>
      </c>
      <c r="S228" s="147">
        <f t="shared" si="27"/>
        <v>0</v>
      </c>
      <c r="T228" s="145">
        <f t="shared" si="32"/>
        <v>-1201</v>
      </c>
      <c r="U228" s="146">
        <f t="shared" si="28"/>
        <v>873558.5999999987</v>
      </c>
      <c r="V228" s="146">
        <f t="shared" si="29"/>
        <v>19413.600000000002</v>
      </c>
      <c r="W228" s="147">
        <f t="shared" si="30"/>
        <v>0</v>
      </c>
      <c r="X228" s="288"/>
    </row>
    <row r="229" spans="1:24" x14ac:dyDescent="0.2">
      <c r="A229" s="218" t="s">
        <v>151</v>
      </c>
      <c r="B229" s="143" t="s">
        <v>668</v>
      </c>
      <c r="C229" s="144" t="s">
        <v>669</v>
      </c>
      <c r="D229" s="145">
        <v>4564</v>
      </c>
      <c r="E229" s="146">
        <v>5305359</v>
      </c>
      <c r="F229" s="146">
        <v>209656.65999999986</v>
      </c>
      <c r="G229" s="147">
        <v>0</v>
      </c>
      <c r="H229" s="145">
        <v>5050</v>
      </c>
      <c r="I229" s="146">
        <v>5105920</v>
      </c>
      <c r="J229" s="146">
        <v>37306.54</v>
      </c>
      <c r="K229" s="147">
        <v>0</v>
      </c>
      <c r="L229" s="145">
        <v>4885</v>
      </c>
      <c r="M229" s="146">
        <v>5966651.4000000004</v>
      </c>
      <c r="N229" s="146">
        <v>53921.07</v>
      </c>
      <c r="O229" s="147">
        <v>0</v>
      </c>
      <c r="P229" s="145">
        <f t="shared" si="31"/>
        <v>321</v>
      </c>
      <c r="Q229" s="146">
        <f t="shared" si="25"/>
        <v>661292.40000000037</v>
      </c>
      <c r="R229" s="146">
        <f t="shared" si="26"/>
        <v>-155735.58999999985</v>
      </c>
      <c r="S229" s="147">
        <f t="shared" si="27"/>
        <v>0</v>
      </c>
      <c r="T229" s="145">
        <f t="shared" si="32"/>
        <v>-165</v>
      </c>
      <c r="U229" s="146">
        <f t="shared" si="28"/>
        <v>860731.40000000037</v>
      </c>
      <c r="V229" s="146">
        <f t="shared" si="29"/>
        <v>16614.53</v>
      </c>
      <c r="W229" s="147">
        <f t="shared" si="30"/>
        <v>0</v>
      </c>
      <c r="X229" s="288"/>
    </row>
    <row r="230" spans="1:24" ht="12.75" customHeight="1" x14ac:dyDescent="0.2">
      <c r="A230" s="218" t="s">
        <v>151</v>
      </c>
      <c r="B230" s="143" t="s">
        <v>670</v>
      </c>
      <c r="C230" s="144" t="s">
        <v>671</v>
      </c>
      <c r="D230" s="145">
        <v>1487</v>
      </c>
      <c r="E230" s="146">
        <v>321578</v>
      </c>
      <c r="F230" s="146">
        <v>0</v>
      </c>
      <c r="G230" s="147">
        <v>0</v>
      </c>
      <c r="H230" s="145">
        <v>1233</v>
      </c>
      <c r="I230" s="146">
        <v>273371.78000000003</v>
      </c>
      <c r="J230" s="146">
        <v>0</v>
      </c>
      <c r="K230" s="147">
        <v>0</v>
      </c>
      <c r="L230" s="145">
        <v>500</v>
      </c>
      <c r="M230" s="146">
        <v>273588</v>
      </c>
      <c r="N230" s="146">
        <v>0</v>
      </c>
      <c r="O230" s="147">
        <v>0</v>
      </c>
      <c r="P230" s="145">
        <f t="shared" si="31"/>
        <v>-987</v>
      </c>
      <c r="Q230" s="146">
        <f t="shared" si="25"/>
        <v>-47990</v>
      </c>
      <c r="R230" s="146">
        <f t="shared" si="26"/>
        <v>0</v>
      </c>
      <c r="S230" s="147">
        <f t="shared" si="27"/>
        <v>0</v>
      </c>
      <c r="T230" s="145">
        <f t="shared" si="32"/>
        <v>-733</v>
      </c>
      <c r="U230" s="146">
        <f t="shared" si="28"/>
        <v>216.21999999997206</v>
      </c>
      <c r="V230" s="146">
        <f t="shared" si="29"/>
        <v>0</v>
      </c>
      <c r="W230" s="147">
        <f t="shared" si="30"/>
        <v>0</v>
      </c>
      <c r="X230" s="288"/>
    </row>
    <row r="231" spans="1:24" x14ac:dyDescent="0.2">
      <c r="A231" s="218" t="s">
        <v>151</v>
      </c>
      <c r="B231" s="143" t="s">
        <v>672</v>
      </c>
      <c r="C231" s="144" t="s">
        <v>673</v>
      </c>
      <c r="D231" s="145">
        <v>938</v>
      </c>
      <c r="E231" s="146">
        <v>2265197</v>
      </c>
      <c r="F231" s="146">
        <v>642443.98000000068</v>
      </c>
      <c r="G231" s="147">
        <v>0</v>
      </c>
      <c r="H231" s="145">
        <v>1065</v>
      </c>
      <c r="I231" s="146">
        <v>2220018.63</v>
      </c>
      <c r="J231" s="146">
        <v>0</v>
      </c>
      <c r="K231" s="147">
        <v>0</v>
      </c>
      <c r="L231" s="145">
        <v>928</v>
      </c>
      <c r="M231" s="146">
        <v>2459180.4</v>
      </c>
      <c r="N231" s="146">
        <v>17982</v>
      </c>
      <c r="O231" s="147">
        <v>0</v>
      </c>
      <c r="P231" s="145">
        <f t="shared" si="31"/>
        <v>-10</v>
      </c>
      <c r="Q231" s="146">
        <f t="shared" si="25"/>
        <v>193983.39999999991</v>
      </c>
      <c r="R231" s="146">
        <f t="shared" si="26"/>
        <v>-624461.98000000068</v>
      </c>
      <c r="S231" s="147">
        <f t="shared" si="27"/>
        <v>0</v>
      </c>
      <c r="T231" s="145">
        <f t="shared" si="32"/>
        <v>-137</v>
      </c>
      <c r="U231" s="146">
        <f t="shared" si="28"/>
        <v>239161.77000000002</v>
      </c>
      <c r="V231" s="146">
        <f t="shared" si="29"/>
        <v>17982</v>
      </c>
      <c r="W231" s="147">
        <f t="shared" si="30"/>
        <v>0</v>
      </c>
      <c r="X231" s="288"/>
    </row>
    <row r="232" spans="1:24" ht="12.75" customHeight="1" x14ac:dyDescent="0.2">
      <c r="A232" s="218" t="s">
        <v>151</v>
      </c>
      <c r="B232" s="143" t="s">
        <v>674</v>
      </c>
      <c r="C232" s="144" t="s">
        <v>675</v>
      </c>
      <c r="D232" s="145">
        <v>683</v>
      </c>
      <c r="E232" s="146">
        <v>398620</v>
      </c>
      <c r="F232" s="146">
        <v>0</v>
      </c>
      <c r="G232" s="147">
        <v>0</v>
      </c>
      <c r="H232" s="145">
        <v>734</v>
      </c>
      <c r="I232" s="146">
        <v>424499.01</v>
      </c>
      <c r="J232" s="146">
        <v>0</v>
      </c>
      <c r="K232" s="147">
        <v>0</v>
      </c>
      <c r="L232" s="145">
        <v>531</v>
      </c>
      <c r="M232" s="146">
        <v>420091.65</v>
      </c>
      <c r="N232" s="146">
        <v>0</v>
      </c>
      <c r="O232" s="147">
        <v>0</v>
      </c>
      <c r="P232" s="145">
        <f t="shared" si="31"/>
        <v>-152</v>
      </c>
      <c r="Q232" s="146">
        <f t="shared" si="25"/>
        <v>21471.650000000023</v>
      </c>
      <c r="R232" s="146">
        <f t="shared" si="26"/>
        <v>0</v>
      </c>
      <c r="S232" s="147">
        <f t="shared" si="27"/>
        <v>0</v>
      </c>
      <c r="T232" s="145">
        <f t="shared" si="32"/>
        <v>-203</v>
      </c>
      <c r="U232" s="146">
        <f t="shared" si="28"/>
        <v>-4407.359999999986</v>
      </c>
      <c r="V232" s="146">
        <f t="shared" si="29"/>
        <v>0</v>
      </c>
      <c r="W232" s="147">
        <f t="shared" si="30"/>
        <v>0</v>
      </c>
      <c r="X232" s="288"/>
    </row>
    <row r="233" spans="1:24" ht="12.75" customHeight="1" x14ac:dyDescent="0.2">
      <c r="A233" s="218" t="s">
        <v>151</v>
      </c>
      <c r="B233" s="143" t="s">
        <v>676</v>
      </c>
      <c r="C233" s="144" t="s">
        <v>677</v>
      </c>
      <c r="D233" s="145">
        <v>2776</v>
      </c>
      <c r="E233" s="146">
        <v>2134965</v>
      </c>
      <c r="F233" s="146">
        <v>0</v>
      </c>
      <c r="G233" s="147">
        <v>3774004.2399999993</v>
      </c>
      <c r="H233" s="145">
        <v>2613</v>
      </c>
      <c r="I233" s="146">
        <v>1806483.01</v>
      </c>
      <c r="J233" s="146">
        <v>0</v>
      </c>
      <c r="K233" s="147">
        <v>5292877.5000000028</v>
      </c>
      <c r="L233" s="145">
        <v>2273</v>
      </c>
      <c r="M233" s="146">
        <v>1876544.7999999998</v>
      </c>
      <c r="N233" s="146">
        <v>0</v>
      </c>
      <c r="O233" s="147">
        <v>4937583.59</v>
      </c>
      <c r="P233" s="145">
        <f t="shared" si="31"/>
        <v>-503</v>
      </c>
      <c r="Q233" s="146">
        <f t="shared" si="25"/>
        <v>-258420.20000000019</v>
      </c>
      <c r="R233" s="146">
        <f t="shared" si="26"/>
        <v>0</v>
      </c>
      <c r="S233" s="147">
        <f t="shared" si="27"/>
        <v>1163579.3500000006</v>
      </c>
      <c r="T233" s="145">
        <f t="shared" si="32"/>
        <v>-340</v>
      </c>
      <c r="U233" s="146">
        <f t="shared" si="28"/>
        <v>70061.789999999804</v>
      </c>
      <c r="V233" s="146">
        <f t="shared" si="29"/>
        <v>0</v>
      </c>
      <c r="W233" s="147">
        <f t="shared" si="30"/>
        <v>-355293.91000000294</v>
      </c>
      <c r="X233" s="288"/>
    </row>
    <row r="234" spans="1:24" x14ac:dyDescent="0.2">
      <c r="A234" s="218" t="s">
        <v>151</v>
      </c>
      <c r="B234" s="143" t="s">
        <v>678</v>
      </c>
      <c r="C234" s="144" t="s">
        <v>679</v>
      </c>
      <c r="D234" s="145"/>
      <c r="E234" s="146">
        <v>12960</v>
      </c>
      <c r="F234" s="146">
        <v>0</v>
      </c>
      <c r="G234" s="147">
        <v>0</v>
      </c>
      <c r="H234" s="145">
        <v>0</v>
      </c>
      <c r="I234" s="146">
        <v>13068</v>
      </c>
      <c r="J234" s="146">
        <v>0</v>
      </c>
      <c r="K234" s="147">
        <v>0</v>
      </c>
      <c r="L234" s="145">
        <v>0</v>
      </c>
      <c r="M234" s="146">
        <v>13770</v>
      </c>
      <c r="N234" s="146">
        <v>0</v>
      </c>
      <c r="O234" s="147">
        <v>0</v>
      </c>
      <c r="P234" s="145">
        <f t="shared" si="31"/>
        <v>0</v>
      </c>
      <c r="Q234" s="146">
        <f t="shared" si="25"/>
        <v>810</v>
      </c>
      <c r="R234" s="146">
        <f t="shared" si="26"/>
        <v>0</v>
      </c>
      <c r="S234" s="147">
        <f t="shared" si="27"/>
        <v>0</v>
      </c>
      <c r="T234" s="145">
        <f t="shared" si="32"/>
        <v>0</v>
      </c>
      <c r="U234" s="146">
        <f t="shared" si="28"/>
        <v>702</v>
      </c>
      <c r="V234" s="146">
        <f t="shared" si="29"/>
        <v>0</v>
      </c>
      <c r="W234" s="147">
        <f t="shared" si="30"/>
        <v>0</v>
      </c>
      <c r="X234" s="288"/>
    </row>
    <row r="235" spans="1:24" x14ac:dyDescent="0.2">
      <c r="A235" s="218" t="s">
        <v>153</v>
      </c>
      <c r="B235" s="143" t="s">
        <v>680</v>
      </c>
      <c r="C235" s="144" t="s">
        <v>154</v>
      </c>
      <c r="D235" s="145">
        <v>1049</v>
      </c>
      <c r="E235" s="146">
        <v>575134</v>
      </c>
      <c r="F235" s="146">
        <v>0</v>
      </c>
      <c r="G235" s="147">
        <v>0</v>
      </c>
      <c r="H235" s="145">
        <v>1116</v>
      </c>
      <c r="I235" s="146">
        <v>674818</v>
      </c>
      <c r="J235" s="146">
        <v>0</v>
      </c>
      <c r="K235" s="147">
        <v>0</v>
      </c>
      <c r="L235" s="145">
        <v>971</v>
      </c>
      <c r="M235" s="146">
        <v>633724.80000000005</v>
      </c>
      <c r="N235" s="146">
        <v>0</v>
      </c>
      <c r="O235" s="147">
        <v>0</v>
      </c>
      <c r="P235" s="145">
        <f t="shared" si="31"/>
        <v>-78</v>
      </c>
      <c r="Q235" s="146">
        <f t="shared" si="25"/>
        <v>58590.800000000047</v>
      </c>
      <c r="R235" s="146">
        <f t="shared" si="26"/>
        <v>0</v>
      </c>
      <c r="S235" s="147">
        <f t="shared" si="27"/>
        <v>0</v>
      </c>
      <c r="T235" s="145">
        <f t="shared" si="32"/>
        <v>-145</v>
      </c>
      <c r="U235" s="146">
        <f t="shared" si="28"/>
        <v>-41093.199999999953</v>
      </c>
      <c r="V235" s="146">
        <f t="shared" si="29"/>
        <v>0</v>
      </c>
      <c r="W235" s="147">
        <f t="shared" si="30"/>
        <v>0</v>
      </c>
      <c r="X235" s="288"/>
    </row>
    <row r="236" spans="1:24" x14ac:dyDescent="0.2">
      <c r="A236" s="218" t="s">
        <v>153</v>
      </c>
      <c r="B236" s="143" t="s">
        <v>681</v>
      </c>
      <c r="C236" s="144" t="s">
        <v>682</v>
      </c>
      <c r="D236" s="145">
        <v>3155</v>
      </c>
      <c r="E236" s="146">
        <v>2509202</v>
      </c>
      <c r="F236" s="146">
        <v>0</v>
      </c>
      <c r="G236" s="147">
        <v>0</v>
      </c>
      <c r="H236" s="145">
        <v>2999.5</v>
      </c>
      <c r="I236" s="146">
        <v>2365261.6</v>
      </c>
      <c r="J236" s="146">
        <v>5432</v>
      </c>
      <c r="K236" s="147">
        <v>0</v>
      </c>
      <c r="L236" s="145">
        <v>2275.5</v>
      </c>
      <c r="M236" s="146">
        <v>2518755.2000000002</v>
      </c>
      <c r="N236" s="146">
        <v>4074</v>
      </c>
      <c r="O236" s="147">
        <v>0</v>
      </c>
      <c r="P236" s="145">
        <f t="shared" si="31"/>
        <v>-879.5</v>
      </c>
      <c r="Q236" s="146">
        <f t="shared" si="25"/>
        <v>9553.2000000001863</v>
      </c>
      <c r="R236" s="146">
        <f t="shared" si="26"/>
        <v>4074</v>
      </c>
      <c r="S236" s="147">
        <f t="shared" si="27"/>
        <v>0</v>
      </c>
      <c r="T236" s="145">
        <f t="shared" si="32"/>
        <v>-724</v>
      </c>
      <c r="U236" s="146">
        <f t="shared" si="28"/>
        <v>153493.60000000009</v>
      </c>
      <c r="V236" s="146">
        <f t="shared" si="29"/>
        <v>-1358</v>
      </c>
      <c r="W236" s="147">
        <f t="shared" si="30"/>
        <v>0</v>
      </c>
      <c r="X236" s="288"/>
    </row>
    <row r="237" spans="1:24" x14ac:dyDescent="0.2">
      <c r="A237" s="218" t="s">
        <v>153</v>
      </c>
      <c r="B237" s="143" t="s">
        <v>683</v>
      </c>
      <c r="C237" s="144" t="s">
        <v>155</v>
      </c>
      <c r="D237" s="145">
        <v>1283</v>
      </c>
      <c r="E237" s="146">
        <v>744780</v>
      </c>
      <c r="F237" s="146">
        <v>0</v>
      </c>
      <c r="G237" s="147">
        <v>0</v>
      </c>
      <c r="H237" s="145">
        <v>1313</v>
      </c>
      <c r="I237" s="146">
        <v>692877.6</v>
      </c>
      <c r="J237" s="146">
        <v>0</v>
      </c>
      <c r="K237" s="147">
        <v>0</v>
      </c>
      <c r="L237" s="145">
        <v>755</v>
      </c>
      <c r="M237" s="146">
        <v>721386.8</v>
      </c>
      <c r="N237" s="146">
        <v>0</v>
      </c>
      <c r="O237" s="147">
        <v>0</v>
      </c>
      <c r="P237" s="145">
        <f t="shared" si="31"/>
        <v>-528</v>
      </c>
      <c r="Q237" s="146">
        <f t="shared" si="25"/>
        <v>-23393.199999999953</v>
      </c>
      <c r="R237" s="146">
        <f t="shared" si="26"/>
        <v>0</v>
      </c>
      <c r="S237" s="147">
        <f t="shared" si="27"/>
        <v>0</v>
      </c>
      <c r="T237" s="145">
        <f t="shared" si="32"/>
        <v>-558</v>
      </c>
      <c r="U237" s="146">
        <f t="shared" si="28"/>
        <v>28509.20000000007</v>
      </c>
      <c r="V237" s="146">
        <f t="shared" si="29"/>
        <v>0</v>
      </c>
      <c r="W237" s="147">
        <f t="shared" si="30"/>
        <v>0</v>
      </c>
      <c r="X237" s="288"/>
    </row>
    <row r="238" spans="1:24" ht="12.75" customHeight="1" x14ac:dyDescent="0.2">
      <c r="A238" s="218" t="s">
        <v>156</v>
      </c>
      <c r="B238" s="143" t="s">
        <v>684</v>
      </c>
      <c r="C238" s="144" t="s">
        <v>685</v>
      </c>
      <c r="D238" s="145">
        <v>1096</v>
      </c>
      <c r="E238" s="146">
        <v>182544</v>
      </c>
      <c r="F238" s="146">
        <v>0</v>
      </c>
      <c r="G238" s="147">
        <v>0</v>
      </c>
      <c r="H238" s="145">
        <v>662</v>
      </c>
      <c r="I238" s="146">
        <v>95091</v>
      </c>
      <c r="J238" s="146">
        <v>0</v>
      </c>
      <c r="K238" s="147">
        <v>0</v>
      </c>
      <c r="L238" s="145">
        <v>222</v>
      </c>
      <c r="M238" s="146">
        <v>141021</v>
      </c>
      <c r="N238" s="146">
        <v>0</v>
      </c>
      <c r="O238" s="147">
        <v>0</v>
      </c>
      <c r="P238" s="145">
        <f t="shared" si="31"/>
        <v>-874</v>
      </c>
      <c r="Q238" s="146">
        <f t="shared" si="25"/>
        <v>-41523</v>
      </c>
      <c r="R238" s="146">
        <f t="shared" si="26"/>
        <v>0</v>
      </c>
      <c r="S238" s="147">
        <f t="shared" si="27"/>
        <v>0</v>
      </c>
      <c r="T238" s="145">
        <f t="shared" si="32"/>
        <v>-440</v>
      </c>
      <c r="U238" s="146">
        <f t="shared" si="28"/>
        <v>45930</v>
      </c>
      <c r="V238" s="146">
        <f t="shared" si="29"/>
        <v>0</v>
      </c>
      <c r="W238" s="147">
        <f t="shared" si="30"/>
        <v>0</v>
      </c>
      <c r="X238" s="288"/>
    </row>
    <row r="239" spans="1:24" ht="12.75" customHeight="1" x14ac:dyDescent="0.2">
      <c r="A239" s="218" t="s">
        <v>156</v>
      </c>
      <c r="B239" s="143" t="s">
        <v>686</v>
      </c>
      <c r="C239" s="144" t="s">
        <v>687</v>
      </c>
      <c r="D239" s="145">
        <v>646</v>
      </c>
      <c r="E239" s="146">
        <v>418231</v>
      </c>
      <c r="F239" s="146">
        <v>0</v>
      </c>
      <c r="G239" s="147">
        <v>0</v>
      </c>
      <c r="H239" s="145">
        <v>686</v>
      </c>
      <c r="I239" s="146">
        <v>497946</v>
      </c>
      <c r="J239" s="146">
        <v>0</v>
      </c>
      <c r="K239" s="147">
        <v>0</v>
      </c>
      <c r="L239" s="145">
        <v>463</v>
      </c>
      <c r="M239" s="146">
        <v>462822.8</v>
      </c>
      <c r="N239" s="146">
        <v>0</v>
      </c>
      <c r="O239" s="147">
        <v>0</v>
      </c>
      <c r="P239" s="145">
        <f t="shared" si="31"/>
        <v>-183</v>
      </c>
      <c r="Q239" s="146">
        <f t="shared" si="25"/>
        <v>44591.799999999988</v>
      </c>
      <c r="R239" s="146">
        <f t="shared" si="26"/>
        <v>0</v>
      </c>
      <c r="S239" s="147">
        <f t="shared" si="27"/>
        <v>0</v>
      </c>
      <c r="T239" s="145">
        <f t="shared" si="32"/>
        <v>-223</v>
      </c>
      <c r="U239" s="146">
        <f t="shared" si="28"/>
        <v>-35123.200000000012</v>
      </c>
      <c r="V239" s="146">
        <f t="shared" si="29"/>
        <v>0</v>
      </c>
      <c r="W239" s="147">
        <f t="shared" si="30"/>
        <v>0</v>
      </c>
      <c r="X239" s="288"/>
    </row>
    <row r="240" spans="1:24" x14ac:dyDescent="0.2">
      <c r="A240" s="218" t="s">
        <v>156</v>
      </c>
      <c r="B240" s="143" t="s">
        <v>688</v>
      </c>
      <c r="C240" s="144" t="s">
        <v>689</v>
      </c>
      <c r="D240" s="145">
        <v>5765</v>
      </c>
      <c r="E240" s="146">
        <v>4418966</v>
      </c>
      <c r="F240" s="146">
        <v>20340</v>
      </c>
      <c r="G240" s="147">
        <v>0</v>
      </c>
      <c r="H240" s="145">
        <v>5888</v>
      </c>
      <c r="I240" s="146">
        <v>4274644.2</v>
      </c>
      <c r="J240" s="146">
        <v>13192</v>
      </c>
      <c r="K240" s="147">
        <v>0</v>
      </c>
      <c r="L240" s="145">
        <v>4095</v>
      </c>
      <c r="M240" s="146">
        <v>4783934</v>
      </c>
      <c r="N240" s="146">
        <v>18624</v>
      </c>
      <c r="O240" s="147">
        <v>0</v>
      </c>
      <c r="P240" s="145">
        <f t="shared" si="31"/>
        <v>-1670</v>
      </c>
      <c r="Q240" s="146">
        <f t="shared" si="25"/>
        <v>364968</v>
      </c>
      <c r="R240" s="146">
        <f t="shared" si="26"/>
        <v>-1716</v>
      </c>
      <c r="S240" s="147">
        <f t="shared" si="27"/>
        <v>0</v>
      </c>
      <c r="T240" s="145">
        <f t="shared" si="32"/>
        <v>-1793</v>
      </c>
      <c r="U240" s="146">
        <f t="shared" si="28"/>
        <v>509289.79999999981</v>
      </c>
      <c r="V240" s="146">
        <f t="shared" si="29"/>
        <v>5432</v>
      </c>
      <c r="W240" s="147">
        <f t="shared" si="30"/>
        <v>0</v>
      </c>
      <c r="X240" s="288"/>
    </row>
    <row r="241" spans="1:24" x14ac:dyDescent="0.2">
      <c r="A241" s="218" t="s">
        <v>156</v>
      </c>
      <c r="B241" s="143" t="s">
        <v>690</v>
      </c>
      <c r="C241" s="144" t="s">
        <v>691</v>
      </c>
      <c r="D241" s="145">
        <v>564</v>
      </c>
      <c r="E241" s="146">
        <v>476808</v>
      </c>
      <c r="F241" s="146">
        <v>0</v>
      </c>
      <c r="G241" s="147">
        <v>0</v>
      </c>
      <c r="H241" s="145">
        <v>596</v>
      </c>
      <c r="I241" s="146">
        <v>423201</v>
      </c>
      <c r="J241" s="146">
        <v>0</v>
      </c>
      <c r="K241" s="147">
        <v>0</v>
      </c>
      <c r="L241" s="145">
        <v>421</v>
      </c>
      <c r="M241" s="146">
        <v>457366.6</v>
      </c>
      <c r="N241" s="146">
        <v>0</v>
      </c>
      <c r="O241" s="147">
        <v>0</v>
      </c>
      <c r="P241" s="145">
        <f t="shared" si="31"/>
        <v>-143</v>
      </c>
      <c r="Q241" s="146">
        <f t="shared" si="25"/>
        <v>-19441.400000000023</v>
      </c>
      <c r="R241" s="146">
        <f t="shared" si="26"/>
        <v>0</v>
      </c>
      <c r="S241" s="147">
        <f t="shared" si="27"/>
        <v>0</v>
      </c>
      <c r="T241" s="145">
        <f t="shared" si="32"/>
        <v>-175</v>
      </c>
      <c r="U241" s="146">
        <f t="shared" si="28"/>
        <v>34165.599999999977</v>
      </c>
      <c r="V241" s="146">
        <f t="shared" si="29"/>
        <v>0</v>
      </c>
      <c r="W241" s="147">
        <f t="shared" si="30"/>
        <v>0</v>
      </c>
      <c r="X241" s="288"/>
    </row>
    <row r="242" spans="1:24" x14ac:dyDescent="0.2">
      <c r="A242" s="218" t="s">
        <v>156</v>
      </c>
      <c r="B242" s="143" t="s">
        <v>692</v>
      </c>
      <c r="C242" s="144" t="s">
        <v>693</v>
      </c>
      <c r="D242" s="145">
        <v>3056</v>
      </c>
      <c r="E242" s="146">
        <v>2695675</v>
      </c>
      <c r="F242" s="146">
        <v>179392.67999999976</v>
      </c>
      <c r="G242" s="147">
        <v>0</v>
      </c>
      <c r="H242" s="145">
        <v>2991</v>
      </c>
      <c r="I242" s="146">
        <v>2398506.4</v>
      </c>
      <c r="J242" s="146">
        <v>120</v>
      </c>
      <c r="K242" s="147">
        <v>0</v>
      </c>
      <c r="L242" s="145">
        <v>2035</v>
      </c>
      <c r="M242" s="146">
        <v>2440376.2000000002</v>
      </c>
      <c r="N242" s="146">
        <v>0</v>
      </c>
      <c r="O242" s="147">
        <v>0</v>
      </c>
      <c r="P242" s="145">
        <f t="shared" si="31"/>
        <v>-1021</v>
      </c>
      <c r="Q242" s="146">
        <f t="shared" si="25"/>
        <v>-255298.79999999981</v>
      </c>
      <c r="R242" s="146">
        <f t="shared" si="26"/>
        <v>-179392.67999999976</v>
      </c>
      <c r="S242" s="147">
        <f t="shared" si="27"/>
        <v>0</v>
      </c>
      <c r="T242" s="145">
        <f t="shared" si="32"/>
        <v>-956</v>
      </c>
      <c r="U242" s="146">
        <f t="shared" si="28"/>
        <v>41869.800000000279</v>
      </c>
      <c r="V242" s="146">
        <f t="shared" si="29"/>
        <v>-120</v>
      </c>
      <c r="W242" s="147">
        <f t="shared" si="30"/>
        <v>0</v>
      </c>
      <c r="X242" s="288"/>
    </row>
    <row r="243" spans="1:24" x14ac:dyDescent="0.2">
      <c r="A243" s="218" t="s">
        <v>156</v>
      </c>
      <c r="B243" s="143" t="s">
        <v>694</v>
      </c>
      <c r="C243" s="144" t="s">
        <v>695</v>
      </c>
      <c r="D243" s="145">
        <v>301</v>
      </c>
      <c r="E243" s="146">
        <v>236050</v>
      </c>
      <c r="F243" s="146">
        <v>0</v>
      </c>
      <c r="G243" s="147">
        <v>0</v>
      </c>
      <c r="H243" s="145">
        <v>289</v>
      </c>
      <c r="I243" s="146">
        <v>235059</v>
      </c>
      <c r="J243" s="146">
        <v>0</v>
      </c>
      <c r="K243" s="147">
        <v>0</v>
      </c>
      <c r="L243" s="145">
        <v>263</v>
      </c>
      <c r="M243" s="146">
        <v>233835</v>
      </c>
      <c r="N243" s="146">
        <v>0</v>
      </c>
      <c r="O243" s="147">
        <v>0</v>
      </c>
      <c r="P243" s="145">
        <f t="shared" si="31"/>
        <v>-38</v>
      </c>
      <c r="Q243" s="146">
        <f t="shared" si="25"/>
        <v>-2215</v>
      </c>
      <c r="R243" s="146">
        <f t="shared" si="26"/>
        <v>0</v>
      </c>
      <c r="S243" s="147">
        <f t="shared" si="27"/>
        <v>0</v>
      </c>
      <c r="T243" s="145">
        <f t="shared" si="32"/>
        <v>-26</v>
      </c>
      <c r="U243" s="146">
        <f t="shared" si="28"/>
        <v>-1224</v>
      </c>
      <c r="V243" s="146">
        <f t="shared" si="29"/>
        <v>0</v>
      </c>
      <c r="W243" s="147">
        <f t="shared" si="30"/>
        <v>0</v>
      </c>
      <c r="X243" s="288"/>
    </row>
    <row r="244" spans="1:24" x14ac:dyDescent="0.2">
      <c r="A244" s="218" t="s">
        <v>156</v>
      </c>
      <c r="B244" s="143" t="s">
        <v>696</v>
      </c>
      <c r="C244" s="144" t="s">
        <v>697</v>
      </c>
      <c r="D244" s="145">
        <v>1055</v>
      </c>
      <c r="E244" s="146">
        <v>570726</v>
      </c>
      <c r="F244" s="146">
        <v>0</v>
      </c>
      <c r="G244" s="147">
        <v>0</v>
      </c>
      <c r="H244" s="145">
        <v>993</v>
      </c>
      <c r="I244" s="146">
        <v>503674</v>
      </c>
      <c r="J244" s="146">
        <v>0</v>
      </c>
      <c r="K244" s="147">
        <v>0</v>
      </c>
      <c r="L244" s="145">
        <v>945</v>
      </c>
      <c r="M244" s="146">
        <v>573842</v>
      </c>
      <c r="N244" s="146">
        <v>0</v>
      </c>
      <c r="O244" s="147">
        <v>0</v>
      </c>
      <c r="P244" s="145">
        <f t="shared" si="31"/>
        <v>-110</v>
      </c>
      <c r="Q244" s="146">
        <f t="shared" si="25"/>
        <v>3116</v>
      </c>
      <c r="R244" s="146">
        <f t="shared" si="26"/>
        <v>0</v>
      </c>
      <c r="S244" s="147">
        <f t="shared" si="27"/>
        <v>0</v>
      </c>
      <c r="T244" s="145">
        <f t="shared" si="32"/>
        <v>-48</v>
      </c>
      <c r="U244" s="146">
        <f t="shared" si="28"/>
        <v>70168</v>
      </c>
      <c r="V244" s="146">
        <f t="shared" si="29"/>
        <v>0</v>
      </c>
      <c r="W244" s="147">
        <f t="shared" si="30"/>
        <v>0</v>
      </c>
      <c r="X244" s="288"/>
    </row>
    <row r="245" spans="1:24" x14ac:dyDescent="0.2">
      <c r="A245" s="218" t="s">
        <v>156</v>
      </c>
      <c r="B245" s="143" t="s">
        <v>984</v>
      </c>
      <c r="C245" s="144" t="s">
        <v>985</v>
      </c>
      <c r="D245" s="145">
        <v>30</v>
      </c>
      <c r="E245" s="146">
        <v>14650</v>
      </c>
      <c r="F245" s="146">
        <v>0</v>
      </c>
      <c r="G245" s="147">
        <v>0</v>
      </c>
      <c r="H245" s="145"/>
      <c r="I245" s="146"/>
      <c r="J245" s="146"/>
      <c r="K245" s="147"/>
      <c r="L245" s="145"/>
      <c r="M245" s="146"/>
      <c r="N245" s="146"/>
      <c r="O245" s="147"/>
      <c r="P245" s="145">
        <f t="shared" si="31"/>
        <v>-30</v>
      </c>
      <c r="Q245" s="146">
        <f t="shared" si="25"/>
        <v>-14650</v>
      </c>
      <c r="R245" s="146">
        <f t="shared" si="26"/>
        <v>0</v>
      </c>
      <c r="S245" s="147">
        <f t="shared" si="27"/>
        <v>0</v>
      </c>
      <c r="T245" s="145">
        <f t="shared" si="32"/>
        <v>0</v>
      </c>
      <c r="U245" s="146">
        <f t="shared" si="28"/>
        <v>0</v>
      </c>
      <c r="V245" s="146">
        <f t="shared" si="29"/>
        <v>0</v>
      </c>
      <c r="W245" s="147">
        <f t="shared" si="30"/>
        <v>0</v>
      </c>
      <c r="X245" s="288"/>
    </row>
    <row r="246" spans="1:24" x14ac:dyDescent="0.2">
      <c r="A246" s="218" t="s">
        <v>156</v>
      </c>
      <c r="B246" s="143" t="s">
        <v>698</v>
      </c>
      <c r="C246" s="144" t="s">
        <v>699</v>
      </c>
      <c r="D246" s="145">
        <v>808</v>
      </c>
      <c r="E246" s="146">
        <v>502200</v>
      </c>
      <c r="F246" s="146">
        <v>0</v>
      </c>
      <c r="G246" s="147">
        <v>0</v>
      </c>
      <c r="H246" s="145">
        <v>802</v>
      </c>
      <c r="I246" s="146">
        <v>561439.85</v>
      </c>
      <c r="J246" s="146">
        <v>0</v>
      </c>
      <c r="K246" s="147">
        <v>0</v>
      </c>
      <c r="L246" s="145">
        <v>489</v>
      </c>
      <c r="M246" s="146">
        <v>506074.15</v>
      </c>
      <c r="N246" s="146">
        <v>0</v>
      </c>
      <c r="O246" s="147">
        <v>0</v>
      </c>
      <c r="P246" s="145">
        <f t="shared" si="31"/>
        <v>-319</v>
      </c>
      <c r="Q246" s="146">
        <f t="shared" si="25"/>
        <v>3874.1500000000233</v>
      </c>
      <c r="R246" s="146">
        <f t="shared" si="26"/>
        <v>0</v>
      </c>
      <c r="S246" s="147">
        <f t="shared" si="27"/>
        <v>0</v>
      </c>
      <c r="T246" s="145">
        <f t="shared" si="32"/>
        <v>-313</v>
      </c>
      <c r="U246" s="146">
        <f t="shared" si="28"/>
        <v>-55365.699999999953</v>
      </c>
      <c r="V246" s="146">
        <f t="shared" si="29"/>
        <v>0</v>
      </c>
      <c r="W246" s="147">
        <f t="shared" si="30"/>
        <v>0</v>
      </c>
      <c r="X246" s="288"/>
    </row>
    <row r="247" spans="1:24" x14ac:dyDescent="0.2">
      <c r="A247" s="218" t="s">
        <v>158</v>
      </c>
      <c r="B247" s="143" t="s">
        <v>700</v>
      </c>
      <c r="C247" s="144" t="s">
        <v>701</v>
      </c>
      <c r="D247" s="145">
        <v>1122</v>
      </c>
      <c r="E247" s="146">
        <v>371628</v>
      </c>
      <c r="F247" s="146">
        <v>0</v>
      </c>
      <c r="G247" s="147">
        <v>0</v>
      </c>
      <c r="H247" s="145">
        <v>1093</v>
      </c>
      <c r="I247" s="146">
        <v>309612</v>
      </c>
      <c r="J247" s="146">
        <v>0</v>
      </c>
      <c r="K247" s="147">
        <v>0</v>
      </c>
      <c r="L247" s="145">
        <v>226</v>
      </c>
      <c r="M247" s="146">
        <v>316710</v>
      </c>
      <c r="N247" s="146">
        <v>0</v>
      </c>
      <c r="O247" s="147">
        <v>0</v>
      </c>
      <c r="P247" s="145">
        <f t="shared" si="31"/>
        <v>-896</v>
      </c>
      <c r="Q247" s="146">
        <f t="shared" si="25"/>
        <v>-54918</v>
      </c>
      <c r="R247" s="146">
        <f t="shared" si="26"/>
        <v>0</v>
      </c>
      <c r="S247" s="147">
        <f t="shared" si="27"/>
        <v>0</v>
      </c>
      <c r="T247" s="145">
        <f t="shared" si="32"/>
        <v>-867</v>
      </c>
      <c r="U247" s="146">
        <f t="shared" si="28"/>
        <v>7098</v>
      </c>
      <c r="V247" s="146">
        <f t="shared" si="29"/>
        <v>0</v>
      </c>
      <c r="W247" s="147">
        <f t="shared" si="30"/>
        <v>0</v>
      </c>
      <c r="X247" s="288"/>
    </row>
    <row r="248" spans="1:24" ht="12.75" customHeight="1" x14ac:dyDescent="0.2">
      <c r="A248" s="218" t="s">
        <v>158</v>
      </c>
      <c r="B248" s="143" t="s">
        <v>702</v>
      </c>
      <c r="C248" s="144" t="s">
        <v>703</v>
      </c>
      <c r="D248" s="145">
        <v>417</v>
      </c>
      <c r="E248" s="146">
        <v>241802</v>
      </c>
      <c r="F248" s="146">
        <v>0</v>
      </c>
      <c r="G248" s="147">
        <v>0</v>
      </c>
      <c r="H248" s="145">
        <v>414</v>
      </c>
      <c r="I248" s="146">
        <v>244369</v>
      </c>
      <c r="J248" s="146">
        <v>0</v>
      </c>
      <c r="K248" s="147">
        <v>0</v>
      </c>
      <c r="L248" s="145">
        <v>200</v>
      </c>
      <c r="M248" s="146">
        <v>243483</v>
      </c>
      <c r="N248" s="146">
        <v>0</v>
      </c>
      <c r="O248" s="147">
        <v>0</v>
      </c>
      <c r="P248" s="145">
        <f t="shared" si="31"/>
        <v>-217</v>
      </c>
      <c r="Q248" s="146">
        <f t="shared" si="25"/>
        <v>1681</v>
      </c>
      <c r="R248" s="146">
        <f t="shared" si="26"/>
        <v>0</v>
      </c>
      <c r="S248" s="147">
        <f t="shared" si="27"/>
        <v>0</v>
      </c>
      <c r="T248" s="145">
        <f t="shared" si="32"/>
        <v>-214</v>
      </c>
      <c r="U248" s="146">
        <f t="shared" si="28"/>
        <v>-886</v>
      </c>
      <c r="V248" s="146">
        <f t="shared" si="29"/>
        <v>0</v>
      </c>
      <c r="W248" s="147">
        <f t="shared" si="30"/>
        <v>0</v>
      </c>
      <c r="X248" s="288"/>
    </row>
    <row r="249" spans="1:24" ht="12.75" customHeight="1" x14ac:dyDescent="0.2">
      <c r="A249" s="218" t="s">
        <v>158</v>
      </c>
      <c r="B249" s="143" t="s">
        <v>704</v>
      </c>
      <c r="C249" s="144" t="s">
        <v>705</v>
      </c>
      <c r="D249" s="145">
        <v>491</v>
      </c>
      <c r="E249" s="146">
        <v>162030</v>
      </c>
      <c r="F249" s="146">
        <v>0</v>
      </c>
      <c r="G249" s="147">
        <v>0</v>
      </c>
      <c r="H249" s="145">
        <v>519</v>
      </c>
      <c r="I249" s="146">
        <v>132213</v>
      </c>
      <c r="J249" s="146">
        <v>0</v>
      </c>
      <c r="K249" s="147">
        <v>0</v>
      </c>
      <c r="L249" s="145">
        <v>183</v>
      </c>
      <c r="M249" s="146">
        <v>165360</v>
      </c>
      <c r="N249" s="146">
        <v>0</v>
      </c>
      <c r="O249" s="147">
        <v>0</v>
      </c>
      <c r="P249" s="145">
        <f t="shared" si="31"/>
        <v>-308</v>
      </c>
      <c r="Q249" s="146">
        <f t="shared" si="25"/>
        <v>3330</v>
      </c>
      <c r="R249" s="146">
        <f t="shared" si="26"/>
        <v>0</v>
      </c>
      <c r="S249" s="147">
        <f t="shared" si="27"/>
        <v>0</v>
      </c>
      <c r="T249" s="145">
        <f t="shared" si="32"/>
        <v>-336</v>
      </c>
      <c r="U249" s="146">
        <f t="shared" si="28"/>
        <v>33147</v>
      </c>
      <c r="V249" s="146">
        <f t="shared" si="29"/>
        <v>0</v>
      </c>
      <c r="W249" s="147">
        <f t="shared" si="30"/>
        <v>0</v>
      </c>
      <c r="X249" s="288"/>
    </row>
    <row r="250" spans="1:24" x14ac:dyDescent="0.2">
      <c r="A250" s="218" t="s">
        <v>158</v>
      </c>
      <c r="B250" s="143" t="s">
        <v>706</v>
      </c>
      <c r="C250" s="144" t="s">
        <v>707</v>
      </c>
      <c r="D250" s="145">
        <v>677</v>
      </c>
      <c r="E250" s="146">
        <v>346216</v>
      </c>
      <c r="F250" s="146">
        <v>0</v>
      </c>
      <c r="G250" s="147">
        <v>0</v>
      </c>
      <c r="H250" s="145">
        <v>593</v>
      </c>
      <c r="I250" s="146">
        <v>312904.2</v>
      </c>
      <c r="J250" s="146">
        <v>0</v>
      </c>
      <c r="K250" s="147">
        <v>0</v>
      </c>
      <c r="L250" s="145">
        <v>466.5</v>
      </c>
      <c r="M250" s="146">
        <v>322077</v>
      </c>
      <c r="N250" s="146">
        <v>0</v>
      </c>
      <c r="O250" s="147">
        <v>0</v>
      </c>
      <c r="P250" s="145">
        <f t="shared" si="31"/>
        <v>-210.5</v>
      </c>
      <c r="Q250" s="146">
        <f t="shared" si="25"/>
        <v>-24139</v>
      </c>
      <c r="R250" s="146">
        <f t="shared" si="26"/>
        <v>0</v>
      </c>
      <c r="S250" s="147">
        <f t="shared" si="27"/>
        <v>0</v>
      </c>
      <c r="T250" s="145">
        <f t="shared" si="32"/>
        <v>-126.5</v>
      </c>
      <c r="U250" s="146">
        <f t="shared" si="28"/>
        <v>9172.7999999999884</v>
      </c>
      <c r="V250" s="146">
        <f t="shared" si="29"/>
        <v>0</v>
      </c>
      <c r="W250" s="147">
        <f t="shared" si="30"/>
        <v>0</v>
      </c>
      <c r="X250" s="288"/>
    </row>
    <row r="251" spans="1:24" ht="12.75" customHeight="1" x14ac:dyDescent="0.2">
      <c r="A251" s="218" t="s">
        <v>158</v>
      </c>
      <c r="B251" s="143" t="s">
        <v>708</v>
      </c>
      <c r="C251" s="144" t="s">
        <v>709</v>
      </c>
      <c r="D251" s="145">
        <v>1064</v>
      </c>
      <c r="E251" s="146">
        <v>603171</v>
      </c>
      <c r="F251" s="146">
        <v>0</v>
      </c>
      <c r="G251" s="147">
        <v>0</v>
      </c>
      <c r="H251" s="145">
        <v>1008</v>
      </c>
      <c r="I251" s="146">
        <v>532334</v>
      </c>
      <c r="J251" s="146">
        <v>0</v>
      </c>
      <c r="K251" s="147">
        <v>0</v>
      </c>
      <c r="L251" s="145">
        <v>660</v>
      </c>
      <c r="M251" s="146">
        <v>538857</v>
      </c>
      <c r="N251" s="146">
        <v>0</v>
      </c>
      <c r="O251" s="147">
        <v>0</v>
      </c>
      <c r="P251" s="145">
        <f t="shared" si="31"/>
        <v>-404</v>
      </c>
      <c r="Q251" s="146">
        <f t="shared" si="25"/>
        <v>-64314</v>
      </c>
      <c r="R251" s="146">
        <f t="shared" si="26"/>
        <v>0</v>
      </c>
      <c r="S251" s="147">
        <f t="shared" si="27"/>
        <v>0</v>
      </c>
      <c r="T251" s="145">
        <f t="shared" si="32"/>
        <v>-348</v>
      </c>
      <c r="U251" s="146">
        <f t="shared" si="28"/>
        <v>6523</v>
      </c>
      <c r="V251" s="146">
        <f t="shared" si="29"/>
        <v>0</v>
      </c>
      <c r="W251" s="147">
        <f t="shared" si="30"/>
        <v>0</v>
      </c>
      <c r="X251" s="288"/>
    </row>
    <row r="252" spans="1:24" x14ac:dyDescent="0.2">
      <c r="A252" s="218" t="s">
        <v>158</v>
      </c>
      <c r="B252" s="143" t="s">
        <v>710</v>
      </c>
      <c r="C252" s="144" t="s">
        <v>711</v>
      </c>
      <c r="D252" s="145">
        <v>1226</v>
      </c>
      <c r="E252" s="146">
        <v>400164</v>
      </c>
      <c r="F252" s="146">
        <v>0</v>
      </c>
      <c r="G252" s="147">
        <v>0</v>
      </c>
      <c r="H252" s="145">
        <v>988</v>
      </c>
      <c r="I252" s="146">
        <v>289236</v>
      </c>
      <c r="J252" s="146">
        <v>0</v>
      </c>
      <c r="K252" s="147">
        <v>0</v>
      </c>
      <c r="L252" s="145">
        <v>342</v>
      </c>
      <c r="M252" s="146">
        <v>315594</v>
      </c>
      <c r="N252" s="146">
        <v>0</v>
      </c>
      <c r="O252" s="147">
        <v>0</v>
      </c>
      <c r="P252" s="145">
        <f t="shared" si="31"/>
        <v>-884</v>
      </c>
      <c r="Q252" s="146">
        <f t="shared" si="25"/>
        <v>-84570</v>
      </c>
      <c r="R252" s="146">
        <f t="shared" si="26"/>
        <v>0</v>
      </c>
      <c r="S252" s="147">
        <f t="shared" si="27"/>
        <v>0</v>
      </c>
      <c r="T252" s="145">
        <f t="shared" si="32"/>
        <v>-646</v>
      </c>
      <c r="U252" s="146">
        <f t="shared" si="28"/>
        <v>26358</v>
      </c>
      <c r="V252" s="146">
        <f t="shared" si="29"/>
        <v>0</v>
      </c>
      <c r="W252" s="147">
        <f t="shared" si="30"/>
        <v>0</v>
      </c>
      <c r="X252" s="288"/>
    </row>
    <row r="253" spans="1:24" x14ac:dyDescent="0.2">
      <c r="A253" s="218" t="s">
        <v>158</v>
      </c>
      <c r="B253" s="143" t="s">
        <v>712</v>
      </c>
      <c r="C253" s="144" t="s">
        <v>713</v>
      </c>
      <c r="D253" s="145">
        <v>3435</v>
      </c>
      <c r="E253" s="146">
        <v>3113448</v>
      </c>
      <c r="F253" s="146">
        <v>276217.5</v>
      </c>
      <c r="G253" s="147">
        <v>0</v>
      </c>
      <c r="H253" s="145">
        <v>3410</v>
      </c>
      <c r="I253" s="146">
        <v>2946595.4</v>
      </c>
      <c r="J253" s="146">
        <v>8505.2000000000007</v>
      </c>
      <c r="K253" s="147">
        <v>0</v>
      </c>
      <c r="L253" s="145">
        <v>1858</v>
      </c>
      <c r="M253" s="146">
        <v>2861527</v>
      </c>
      <c r="N253" s="146">
        <v>4598</v>
      </c>
      <c r="O253" s="147">
        <v>0</v>
      </c>
      <c r="P253" s="145">
        <f t="shared" si="31"/>
        <v>-1577</v>
      </c>
      <c r="Q253" s="146">
        <f t="shared" si="25"/>
        <v>-251921</v>
      </c>
      <c r="R253" s="146">
        <f t="shared" si="26"/>
        <v>-271619.5</v>
      </c>
      <c r="S253" s="147">
        <f t="shared" si="27"/>
        <v>0</v>
      </c>
      <c r="T253" s="145">
        <f t="shared" si="32"/>
        <v>-1552</v>
      </c>
      <c r="U253" s="146">
        <f t="shared" si="28"/>
        <v>-85068.399999999907</v>
      </c>
      <c r="V253" s="146">
        <f t="shared" si="29"/>
        <v>-3907.2000000000007</v>
      </c>
      <c r="W253" s="147">
        <f t="shared" si="30"/>
        <v>0</v>
      </c>
      <c r="X253" s="288"/>
    </row>
    <row r="254" spans="1:24" x14ac:dyDescent="0.2">
      <c r="A254" s="218" t="s">
        <v>992</v>
      </c>
      <c r="B254" s="143" t="s">
        <v>714</v>
      </c>
      <c r="C254" s="144" t="s">
        <v>715</v>
      </c>
      <c r="D254" s="145">
        <v>7391</v>
      </c>
      <c r="E254" s="146">
        <v>7056807.5999999996</v>
      </c>
      <c r="F254" s="146">
        <v>1461625.67</v>
      </c>
      <c r="G254" s="147">
        <v>0</v>
      </c>
      <c r="H254" s="145">
        <v>7231</v>
      </c>
      <c r="I254" s="146">
        <v>9086376.6600000001</v>
      </c>
      <c r="J254" s="146">
        <v>667971.27000000025</v>
      </c>
      <c r="K254" s="147">
        <v>0</v>
      </c>
      <c r="L254" s="145">
        <v>4171</v>
      </c>
      <c r="M254" s="146">
        <v>9844285</v>
      </c>
      <c r="N254" s="146">
        <v>460663.62000000005</v>
      </c>
      <c r="O254" s="147">
        <v>0</v>
      </c>
      <c r="P254" s="145">
        <f t="shared" si="31"/>
        <v>-3220</v>
      </c>
      <c r="Q254" s="146">
        <f t="shared" si="25"/>
        <v>2787477.4000000004</v>
      </c>
      <c r="R254" s="146">
        <f t="shared" si="26"/>
        <v>-1000962.0499999998</v>
      </c>
      <c r="S254" s="147">
        <f t="shared" si="27"/>
        <v>0</v>
      </c>
      <c r="T254" s="145">
        <f t="shared" si="32"/>
        <v>-3060</v>
      </c>
      <c r="U254" s="146">
        <f t="shared" si="28"/>
        <v>757908.33999999985</v>
      </c>
      <c r="V254" s="146">
        <f t="shared" si="29"/>
        <v>-207307.6500000002</v>
      </c>
      <c r="W254" s="147">
        <f t="shared" si="30"/>
        <v>0</v>
      </c>
      <c r="X254" s="288"/>
    </row>
    <row r="255" spans="1:24" x14ac:dyDescent="0.2">
      <c r="A255" s="218" t="s">
        <v>992</v>
      </c>
      <c r="B255" s="143" t="s">
        <v>716</v>
      </c>
      <c r="C255" s="144" t="s">
        <v>717</v>
      </c>
      <c r="D255" s="145">
        <v>5509</v>
      </c>
      <c r="E255" s="146">
        <v>6272590.4000000004</v>
      </c>
      <c r="F255" s="146">
        <v>343893.2</v>
      </c>
      <c r="G255" s="147">
        <v>2410083.44</v>
      </c>
      <c r="H255" s="145">
        <v>5187</v>
      </c>
      <c r="I255" s="146">
        <v>5837978.75</v>
      </c>
      <c r="J255" s="146">
        <v>142022.47</v>
      </c>
      <c r="K255" s="147">
        <v>3428276.53</v>
      </c>
      <c r="L255" s="145">
        <v>3118</v>
      </c>
      <c r="M255" s="146">
        <v>6162648.5999999996</v>
      </c>
      <c r="N255" s="146">
        <v>101937.34</v>
      </c>
      <c r="O255" s="147">
        <v>3444895.3400000012</v>
      </c>
      <c r="P255" s="145">
        <f t="shared" si="31"/>
        <v>-2391</v>
      </c>
      <c r="Q255" s="146">
        <f t="shared" si="25"/>
        <v>-109941.80000000075</v>
      </c>
      <c r="R255" s="146">
        <f t="shared" si="26"/>
        <v>-241955.86000000002</v>
      </c>
      <c r="S255" s="147">
        <f t="shared" si="27"/>
        <v>1034811.9000000013</v>
      </c>
      <c r="T255" s="145">
        <f t="shared" si="32"/>
        <v>-2069</v>
      </c>
      <c r="U255" s="146">
        <f t="shared" si="28"/>
        <v>324669.84999999963</v>
      </c>
      <c r="V255" s="146">
        <f t="shared" si="29"/>
        <v>-40085.130000000005</v>
      </c>
      <c r="W255" s="147">
        <f t="shared" si="30"/>
        <v>16618.810000001453</v>
      </c>
      <c r="X255" s="288"/>
    </row>
    <row r="256" spans="1:24" x14ac:dyDescent="0.2">
      <c r="A256" s="218" t="s">
        <v>992</v>
      </c>
      <c r="B256" s="143" t="s">
        <v>718</v>
      </c>
      <c r="C256" s="144" t="s">
        <v>719</v>
      </c>
      <c r="D256" s="145">
        <v>10848</v>
      </c>
      <c r="E256" s="146">
        <v>15104455</v>
      </c>
      <c r="F256" s="146">
        <v>538959.08999999973</v>
      </c>
      <c r="G256" s="147">
        <v>0</v>
      </c>
      <c r="H256" s="145">
        <v>11457.5</v>
      </c>
      <c r="I256" s="146">
        <v>14536422.149999999</v>
      </c>
      <c r="J256" s="146">
        <v>270111.17</v>
      </c>
      <c r="K256" s="147">
        <v>0</v>
      </c>
      <c r="L256" s="145">
        <v>5528</v>
      </c>
      <c r="M256" s="146">
        <v>16541764.299999999</v>
      </c>
      <c r="N256" s="146">
        <v>321209.44999999995</v>
      </c>
      <c r="O256" s="147">
        <v>0</v>
      </c>
      <c r="P256" s="145">
        <f t="shared" si="31"/>
        <v>-5320</v>
      </c>
      <c r="Q256" s="146">
        <f t="shared" si="25"/>
        <v>1437309.2999999989</v>
      </c>
      <c r="R256" s="146">
        <f t="shared" si="26"/>
        <v>-217749.63999999978</v>
      </c>
      <c r="S256" s="147">
        <f t="shared" si="27"/>
        <v>0</v>
      </c>
      <c r="T256" s="145">
        <f t="shared" si="32"/>
        <v>-5929.5</v>
      </c>
      <c r="U256" s="146">
        <f t="shared" si="28"/>
        <v>2005342.1500000004</v>
      </c>
      <c r="V256" s="146">
        <f t="shared" si="29"/>
        <v>51098.27999999997</v>
      </c>
      <c r="W256" s="147">
        <f t="shared" si="30"/>
        <v>0</v>
      </c>
      <c r="X256" s="288"/>
    </row>
    <row r="257" spans="1:24" x14ac:dyDescent="0.2">
      <c r="A257" s="218" t="s">
        <v>992</v>
      </c>
      <c r="B257" s="143" t="s">
        <v>720</v>
      </c>
      <c r="C257" s="144" t="s">
        <v>721</v>
      </c>
      <c r="D257" s="145">
        <v>7722</v>
      </c>
      <c r="E257" s="146">
        <v>8388814</v>
      </c>
      <c r="F257" s="146">
        <v>838894.48</v>
      </c>
      <c r="G257" s="147">
        <v>5418700.9899999984</v>
      </c>
      <c r="H257" s="145">
        <v>7043</v>
      </c>
      <c r="I257" s="146">
        <v>7468831.1099999994</v>
      </c>
      <c r="J257" s="146">
        <v>565228.38000000012</v>
      </c>
      <c r="K257" s="147">
        <v>7307287.1600000039</v>
      </c>
      <c r="L257" s="145">
        <v>4671</v>
      </c>
      <c r="M257" s="146">
        <v>7691713.2000000002</v>
      </c>
      <c r="N257" s="146">
        <v>787548.63</v>
      </c>
      <c r="O257" s="147">
        <v>7404250.8500000024</v>
      </c>
      <c r="P257" s="145">
        <f t="shared" si="31"/>
        <v>-3051</v>
      </c>
      <c r="Q257" s="146">
        <f t="shared" si="25"/>
        <v>-697100.79999999981</v>
      </c>
      <c r="R257" s="146">
        <f t="shared" si="26"/>
        <v>-51345.849999999977</v>
      </c>
      <c r="S257" s="147">
        <f t="shared" si="27"/>
        <v>1985549.8600000041</v>
      </c>
      <c r="T257" s="145">
        <f t="shared" si="32"/>
        <v>-2372</v>
      </c>
      <c r="U257" s="146">
        <f t="shared" si="28"/>
        <v>222882.09000000078</v>
      </c>
      <c r="V257" s="146">
        <f t="shared" si="29"/>
        <v>222320.24999999988</v>
      </c>
      <c r="W257" s="147">
        <f t="shared" si="30"/>
        <v>96963.689999998547</v>
      </c>
      <c r="X257" s="288"/>
    </row>
    <row r="258" spans="1:24" x14ac:dyDescent="0.2">
      <c r="A258" s="218" t="s">
        <v>992</v>
      </c>
      <c r="B258" s="143" t="s">
        <v>722</v>
      </c>
      <c r="C258" s="144" t="s">
        <v>723</v>
      </c>
      <c r="D258" s="145">
        <v>1935</v>
      </c>
      <c r="E258" s="146">
        <v>6008433.2000000002</v>
      </c>
      <c r="F258" s="146">
        <v>1923267.33</v>
      </c>
      <c r="G258" s="147">
        <v>0</v>
      </c>
      <c r="H258" s="145">
        <v>1520</v>
      </c>
      <c r="I258" s="146">
        <v>4881112.8</v>
      </c>
      <c r="J258" s="146">
        <v>251088</v>
      </c>
      <c r="K258" s="147">
        <v>0</v>
      </c>
      <c r="L258" s="145">
        <v>609</v>
      </c>
      <c r="M258" s="146">
        <v>4724104.4000000004</v>
      </c>
      <c r="N258" s="146">
        <v>144756</v>
      </c>
      <c r="O258" s="147">
        <v>0</v>
      </c>
      <c r="P258" s="145">
        <f t="shared" si="31"/>
        <v>-1326</v>
      </c>
      <c r="Q258" s="146">
        <f t="shared" si="25"/>
        <v>-1284328.7999999998</v>
      </c>
      <c r="R258" s="146">
        <f t="shared" si="26"/>
        <v>-1778511.33</v>
      </c>
      <c r="S258" s="147">
        <f t="shared" si="27"/>
        <v>0</v>
      </c>
      <c r="T258" s="145">
        <f t="shared" si="32"/>
        <v>-911</v>
      </c>
      <c r="U258" s="146">
        <f t="shared" si="28"/>
        <v>-157008.39999999944</v>
      </c>
      <c r="V258" s="146">
        <f t="shared" si="29"/>
        <v>-106332</v>
      </c>
      <c r="W258" s="147">
        <f t="shared" si="30"/>
        <v>0</v>
      </c>
      <c r="X258" s="288"/>
    </row>
    <row r="259" spans="1:24" ht="12.75" customHeight="1" x14ac:dyDescent="0.2">
      <c r="A259" s="218" t="s">
        <v>992</v>
      </c>
      <c r="B259" s="143" t="s">
        <v>724</v>
      </c>
      <c r="C259" s="144" t="s">
        <v>725</v>
      </c>
      <c r="D259" s="145">
        <v>3254</v>
      </c>
      <c r="E259" s="146">
        <v>2249894</v>
      </c>
      <c r="F259" s="146">
        <v>0</v>
      </c>
      <c r="G259" s="147">
        <v>0</v>
      </c>
      <c r="H259" s="145">
        <v>3146</v>
      </c>
      <c r="I259" s="146">
        <v>1916438.73</v>
      </c>
      <c r="J259" s="146">
        <v>0</v>
      </c>
      <c r="K259" s="147">
        <v>0</v>
      </c>
      <c r="L259" s="145">
        <v>2252</v>
      </c>
      <c r="M259" s="146">
        <v>1949670.6</v>
      </c>
      <c r="N259" s="146">
        <v>0</v>
      </c>
      <c r="O259" s="147">
        <v>0</v>
      </c>
      <c r="P259" s="145">
        <f t="shared" si="31"/>
        <v>-1002</v>
      </c>
      <c r="Q259" s="146">
        <f t="shared" si="25"/>
        <v>-300223.39999999991</v>
      </c>
      <c r="R259" s="146">
        <f t="shared" si="26"/>
        <v>0</v>
      </c>
      <c r="S259" s="147">
        <f t="shared" si="27"/>
        <v>0</v>
      </c>
      <c r="T259" s="145">
        <f t="shared" si="32"/>
        <v>-894</v>
      </c>
      <c r="U259" s="146">
        <f t="shared" si="28"/>
        <v>33231.870000000112</v>
      </c>
      <c r="V259" s="146">
        <f t="shared" si="29"/>
        <v>0</v>
      </c>
      <c r="W259" s="147">
        <f t="shared" si="30"/>
        <v>0</v>
      </c>
      <c r="X259" s="288"/>
    </row>
    <row r="260" spans="1:24" ht="12.75" customHeight="1" x14ac:dyDescent="0.2">
      <c r="A260" s="218" t="s">
        <v>992</v>
      </c>
      <c r="B260" s="143" t="s">
        <v>726</v>
      </c>
      <c r="C260" s="144" t="s">
        <v>727</v>
      </c>
      <c r="D260" s="145">
        <v>2133</v>
      </c>
      <c r="E260" s="146">
        <v>1613809</v>
      </c>
      <c r="F260" s="146">
        <v>67995.879999999946</v>
      </c>
      <c r="G260" s="147">
        <v>0</v>
      </c>
      <c r="H260" s="145">
        <v>1994</v>
      </c>
      <c r="I260" s="146">
        <v>1470082.72</v>
      </c>
      <c r="J260" s="146">
        <v>0</v>
      </c>
      <c r="K260" s="147">
        <v>0</v>
      </c>
      <c r="L260" s="145">
        <v>1044</v>
      </c>
      <c r="M260" s="146">
        <v>1525248.2000000002</v>
      </c>
      <c r="N260" s="146">
        <v>0</v>
      </c>
      <c r="O260" s="147">
        <v>0</v>
      </c>
      <c r="P260" s="145">
        <f t="shared" si="31"/>
        <v>-1089</v>
      </c>
      <c r="Q260" s="146">
        <f t="shared" si="25"/>
        <v>-88560.799999999814</v>
      </c>
      <c r="R260" s="146">
        <f t="shared" si="26"/>
        <v>-67995.879999999946</v>
      </c>
      <c r="S260" s="147">
        <f t="shared" si="27"/>
        <v>0</v>
      </c>
      <c r="T260" s="145">
        <f t="shared" si="32"/>
        <v>-950</v>
      </c>
      <c r="U260" s="146">
        <f t="shared" si="28"/>
        <v>55165.480000000214</v>
      </c>
      <c r="V260" s="146">
        <f t="shared" si="29"/>
        <v>0</v>
      </c>
      <c r="W260" s="147">
        <f t="shared" si="30"/>
        <v>0</v>
      </c>
      <c r="X260" s="288"/>
    </row>
    <row r="261" spans="1:24" x14ac:dyDescent="0.2">
      <c r="A261" s="218" t="s">
        <v>992</v>
      </c>
      <c r="B261" s="143" t="s">
        <v>728</v>
      </c>
      <c r="C261" s="144" t="s">
        <v>729</v>
      </c>
      <c r="D261" s="145">
        <v>895</v>
      </c>
      <c r="E261" s="146">
        <v>530362</v>
      </c>
      <c r="F261" s="146">
        <v>0</v>
      </c>
      <c r="G261" s="147">
        <v>0</v>
      </c>
      <c r="H261" s="145">
        <v>735</v>
      </c>
      <c r="I261" s="146">
        <v>427432.92</v>
      </c>
      <c r="J261" s="146">
        <v>0</v>
      </c>
      <c r="K261" s="147">
        <v>0</v>
      </c>
      <c r="L261" s="145">
        <v>297</v>
      </c>
      <c r="M261" s="146">
        <v>433917</v>
      </c>
      <c r="N261" s="146">
        <v>0</v>
      </c>
      <c r="O261" s="147">
        <v>0</v>
      </c>
      <c r="P261" s="145">
        <f t="shared" si="31"/>
        <v>-598</v>
      </c>
      <c r="Q261" s="146">
        <f t="shared" si="25"/>
        <v>-96445</v>
      </c>
      <c r="R261" s="146">
        <f t="shared" si="26"/>
        <v>0</v>
      </c>
      <c r="S261" s="147">
        <f t="shared" si="27"/>
        <v>0</v>
      </c>
      <c r="T261" s="145">
        <f t="shared" si="32"/>
        <v>-438</v>
      </c>
      <c r="U261" s="146">
        <f t="shared" si="28"/>
        <v>6484.0800000000163</v>
      </c>
      <c r="V261" s="146">
        <f t="shared" si="29"/>
        <v>0</v>
      </c>
      <c r="W261" s="147">
        <f t="shared" si="30"/>
        <v>0</v>
      </c>
      <c r="X261" s="288"/>
    </row>
    <row r="262" spans="1:24" x14ac:dyDescent="0.2">
      <c r="A262" s="218" t="s">
        <v>992</v>
      </c>
      <c r="B262" s="143" t="s">
        <v>730</v>
      </c>
      <c r="C262" s="144" t="s">
        <v>731</v>
      </c>
      <c r="D262" s="145">
        <v>3294</v>
      </c>
      <c r="E262" s="146">
        <v>2634953</v>
      </c>
      <c r="F262" s="146">
        <v>0</v>
      </c>
      <c r="G262" s="147">
        <v>0</v>
      </c>
      <c r="H262" s="145">
        <v>3244</v>
      </c>
      <c r="I262" s="146">
        <v>2595466.63</v>
      </c>
      <c r="J262" s="146">
        <v>0</v>
      </c>
      <c r="K262" s="147">
        <v>0</v>
      </c>
      <c r="L262" s="145">
        <v>1489</v>
      </c>
      <c r="M262" s="146">
        <v>2626755</v>
      </c>
      <c r="N262" s="146">
        <v>0</v>
      </c>
      <c r="O262" s="147">
        <v>0</v>
      </c>
      <c r="P262" s="145">
        <f t="shared" si="31"/>
        <v>-1805</v>
      </c>
      <c r="Q262" s="146">
        <f t="shared" si="25"/>
        <v>-8198</v>
      </c>
      <c r="R262" s="146">
        <f t="shared" si="26"/>
        <v>0</v>
      </c>
      <c r="S262" s="147">
        <f t="shared" si="27"/>
        <v>0</v>
      </c>
      <c r="T262" s="145">
        <f t="shared" si="32"/>
        <v>-1755</v>
      </c>
      <c r="U262" s="146">
        <f t="shared" si="28"/>
        <v>31288.370000000112</v>
      </c>
      <c r="V262" s="146">
        <f t="shared" si="29"/>
        <v>0</v>
      </c>
      <c r="W262" s="147">
        <f t="shared" si="30"/>
        <v>0</v>
      </c>
      <c r="X262" s="288"/>
    </row>
    <row r="263" spans="1:24" x14ac:dyDescent="0.2">
      <c r="A263" s="218" t="s">
        <v>992</v>
      </c>
      <c r="B263" s="143" t="s">
        <v>732</v>
      </c>
      <c r="C263" s="144" t="s">
        <v>733</v>
      </c>
      <c r="D263" s="145">
        <v>7340</v>
      </c>
      <c r="E263" s="146">
        <v>9720647.1999999937</v>
      </c>
      <c r="F263" s="146">
        <v>460716.24999999953</v>
      </c>
      <c r="G263" s="147">
        <v>1390018.76</v>
      </c>
      <c r="H263" s="145">
        <v>6660</v>
      </c>
      <c r="I263" s="146">
        <v>7271450.7599999998</v>
      </c>
      <c r="J263" s="146">
        <v>52776.679999999978</v>
      </c>
      <c r="K263" s="147">
        <v>1514005.1600000001</v>
      </c>
      <c r="L263" s="145">
        <v>3203</v>
      </c>
      <c r="M263" s="146">
        <v>8128886</v>
      </c>
      <c r="N263" s="146">
        <v>46172.319999999978</v>
      </c>
      <c r="O263" s="147">
        <v>1550135.9500000002</v>
      </c>
      <c r="P263" s="145">
        <f t="shared" si="31"/>
        <v>-4137</v>
      </c>
      <c r="Q263" s="146">
        <f t="shared" ref="Q263:Q326" si="33">M263-E263</f>
        <v>-1591761.1999999937</v>
      </c>
      <c r="R263" s="146">
        <f t="shared" ref="R263:R326" si="34">N263-F263</f>
        <v>-414543.92999999959</v>
      </c>
      <c r="S263" s="147">
        <f t="shared" ref="S263:S326" si="35">O263-G263</f>
        <v>160117.19000000018</v>
      </c>
      <c r="T263" s="145">
        <f t="shared" si="32"/>
        <v>-3457</v>
      </c>
      <c r="U263" s="146">
        <f t="shared" ref="U263:U326" si="36">M263-I263</f>
        <v>857435.24000000022</v>
      </c>
      <c r="V263" s="146">
        <f t="shared" ref="V263:V326" si="37">N263-J263</f>
        <v>-6604.3600000000006</v>
      </c>
      <c r="W263" s="147">
        <f t="shared" ref="W263:W326" si="38">O263-K263</f>
        <v>36130.790000000037</v>
      </c>
      <c r="X263" s="288"/>
    </row>
    <row r="264" spans="1:24" hidden="1" x14ac:dyDescent="0.2">
      <c r="A264" s="218" t="s">
        <v>992</v>
      </c>
      <c r="B264" s="143" t="s">
        <v>986</v>
      </c>
      <c r="C264" s="144" t="s">
        <v>987</v>
      </c>
      <c r="D264" s="145"/>
      <c r="E264" s="146">
        <v>0</v>
      </c>
      <c r="F264" s="146">
        <v>0</v>
      </c>
      <c r="G264" s="147">
        <v>0</v>
      </c>
      <c r="H264" s="145"/>
      <c r="I264" s="146"/>
      <c r="J264" s="146"/>
      <c r="K264" s="147"/>
      <c r="L264" s="145"/>
      <c r="M264" s="146"/>
      <c r="N264" s="146"/>
      <c r="O264" s="147"/>
      <c r="P264" s="145">
        <f t="shared" ref="P264:P327" si="39">L264-D264</f>
        <v>0</v>
      </c>
      <c r="Q264" s="146">
        <f t="shared" si="33"/>
        <v>0</v>
      </c>
      <c r="R264" s="146">
        <f t="shared" si="34"/>
        <v>0</v>
      </c>
      <c r="S264" s="147">
        <f t="shared" si="35"/>
        <v>0</v>
      </c>
      <c r="T264" s="145">
        <f t="shared" ref="T264:T327" si="40">L264-H264</f>
        <v>0</v>
      </c>
      <c r="U264" s="146">
        <f t="shared" si="36"/>
        <v>0</v>
      </c>
      <c r="V264" s="146">
        <f t="shared" si="37"/>
        <v>0</v>
      </c>
      <c r="W264" s="147">
        <f t="shared" si="38"/>
        <v>0</v>
      </c>
      <c r="X264" s="288"/>
    </row>
    <row r="265" spans="1:24" x14ac:dyDescent="0.2">
      <c r="A265" s="218" t="s">
        <v>992</v>
      </c>
      <c r="B265" s="143" t="s">
        <v>734</v>
      </c>
      <c r="C265" s="144" t="s">
        <v>735</v>
      </c>
      <c r="D265" s="145">
        <v>878</v>
      </c>
      <c r="E265" s="146">
        <v>711973</v>
      </c>
      <c r="F265" s="146">
        <v>14067.28</v>
      </c>
      <c r="G265" s="147">
        <v>0</v>
      </c>
      <c r="H265" s="145">
        <v>946</v>
      </c>
      <c r="I265" s="146">
        <v>677629.2</v>
      </c>
      <c r="J265" s="146">
        <v>7200</v>
      </c>
      <c r="K265" s="147">
        <v>0</v>
      </c>
      <c r="L265" s="145">
        <v>883</v>
      </c>
      <c r="M265" s="146">
        <v>762767</v>
      </c>
      <c r="N265" s="146">
        <v>4729.4699999999993</v>
      </c>
      <c r="O265" s="147">
        <v>0</v>
      </c>
      <c r="P265" s="145">
        <f t="shared" si="39"/>
        <v>5</v>
      </c>
      <c r="Q265" s="146">
        <f t="shared" si="33"/>
        <v>50794</v>
      </c>
      <c r="R265" s="146">
        <f t="shared" si="34"/>
        <v>-9337.8100000000013</v>
      </c>
      <c r="S265" s="147">
        <f t="shared" si="35"/>
        <v>0</v>
      </c>
      <c r="T265" s="145">
        <f t="shared" si="40"/>
        <v>-63</v>
      </c>
      <c r="U265" s="146">
        <f t="shared" si="36"/>
        <v>85137.800000000047</v>
      </c>
      <c r="V265" s="146">
        <f t="shared" si="37"/>
        <v>-2470.5300000000007</v>
      </c>
      <c r="W265" s="147">
        <f t="shared" si="38"/>
        <v>0</v>
      </c>
      <c r="X265" s="288"/>
    </row>
    <row r="266" spans="1:24" x14ac:dyDescent="0.2">
      <c r="A266" s="218" t="s">
        <v>992</v>
      </c>
      <c r="B266" s="143" t="s">
        <v>736</v>
      </c>
      <c r="C266" s="144" t="s">
        <v>737</v>
      </c>
      <c r="D266" s="145">
        <v>1551</v>
      </c>
      <c r="E266" s="146">
        <v>1874663</v>
      </c>
      <c r="F266" s="146">
        <v>82200</v>
      </c>
      <c r="G266" s="147">
        <v>0</v>
      </c>
      <c r="H266" s="145">
        <v>1398</v>
      </c>
      <c r="I266" s="146">
        <v>1579492</v>
      </c>
      <c r="J266" s="146">
        <v>49311.199999999997</v>
      </c>
      <c r="K266" s="147">
        <v>0</v>
      </c>
      <c r="L266" s="145">
        <v>1135</v>
      </c>
      <c r="M266" s="146">
        <v>1475805</v>
      </c>
      <c r="N266" s="146">
        <v>30924.800000000003</v>
      </c>
      <c r="O266" s="147">
        <v>0</v>
      </c>
      <c r="P266" s="145">
        <f t="shared" si="39"/>
        <v>-416</v>
      </c>
      <c r="Q266" s="146">
        <f t="shared" si="33"/>
        <v>-398858</v>
      </c>
      <c r="R266" s="146">
        <f t="shared" si="34"/>
        <v>-51275.199999999997</v>
      </c>
      <c r="S266" s="147">
        <f t="shared" si="35"/>
        <v>0</v>
      </c>
      <c r="T266" s="145">
        <f t="shared" si="40"/>
        <v>-263</v>
      </c>
      <c r="U266" s="146">
        <f t="shared" si="36"/>
        <v>-103687</v>
      </c>
      <c r="V266" s="146">
        <f t="shared" si="37"/>
        <v>-18386.399999999994</v>
      </c>
      <c r="W266" s="147">
        <f t="shared" si="38"/>
        <v>0</v>
      </c>
      <c r="X266" s="288"/>
    </row>
    <row r="267" spans="1:24" x14ac:dyDescent="0.2">
      <c r="A267" s="218" t="s">
        <v>992</v>
      </c>
      <c r="B267" s="143" t="s">
        <v>738</v>
      </c>
      <c r="C267" s="144" t="s">
        <v>739</v>
      </c>
      <c r="D267" s="145">
        <v>2793</v>
      </c>
      <c r="E267" s="146">
        <v>1931017</v>
      </c>
      <c r="F267" s="146">
        <v>55416</v>
      </c>
      <c r="G267" s="147">
        <v>15990.580000000002</v>
      </c>
      <c r="H267" s="145">
        <v>3187</v>
      </c>
      <c r="I267" s="146">
        <v>1824306.29</v>
      </c>
      <c r="J267" s="146">
        <v>37674.800000000003</v>
      </c>
      <c r="K267" s="147">
        <v>8494.9500000000007</v>
      </c>
      <c r="L267" s="145">
        <v>2696</v>
      </c>
      <c r="M267" s="146">
        <v>2217565.2999999998</v>
      </c>
      <c r="N267" s="146">
        <v>41553.599999999999</v>
      </c>
      <c r="O267" s="147">
        <v>9233.9500000000007</v>
      </c>
      <c r="P267" s="145">
        <f t="shared" si="39"/>
        <v>-97</v>
      </c>
      <c r="Q267" s="146">
        <f t="shared" si="33"/>
        <v>286548.29999999981</v>
      </c>
      <c r="R267" s="146">
        <f t="shared" si="34"/>
        <v>-13862.400000000001</v>
      </c>
      <c r="S267" s="147">
        <f t="shared" si="35"/>
        <v>-6756.630000000001</v>
      </c>
      <c r="T267" s="145">
        <f t="shared" si="40"/>
        <v>-491</v>
      </c>
      <c r="U267" s="146">
        <f t="shared" si="36"/>
        <v>393259.00999999978</v>
      </c>
      <c r="V267" s="146">
        <f t="shared" si="37"/>
        <v>3878.7999999999956</v>
      </c>
      <c r="W267" s="147">
        <f t="shared" si="38"/>
        <v>739</v>
      </c>
      <c r="X267" s="288"/>
    </row>
    <row r="268" spans="1:24" x14ac:dyDescent="0.2">
      <c r="A268" s="218" t="s">
        <v>992</v>
      </c>
      <c r="B268" s="143" t="s">
        <v>740</v>
      </c>
      <c r="C268" s="144" t="s">
        <v>741</v>
      </c>
      <c r="D268" s="145">
        <v>9932</v>
      </c>
      <c r="E268" s="146">
        <v>15378323.400000002</v>
      </c>
      <c r="F268" s="146">
        <v>1586742.4899999949</v>
      </c>
      <c r="G268" s="147">
        <v>4757221.66</v>
      </c>
      <c r="H268" s="145">
        <v>9736</v>
      </c>
      <c r="I268" s="146">
        <v>11425830.959999999</v>
      </c>
      <c r="J268" s="146">
        <v>425873.57999999996</v>
      </c>
      <c r="K268" s="147">
        <v>6487784.0699999984</v>
      </c>
      <c r="L268" s="145">
        <v>7128</v>
      </c>
      <c r="M268" s="146">
        <v>13537789</v>
      </c>
      <c r="N268" s="146">
        <v>422400.03</v>
      </c>
      <c r="O268" s="147">
        <v>7010800.1700000018</v>
      </c>
      <c r="P268" s="145">
        <f t="shared" si="39"/>
        <v>-2804</v>
      </c>
      <c r="Q268" s="146">
        <f t="shared" si="33"/>
        <v>-1840534.4000000022</v>
      </c>
      <c r="R268" s="146">
        <f t="shared" si="34"/>
        <v>-1164342.4599999948</v>
      </c>
      <c r="S268" s="147">
        <f t="shared" si="35"/>
        <v>2253578.5100000016</v>
      </c>
      <c r="T268" s="145">
        <f t="shared" si="40"/>
        <v>-2608</v>
      </c>
      <c r="U268" s="146">
        <f t="shared" si="36"/>
        <v>2111958.040000001</v>
      </c>
      <c r="V268" s="146">
        <f t="shared" si="37"/>
        <v>-3473.5499999999302</v>
      </c>
      <c r="W268" s="147">
        <f t="shared" si="38"/>
        <v>523016.10000000335</v>
      </c>
      <c r="X268" s="288"/>
    </row>
    <row r="269" spans="1:24" x14ac:dyDescent="0.2">
      <c r="A269" s="218" t="s">
        <v>992</v>
      </c>
      <c r="B269" s="143" t="s">
        <v>742</v>
      </c>
      <c r="C269" s="144" t="s">
        <v>743</v>
      </c>
      <c r="D269" s="145">
        <v>1030</v>
      </c>
      <c r="E269" s="146">
        <v>929023</v>
      </c>
      <c r="F269" s="146">
        <v>87648</v>
      </c>
      <c r="G269" s="147">
        <v>0</v>
      </c>
      <c r="H269" s="145">
        <v>1034</v>
      </c>
      <c r="I269" s="146">
        <v>843874.74</v>
      </c>
      <c r="J269" s="146">
        <v>68113.600000000006</v>
      </c>
      <c r="K269" s="147">
        <v>0</v>
      </c>
      <c r="L269" s="145">
        <v>772</v>
      </c>
      <c r="M269" s="146">
        <v>859775.9</v>
      </c>
      <c r="N269" s="146">
        <v>30362.400000000001</v>
      </c>
      <c r="O269" s="147">
        <v>0</v>
      </c>
      <c r="P269" s="145">
        <f t="shared" si="39"/>
        <v>-258</v>
      </c>
      <c r="Q269" s="146">
        <f t="shared" si="33"/>
        <v>-69247.099999999977</v>
      </c>
      <c r="R269" s="146">
        <f t="shared" si="34"/>
        <v>-57285.599999999999</v>
      </c>
      <c r="S269" s="147">
        <f t="shared" si="35"/>
        <v>0</v>
      </c>
      <c r="T269" s="145">
        <f t="shared" si="40"/>
        <v>-262</v>
      </c>
      <c r="U269" s="146">
        <f t="shared" si="36"/>
        <v>15901.160000000033</v>
      </c>
      <c r="V269" s="146">
        <f t="shared" si="37"/>
        <v>-37751.200000000004</v>
      </c>
      <c r="W269" s="147">
        <f t="shared" si="38"/>
        <v>0</v>
      </c>
      <c r="X269" s="288"/>
    </row>
    <row r="270" spans="1:24" x14ac:dyDescent="0.2">
      <c r="A270" s="218" t="s">
        <v>992</v>
      </c>
      <c r="B270" s="143" t="s">
        <v>744</v>
      </c>
      <c r="C270" s="144" t="s">
        <v>745</v>
      </c>
      <c r="D270" s="145">
        <v>194</v>
      </c>
      <c r="E270" s="146">
        <v>278132</v>
      </c>
      <c r="F270" s="146">
        <v>318025</v>
      </c>
      <c r="G270" s="147">
        <v>0</v>
      </c>
      <c r="H270" s="145">
        <v>165</v>
      </c>
      <c r="I270" s="146">
        <v>224833.3</v>
      </c>
      <c r="J270" s="146">
        <v>177930</v>
      </c>
      <c r="K270" s="147">
        <v>0</v>
      </c>
      <c r="L270" s="145">
        <v>113</v>
      </c>
      <c r="M270" s="146">
        <v>264708.5</v>
      </c>
      <c r="N270" s="146">
        <v>163080</v>
      </c>
      <c r="O270" s="147">
        <v>0</v>
      </c>
      <c r="P270" s="145">
        <f t="shared" si="39"/>
        <v>-81</v>
      </c>
      <c r="Q270" s="146">
        <f t="shared" si="33"/>
        <v>-13423.5</v>
      </c>
      <c r="R270" s="146">
        <f t="shared" si="34"/>
        <v>-154945</v>
      </c>
      <c r="S270" s="147">
        <f t="shared" si="35"/>
        <v>0</v>
      </c>
      <c r="T270" s="145">
        <f t="shared" si="40"/>
        <v>-52</v>
      </c>
      <c r="U270" s="146">
        <f t="shared" si="36"/>
        <v>39875.200000000012</v>
      </c>
      <c r="V270" s="146">
        <f t="shared" si="37"/>
        <v>-14850</v>
      </c>
      <c r="W270" s="147">
        <f t="shared" si="38"/>
        <v>0</v>
      </c>
      <c r="X270" s="288"/>
    </row>
    <row r="271" spans="1:24" x14ac:dyDescent="0.2">
      <c r="A271" s="218" t="s">
        <v>992</v>
      </c>
      <c r="B271" s="143" t="s">
        <v>746</v>
      </c>
      <c r="C271" s="144" t="s">
        <v>747</v>
      </c>
      <c r="D271" s="145">
        <v>4319</v>
      </c>
      <c r="E271" s="146">
        <v>2734171</v>
      </c>
      <c r="F271" s="146">
        <v>319626</v>
      </c>
      <c r="G271" s="147">
        <v>6455492.1800000155</v>
      </c>
      <c r="H271" s="145">
        <v>4125</v>
      </c>
      <c r="I271" s="146">
        <v>2210706.4</v>
      </c>
      <c r="J271" s="146">
        <v>183850.94</v>
      </c>
      <c r="K271" s="147">
        <v>8161059.7800000031</v>
      </c>
      <c r="L271" s="145">
        <v>3002</v>
      </c>
      <c r="M271" s="146">
        <v>2278123.4</v>
      </c>
      <c r="N271" s="146">
        <v>180412.94</v>
      </c>
      <c r="O271" s="147">
        <v>7707185.629999999</v>
      </c>
      <c r="P271" s="145">
        <f t="shared" si="39"/>
        <v>-1317</v>
      </c>
      <c r="Q271" s="146">
        <f t="shared" si="33"/>
        <v>-456047.60000000009</v>
      </c>
      <c r="R271" s="146">
        <f t="shared" si="34"/>
        <v>-139213.06</v>
      </c>
      <c r="S271" s="147">
        <f t="shared" si="35"/>
        <v>1251693.4499999834</v>
      </c>
      <c r="T271" s="145">
        <f t="shared" si="40"/>
        <v>-1123</v>
      </c>
      <c r="U271" s="146">
        <f t="shared" si="36"/>
        <v>67417</v>
      </c>
      <c r="V271" s="146">
        <f t="shared" si="37"/>
        <v>-3438</v>
      </c>
      <c r="W271" s="147">
        <f t="shared" si="38"/>
        <v>-453874.1500000041</v>
      </c>
      <c r="X271" s="288"/>
    </row>
    <row r="272" spans="1:24" ht="12.75" customHeight="1" x14ac:dyDescent="0.2">
      <c r="A272" s="218" t="s">
        <v>992</v>
      </c>
      <c r="B272" s="143" t="s">
        <v>748</v>
      </c>
      <c r="C272" s="144" t="s">
        <v>749</v>
      </c>
      <c r="D272" s="145">
        <v>3908</v>
      </c>
      <c r="E272" s="146">
        <v>7197547</v>
      </c>
      <c r="F272" s="146">
        <v>1052861.1900000023</v>
      </c>
      <c r="G272" s="147">
        <v>0</v>
      </c>
      <c r="H272" s="145">
        <v>3816</v>
      </c>
      <c r="I272" s="146">
        <v>6212920.6999999993</v>
      </c>
      <c r="J272" s="146">
        <v>92178</v>
      </c>
      <c r="K272" s="147">
        <v>0</v>
      </c>
      <c r="L272" s="145">
        <v>1882</v>
      </c>
      <c r="M272" s="146">
        <v>6363902.4000000004</v>
      </c>
      <c r="N272" s="146">
        <v>113862</v>
      </c>
      <c r="O272" s="147">
        <v>0</v>
      </c>
      <c r="P272" s="145">
        <f t="shared" si="39"/>
        <v>-2026</v>
      </c>
      <c r="Q272" s="146">
        <f t="shared" si="33"/>
        <v>-833644.59999999963</v>
      </c>
      <c r="R272" s="146">
        <f t="shared" si="34"/>
        <v>-938999.19000000227</v>
      </c>
      <c r="S272" s="147">
        <f t="shared" si="35"/>
        <v>0</v>
      </c>
      <c r="T272" s="145">
        <f t="shared" si="40"/>
        <v>-1934</v>
      </c>
      <c r="U272" s="146">
        <f t="shared" si="36"/>
        <v>150981.70000000112</v>
      </c>
      <c r="V272" s="146">
        <f t="shared" si="37"/>
        <v>21684</v>
      </c>
      <c r="W272" s="147">
        <f t="shared" si="38"/>
        <v>0</v>
      </c>
      <c r="X272" s="288"/>
    </row>
    <row r="273" spans="1:24" ht="12.75" customHeight="1" x14ac:dyDescent="0.2">
      <c r="A273" s="218" t="s">
        <v>992</v>
      </c>
      <c r="B273" s="143" t="s">
        <v>750</v>
      </c>
      <c r="C273" s="144" t="s">
        <v>751</v>
      </c>
      <c r="D273" s="145">
        <v>251</v>
      </c>
      <c r="E273" s="146">
        <v>272130</v>
      </c>
      <c r="F273" s="146">
        <v>0</v>
      </c>
      <c r="G273" s="147">
        <v>0</v>
      </c>
      <c r="H273" s="145">
        <v>207</v>
      </c>
      <c r="I273" s="146">
        <v>240777.91999999998</v>
      </c>
      <c r="J273" s="146">
        <v>0</v>
      </c>
      <c r="K273" s="147">
        <v>0</v>
      </c>
      <c r="L273" s="145">
        <v>148</v>
      </c>
      <c r="M273" s="146">
        <v>263736</v>
      </c>
      <c r="N273" s="146">
        <v>0</v>
      </c>
      <c r="O273" s="147">
        <v>0</v>
      </c>
      <c r="P273" s="145">
        <f t="shared" si="39"/>
        <v>-103</v>
      </c>
      <c r="Q273" s="146">
        <f t="shared" si="33"/>
        <v>-8394</v>
      </c>
      <c r="R273" s="146">
        <f t="shared" si="34"/>
        <v>0</v>
      </c>
      <c r="S273" s="147">
        <f t="shared" si="35"/>
        <v>0</v>
      </c>
      <c r="T273" s="145">
        <f t="shared" si="40"/>
        <v>-59</v>
      </c>
      <c r="U273" s="146">
        <f t="shared" si="36"/>
        <v>22958.080000000016</v>
      </c>
      <c r="V273" s="146">
        <f t="shared" si="37"/>
        <v>0</v>
      </c>
      <c r="W273" s="147">
        <f t="shared" si="38"/>
        <v>0</v>
      </c>
      <c r="X273" s="288"/>
    </row>
    <row r="274" spans="1:24" ht="12.75" customHeight="1" x14ac:dyDescent="0.2">
      <c r="A274" s="218" t="s">
        <v>992</v>
      </c>
      <c r="B274" s="143" t="s">
        <v>752</v>
      </c>
      <c r="C274" s="144" t="s">
        <v>753</v>
      </c>
      <c r="D274" s="145">
        <v>421</v>
      </c>
      <c r="E274" s="146">
        <v>472506</v>
      </c>
      <c r="F274" s="146">
        <v>0</v>
      </c>
      <c r="G274" s="147">
        <v>0</v>
      </c>
      <c r="H274" s="145">
        <v>344</v>
      </c>
      <c r="I274" s="146">
        <v>399060</v>
      </c>
      <c r="J274" s="146">
        <v>0</v>
      </c>
      <c r="K274" s="147">
        <v>0</v>
      </c>
      <c r="L274" s="145">
        <v>198</v>
      </c>
      <c r="M274" s="146">
        <v>364498</v>
      </c>
      <c r="N274" s="146">
        <v>0</v>
      </c>
      <c r="O274" s="147">
        <v>0</v>
      </c>
      <c r="P274" s="145">
        <f t="shared" si="39"/>
        <v>-223</v>
      </c>
      <c r="Q274" s="146">
        <f t="shared" si="33"/>
        <v>-108008</v>
      </c>
      <c r="R274" s="146">
        <f t="shared" si="34"/>
        <v>0</v>
      </c>
      <c r="S274" s="147">
        <f t="shared" si="35"/>
        <v>0</v>
      </c>
      <c r="T274" s="145">
        <f t="shared" si="40"/>
        <v>-146</v>
      </c>
      <c r="U274" s="146">
        <f t="shared" si="36"/>
        <v>-34562</v>
      </c>
      <c r="V274" s="146">
        <f t="shared" si="37"/>
        <v>0</v>
      </c>
      <c r="W274" s="147">
        <f t="shared" si="38"/>
        <v>0</v>
      </c>
      <c r="X274" s="288"/>
    </row>
    <row r="275" spans="1:24" ht="12.75" customHeight="1" x14ac:dyDescent="0.2">
      <c r="A275" s="218" t="s">
        <v>992</v>
      </c>
      <c r="B275" s="143" t="s">
        <v>754</v>
      </c>
      <c r="C275" s="144" t="s">
        <v>755</v>
      </c>
      <c r="D275" s="145">
        <v>9281</v>
      </c>
      <c r="E275" s="146">
        <v>11458832.199999999</v>
      </c>
      <c r="F275" s="146">
        <v>526542.31999999983</v>
      </c>
      <c r="G275" s="147">
        <v>3289114.16</v>
      </c>
      <c r="H275" s="145">
        <v>9260</v>
      </c>
      <c r="I275" s="146">
        <v>8983048.9000000004</v>
      </c>
      <c r="J275" s="146">
        <v>151836.01</v>
      </c>
      <c r="K275" s="147">
        <v>5450413.6200000001</v>
      </c>
      <c r="L275" s="145">
        <v>6735</v>
      </c>
      <c r="M275" s="146">
        <v>11259421</v>
      </c>
      <c r="N275" s="146">
        <v>194015.59999999998</v>
      </c>
      <c r="O275" s="147">
        <v>5898650.9200000018</v>
      </c>
      <c r="P275" s="145">
        <f t="shared" si="39"/>
        <v>-2546</v>
      </c>
      <c r="Q275" s="146">
        <f t="shared" si="33"/>
        <v>-199411.19999999925</v>
      </c>
      <c r="R275" s="146">
        <f t="shared" si="34"/>
        <v>-332526.71999999986</v>
      </c>
      <c r="S275" s="147">
        <f t="shared" si="35"/>
        <v>2609536.7600000016</v>
      </c>
      <c r="T275" s="145">
        <f t="shared" si="40"/>
        <v>-2525</v>
      </c>
      <c r="U275" s="146">
        <f t="shared" si="36"/>
        <v>2276372.0999999996</v>
      </c>
      <c r="V275" s="146">
        <f t="shared" si="37"/>
        <v>42179.589999999967</v>
      </c>
      <c r="W275" s="147">
        <f t="shared" si="38"/>
        <v>448237.30000000168</v>
      </c>
      <c r="X275" s="288"/>
    </row>
    <row r="276" spans="1:24" ht="12.75" customHeight="1" x14ac:dyDescent="0.2">
      <c r="A276" s="218" t="s">
        <v>992</v>
      </c>
      <c r="B276" s="143" t="s">
        <v>756</v>
      </c>
      <c r="C276" s="144" t="s">
        <v>757</v>
      </c>
      <c r="D276" s="145">
        <v>4409</v>
      </c>
      <c r="E276" s="146">
        <v>14088188</v>
      </c>
      <c r="F276" s="146">
        <v>1591996.5599999949</v>
      </c>
      <c r="G276" s="147">
        <v>7257586.879999998</v>
      </c>
      <c r="H276" s="145">
        <v>4540</v>
      </c>
      <c r="I276" s="146">
        <v>8521951.5</v>
      </c>
      <c r="J276" s="146">
        <v>262772</v>
      </c>
      <c r="K276" s="147">
        <v>7167687.0999999661</v>
      </c>
      <c r="L276" s="145">
        <v>4064</v>
      </c>
      <c r="M276" s="146">
        <v>10346790.800000001</v>
      </c>
      <c r="N276" s="146">
        <v>304583</v>
      </c>
      <c r="O276" s="147">
        <v>6762437.7799999984</v>
      </c>
      <c r="P276" s="145">
        <f t="shared" si="39"/>
        <v>-345</v>
      </c>
      <c r="Q276" s="146">
        <f t="shared" si="33"/>
        <v>-3741397.1999999993</v>
      </c>
      <c r="R276" s="146">
        <f t="shared" si="34"/>
        <v>-1287413.5599999949</v>
      </c>
      <c r="S276" s="147">
        <f t="shared" si="35"/>
        <v>-495149.09999999963</v>
      </c>
      <c r="T276" s="145">
        <f t="shared" si="40"/>
        <v>-476</v>
      </c>
      <c r="U276" s="146">
        <f t="shared" si="36"/>
        <v>1824839.3000000007</v>
      </c>
      <c r="V276" s="146">
        <f t="shared" si="37"/>
        <v>41811</v>
      </c>
      <c r="W276" s="147">
        <f t="shared" si="38"/>
        <v>-405249.3199999677</v>
      </c>
      <c r="X276" s="288"/>
    </row>
    <row r="277" spans="1:24" ht="12.75" customHeight="1" x14ac:dyDescent="0.2">
      <c r="A277" s="218" t="s">
        <v>992</v>
      </c>
      <c r="B277" s="143" t="s">
        <v>758</v>
      </c>
      <c r="C277" s="144" t="s">
        <v>759</v>
      </c>
      <c r="D277" s="145">
        <v>2628</v>
      </c>
      <c r="E277" s="146">
        <v>1762139</v>
      </c>
      <c r="F277" s="146">
        <v>2381.7600000000002</v>
      </c>
      <c r="G277" s="147">
        <v>4589863.67</v>
      </c>
      <c r="H277" s="145">
        <v>2702</v>
      </c>
      <c r="I277" s="146">
        <v>1813679.27</v>
      </c>
      <c r="J277" s="146">
        <v>415</v>
      </c>
      <c r="K277" s="147">
        <v>5636482.9499999993</v>
      </c>
      <c r="L277" s="145">
        <v>2374</v>
      </c>
      <c r="M277" s="146">
        <v>1854167.8</v>
      </c>
      <c r="N277" s="146">
        <v>415</v>
      </c>
      <c r="O277" s="147">
        <v>5858491.8600000013</v>
      </c>
      <c r="P277" s="145">
        <f t="shared" si="39"/>
        <v>-254</v>
      </c>
      <c r="Q277" s="146">
        <f t="shared" si="33"/>
        <v>92028.800000000047</v>
      </c>
      <c r="R277" s="146">
        <f t="shared" si="34"/>
        <v>-1966.7600000000002</v>
      </c>
      <c r="S277" s="147">
        <f t="shared" si="35"/>
        <v>1268628.1900000013</v>
      </c>
      <c r="T277" s="145">
        <f t="shared" si="40"/>
        <v>-328</v>
      </c>
      <c r="U277" s="146">
        <f t="shared" si="36"/>
        <v>40488.530000000028</v>
      </c>
      <c r="V277" s="146">
        <f t="shared" si="37"/>
        <v>0</v>
      </c>
      <c r="W277" s="147">
        <f t="shared" si="38"/>
        <v>222008.91000000201</v>
      </c>
      <c r="X277" s="288"/>
    </row>
    <row r="278" spans="1:24" hidden="1" x14ac:dyDescent="0.2">
      <c r="A278" s="218" t="s">
        <v>992</v>
      </c>
      <c r="B278" s="143" t="s">
        <v>988</v>
      </c>
      <c r="C278" s="144" t="s">
        <v>989</v>
      </c>
      <c r="D278" s="145"/>
      <c r="E278" s="146">
        <v>0</v>
      </c>
      <c r="F278" s="146">
        <v>0</v>
      </c>
      <c r="G278" s="147">
        <v>0</v>
      </c>
      <c r="H278" s="145"/>
      <c r="I278" s="146"/>
      <c r="J278" s="146"/>
      <c r="K278" s="147"/>
      <c r="L278" s="145"/>
      <c r="M278" s="146"/>
      <c r="N278" s="146"/>
      <c r="O278" s="147"/>
      <c r="P278" s="145">
        <f t="shared" si="39"/>
        <v>0</v>
      </c>
      <c r="Q278" s="146">
        <f t="shared" si="33"/>
        <v>0</v>
      </c>
      <c r="R278" s="146">
        <f t="shared" si="34"/>
        <v>0</v>
      </c>
      <c r="S278" s="147">
        <f t="shared" si="35"/>
        <v>0</v>
      </c>
      <c r="T278" s="145">
        <f t="shared" si="40"/>
        <v>0</v>
      </c>
      <c r="U278" s="146">
        <f t="shared" si="36"/>
        <v>0</v>
      </c>
      <c r="V278" s="146">
        <f t="shared" si="37"/>
        <v>0</v>
      </c>
      <c r="W278" s="147">
        <f t="shared" si="38"/>
        <v>0</v>
      </c>
      <c r="X278" s="288"/>
    </row>
    <row r="279" spans="1:24" ht="12.75" customHeight="1" x14ac:dyDescent="0.2">
      <c r="A279" s="218" t="s">
        <v>992</v>
      </c>
      <c r="B279" s="143" t="s">
        <v>760</v>
      </c>
      <c r="C279" s="144" t="s">
        <v>761</v>
      </c>
      <c r="D279" s="145">
        <v>997</v>
      </c>
      <c r="E279" s="146">
        <v>696360</v>
      </c>
      <c r="F279" s="146">
        <v>0</v>
      </c>
      <c r="G279" s="147">
        <v>0</v>
      </c>
      <c r="H279" s="145">
        <v>942</v>
      </c>
      <c r="I279" s="146">
        <v>628128.71</v>
      </c>
      <c r="J279" s="146">
        <v>0</v>
      </c>
      <c r="K279" s="147">
        <v>0</v>
      </c>
      <c r="L279" s="145">
        <v>762</v>
      </c>
      <c r="M279" s="146">
        <v>670282.80000000005</v>
      </c>
      <c r="N279" s="146">
        <v>0</v>
      </c>
      <c r="O279" s="147">
        <v>0</v>
      </c>
      <c r="P279" s="145">
        <f t="shared" si="39"/>
        <v>-235</v>
      </c>
      <c r="Q279" s="146">
        <f t="shared" si="33"/>
        <v>-26077.199999999953</v>
      </c>
      <c r="R279" s="146">
        <f t="shared" si="34"/>
        <v>0</v>
      </c>
      <c r="S279" s="147">
        <f t="shared" si="35"/>
        <v>0</v>
      </c>
      <c r="T279" s="145">
        <f t="shared" si="40"/>
        <v>-180</v>
      </c>
      <c r="U279" s="146">
        <f t="shared" si="36"/>
        <v>42154.090000000084</v>
      </c>
      <c r="V279" s="146">
        <f t="shared" si="37"/>
        <v>0</v>
      </c>
      <c r="W279" s="147">
        <f t="shared" si="38"/>
        <v>0</v>
      </c>
      <c r="X279" s="288"/>
    </row>
    <row r="280" spans="1:24" ht="12.75" customHeight="1" x14ac:dyDescent="0.2">
      <c r="A280" s="218" t="s">
        <v>992</v>
      </c>
      <c r="B280" s="143" t="s">
        <v>762</v>
      </c>
      <c r="C280" s="144" t="s">
        <v>763</v>
      </c>
      <c r="D280" s="145">
        <v>3300</v>
      </c>
      <c r="E280" s="146">
        <v>2711192</v>
      </c>
      <c r="F280" s="146">
        <v>0</v>
      </c>
      <c r="G280" s="147">
        <v>0</v>
      </c>
      <c r="H280" s="145">
        <v>3494</v>
      </c>
      <c r="I280" s="146">
        <v>3123554.7199999997</v>
      </c>
      <c r="J280" s="146">
        <v>0</v>
      </c>
      <c r="K280" s="147">
        <v>0</v>
      </c>
      <c r="L280" s="145">
        <v>2864</v>
      </c>
      <c r="M280" s="146">
        <v>3291541.4</v>
      </c>
      <c r="N280" s="146">
        <v>0</v>
      </c>
      <c r="O280" s="147">
        <v>0</v>
      </c>
      <c r="P280" s="145">
        <f t="shared" si="39"/>
        <v>-436</v>
      </c>
      <c r="Q280" s="146">
        <f t="shared" si="33"/>
        <v>580349.39999999991</v>
      </c>
      <c r="R280" s="146">
        <f t="shared" si="34"/>
        <v>0</v>
      </c>
      <c r="S280" s="147">
        <f t="shared" si="35"/>
        <v>0</v>
      </c>
      <c r="T280" s="145">
        <f t="shared" si="40"/>
        <v>-630</v>
      </c>
      <c r="U280" s="146">
        <f t="shared" si="36"/>
        <v>167986.68000000017</v>
      </c>
      <c r="V280" s="146">
        <f t="shared" si="37"/>
        <v>0</v>
      </c>
      <c r="W280" s="147">
        <f t="shared" si="38"/>
        <v>0</v>
      </c>
      <c r="X280" s="288"/>
    </row>
    <row r="281" spans="1:24" ht="12.75" customHeight="1" x14ac:dyDescent="0.2">
      <c r="A281" s="218" t="s">
        <v>992</v>
      </c>
      <c r="B281" s="143" t="s">
        <v>764</v>
      </c>
      <c r="C281" s="144" t="s">
        <v>765</v>
      </c>
      <c r="D281" s="145">
        <v>2051</v>
      </c>
      <c r="E281" s="146">
        <v>1423886</v>
      </c>
      <c r="F281" s="146">
        <v>0</v>
      </c>
      <c r="G281" s="147">
        <v>0</v>
      </c>
      <c r="H281" s="145">
        <v>1960</v>
      </c>
      <c r="I281" s="146">
        <v>1427474.34</v>
      </c>
      <c r="J281" s="146">
        <v>0</v>
      </c>
      <c r="K281" s="147">
        <v>0</v>
      </c>
      <c r="L281" s="145">
        <v>1775</v>
      </c>
      <c r="M281" s="146">
        <v>1530730</v>
      </c>
      <c r="N281" s="146">
        <v>0</v>
      </c>
      <c r="O281" s="147">
        <v>0</v>
      </c>
      <c r="P281" s="145">
        <f t="shared" si="39"/>
        <v>-276</v>
      </c>
      <c r="Q281" s="146">
        <f t="shared" si="33"/>
        <v>106844</v>
      </c>
      <c r="R281" s="146">
        <f t="shared" si="34"/>
        <v>0</v>
      </c>
      <c r="S281" s="147">
        <f t="shared" si="35"/>
        <v>0</v>
      </c>
      <c r="T281" s="145">
        <f t="shared" si="40"/>
        <v>-185</v>
      </c>
      <c r="U281" s="146">
        <f t="shared" si="36"/>
        <v>103255.65999999992</v>
      </c>
      <c r="V281" s="146">
        <f t="shared" si="37"/>
        <v>0</v>
      </c>
      <c r="W281" s="147">
        <f t="shared" si="38"/>
        <v>0</v>
      </c>
      <c r="X281" s="288"/>
    </row>
    <row r="282" spans="1:24" ht="12.75" customHeight="1" x14ac:dyDescent="0.2">
      <c r="A282" s="218" t="s">
        <v>992</v>
      </c>
      <c r="B282" s="143" t="s">
        <v>766</v>
      </c>
      <c r="C282" s="144" t="s">
        <v>767</v>
      </c>
      <c r="D282" s="145">
        <v>1826</v>
      </c>
      <c r="E282" s="146">
        <v>1184248</v>
      </c>
      <c r="F282" s="146">
        <v>0</v>
      </c>
      <c r="G282" s="147">
        <v>0</v>
      </c>
      <c r="H282" s="145">
        <v>1793</v>
      </c>
      <c r="I282" s="146">
        <v>1183578.93</v>
      </c>
      <c r="J282" s="146">
        <v>0</v>
      </c>
      <c r="K282" s="147">
        <v>0</v>
      </c>
      <c r="L282" s="145">
        <v>1645</v>
      </c>
      <c r="M282" s="146">
        <v>1321994</v>
      </c>
      <c r="N282" s="146">
        <v>0</v>
      </c>
      <c r="O282" s="147">
        <v>0</v>
      </c>
      <c r="P282" s="145">
        <f t="shared" si="39"/>
        <v>-181</v>
      </c>
      <c r="Q282" s="146">
        <f t="shared" si="33"/>
        <v>137746</v>
      </c>
      <c r="R282" s="146">
        <f t="shared" si="34"/>
        <v>0</v>
      </c>
      <c r="S282" s="147">
        <f t="shared" si="35"/>
        <v>0</v>
      </c>
      <c r="T282" s="145">
        <f t="shared" si="40"/>
        <v>-148</v>
      </c>
      <c r="U282" s="146">
        <f t="shared" si="36"/>
        <v>138415.07000000007</v>
      </c>
      <c r="V282" s="146">
        <f t="shared" si="37"/>
        <v>0</v>
      </c>
      <c r="W282" s="147">
        <f t="shared" si="38"/>
        <v>0</v>
      </c>
      <c r="X282" s="288"/>
    </row>
    <row r="283" spans="1:24" ht="12.75" customHeight="1" x14ac:dyDescent="0.2">
      <c r="A283" s="218" t="s">
        <v>992</v>
      </c>
      <c r="B283" s="143" t="s">
        <v>768</v>
      </c>
      <c r="C283" s="144" t="s">
        <v>769</v>
      </c>
      <c r="D283" s="145">
        <v>2112</v>
      </c>
      <c r="E283" s="146">
        <v>1163205</v>
      </c>
      <c r="F283" s="146">
        <v>0</v>
      </c>
      <c r="G283" s="147">
        <v>0</v>
      </c>
      <c r="H283" s="145">
        <v>1994</v>
      </c>
      <c r="I283" s="146">
        <v>1077007.9100000001</v>
      </c>
      <c r="J283" s="146">
        <v>0</v>
      </c>
      <c r="K283" s="147">
        <v>0</v>
      </c>
      <c r="L283" s="145">
        <v>1177</v>
      </c>
      <c r="M283" s="146">
        <v>1062812.8</v>
      </c>
      <c r="N283" s="146">
        <v>0</v>
      </c>
      <c r="O283" s="147">
        <v>0</v>
      </c>
      <c r="P283" s="145">
        <f t="shared" si="39"/>
        <v>-935</v>
      </c>
      <c r="Q283" s="146">
        <f t="shared" si="33"/>
        <v>-100392.19999999995</v>
      </c>
      <c r="R283" s="146">
        <f t="shared" si="34"/>
        <v>0</v>
      </c>
      <c r="S283" s="147">
        <f t="shared" si="35"/>
        <v>0</v>
      </c>
      <c r="T283" s="145">
        <f t="shared" si="40"/>
        <v>-817</v>
      </c>
      <c r="U283" s="146">
        <f t="shared" si="36"/>
        <v>-14195.110000000102</v>
      </c>
      <c r="V283" s="146">
        <f t="shared" si="37"/>
        <v>0</v>
      </c>
      <c r="W283" s="147">
        <f t="shared" si="38"/>
        <v>0</v>
      </c>
      <c r="X283" s="288"/>
    </row>
    <row r="284" spans="1:24" ht="12.75" customHeight="1" x14ac:dyDescent="0.2">
      <c r="A284" s="218" t="s">
        <v>992</v>
      </c>
      <c r="B284" s="143" t="s">
        <v>770</v>
      </c>
      <c r="C284" s="144" t="s">
        <v>771</v>
      </c>
      <c r="D284" s="145">
        <v>562</v>
      </c>
      <c r="E284" s="146">
        <v>677255</v>
      </c>
      <c r="F284" s="146">
        <v>221320</v>
      </c>
      <c r="G284" s="147">
        <v>0</v>
      </c>
      <c r="H284" s="145">
        <v>522</v>
      </c>
      <c r="I284" s="146">
        <v>555457.23</v>
      </c>
      <c r="J284" s="146">
        <v>100573.2</v>
      </c>
      <c r="K284" s="147">
        <v>0</v>
      </c>
      <c r="L284" s="145">
        <v>306</v>
      </c>
      <c r="M284" s="146">
        <v>563430</v>
      </c>
      <c r="N284" s="146">
        <v>133233.20000000001</v>
      </c>
      <c r="O284" s="147">
        <v>0</v>
      </c>
      <c r="P284" s="145">
        <f t="shared" si="39"/>
        <v>-256</v>
      </c>
      <c r="Q284" s="146">
        <f t="shared" si="33"/>
        <v>-113825</v>
      </c>
      <c r="R284" s="146">
        <f t="shared" si="34"/>
        <v>-88086.799999999988</v>
      </c>
      <c r="S284" s="147">
        <f t="shared" si="35"/>
        <v>0</v>
      </c>
      <c r="T284" s="145">
        <f t="shared" si="40"/>
        <v>-216</v>
      </c>
      <c r="U284" s="146">
        <f t="shared" si="36"/>
        <v>7972.7700000000186</v>
      </c>
      <c r="V284" s="146">
        <f t="shared" si="37"/>
        <v>32660.000000000015</v>
      </c>
      <c r="W284" s="147">
        <f t="shared" si="38"/>
        <v>0</v>
      </c>
      <c r="X284" s="288"/>
    </row>
    <row r="285" spans="1:24" x14ac:dyDescent="0.2">
      <c r="A285" s="218" t="s">
        <v>992</v>
      </c>
      <c r="B285" s="143" t="s">
        <v>772</v>
      </c>
      <c r="C285" s="144" t="s">
        <v>773</v>
      </c>
      <c r="D285" s="145">
        <v>1308</v>
      </c>
      <c r="E285" s="146">
        <v>908436.8</v>
      </c>
      <c r="F285" s="146">
        <v>0</v>
      </c>
      <c r="G285" s="147">
        <v>0</v>
      </c>
      <c r="H285" s="145">
        <v>1313</v>
      </c>
      <c r="I285" s="146">
        <v>789071.33000000007</v>
      </c>
      <c r="J285" s="146">
        <v>0</v>
      </c>
      <c r="K285" s="147">
        <v>0</v>
      </c>
      <c r="L285" s="145">
        <v>578</v>
      </c>
      <c r="M285" s="146">
        <v>813288.39999999991</v>
      </c>
      <c r="N285" s="146">
        <v>0</v>
      </c>
      <c r="O285" s="147">
        <v>0</v>
      </c>
      <c r="P285" s="145">
        <f t="shared" si="39"/>
        <v>-730</v>
      </c>
      <c r="Q285" s="146">
        <f t="shared" si="33"/>
        <v>-95148.40000000014</v>
      </c>
      <c r="R285" s="146">
        <f t="shared" si="34"/>
        <v>0</v>
      </c>
      <c r="S285" s="147">
        <f t="shared" si="35"/>
        <v>0</v>
      </c>
      <c r="T285" s="145">
        <f t="shared" si="40"/>
        <v>-735</v>
      </c>
      <c r="U285" s="146">
        <f t="shared" si="36"/>
        <v>24217.069999999832</v>
      </c>
      <c r="V285" s="146">
        <f t="shared" si="37"/>
        <v>0</v>
      </c>
      <c r="W285" s="147">
        <f t="shared" si="38"/>
        <v>0</v>
      </c>
      <c r="X285" s="288"/>
    </row>
    <row r="286" spans="1:24" x14ac:dyDescent="0.2">
      <c r="A286" s="218" t="s">
        <v>992</v>
      </c>
      <c r="B286" s="143" t="s">
        <v>774</v>
      </c>
      <c r="C286" s="144" t="s">
        <v>775</v>
      </c>
      <c r="D286" s="145">
        <v>1335</v>
      </c>
      <c r="E286" s="146">
        <v>1270720</v>
      </c>
      <c r="F286" s="146">
        <v>0</v>
      </c>
      <c r="G286" s="147">
        <v>0</v>
      </c>
      <c r="H286" s="145">
        <v>1328</v>
      </c>
      <c r="I286" s="146">
        <v>1316817.2000000002</v>
      </c>
      <c r="J286" s="146">
        <v>0</v>
      </c>
      <c r="K286" s="147">
        <v>0</v>
      </c>
      <c r="L286" s="145">
        <v>1127</v>
      </c>
      <c r="M286" s="146">
        <v>1625282</v>
      </c>
      <c r="N286" s="146">
        <v>0</v>
      </c>
      <c r="O286" s="147">
        <v>0</v>
      </c>
      <c r="P286" s="145">
        <f t="shared" si="39"/>
        <v>-208</v>
      </c>
      <c r="Q286" s="146">
        <f t="shared" si="33"/>
        <v>354562</v>
      </c>
      <c r="R286" s="146">
        <f t="shared" si="34"/>
        <v>0</v>
      </c>
      <c r="S286" s="147">
        <f t="shared" si="35"/>
        <v>0</v>
      </c>
      <c r="T286" s="145">
        <f t="shared" si="40"/>
        <v>-201</v>
      </c>
      <c r="U286" s="146">
        <f t="shared" si="36"/>
        <v>308464.79999999981</v>
      </c>
      <c r="V286" s="146">
        <f t="shared" si="37"/>
        <v>0</v>
      </c>
      <c r="W286" s="147">
        <f t="shared" si="38"/>
        <v>0</v>
      </c>
      <c r="X286" s="288"/>
    </row>
    <row r="287" spans="1:24" x14ac:dyDescent="0.2">
      <c r="A287" s="218" t="s">
        <v>992</v>
      </c>
      <c r="B287" s="143" t="s">
        <v>776</v>
      </c>
      <c r="C287" s="144" t="s">
        <v>777</v>
      </c>
      <c r="D287" s="145">
        <v>1250</v>
      </c>
      <c r="E287" s="146">
        <v>1318622</v>
      </c>
      <c r="F287" s="146">
        <v>0</v>
      </c>
      <c r="G287" s="147">
        <v>0</v>
      </c>
      <c r="H287" s="145">
        <v>1181</v>
      </c>
      <c r="I287" s="146">
        <v>1169340.42</v>
      </c>
      <c r="J287" s="146">
        <v>0</v>
      </c>
      <c r="K287" s="147">
        <v>0</v>
      </c>
      <c r="L287" s="145">
        <v>509</v>
      </c>
      <c r="M287" s="146">
        <v>1226825.05</v>
      </c>
      <c r="N287" s="146">
        <v>0</v>
      </c>
      <c r="O287" s="147">
        <v>0</v>
      </c>
      <c r="P287" s="145">
        <f t="shared" si="39"/>
        <v>-741</v>
      </c>
      <c r="Q287" s="146">
        <f t="shared" si="33"/>
        <v>-91796.949999999953</v>
      </c>
      <c r="R287" s="146">
        <f t="shared" si="34"/>
        <v>0</v>
      </c>
      <c r="S287" s="147">
        <f t="shared" si="35"/>
        <v>0</v>
      </c>
      <c r="T287" s="145">
        <f t="shared" si="40"/>
        <v>-672</v>
      </c>
      <c r="U287" s="146">
        <f t="shared" si="36"/>
        <v>57484.630000000121</v>
      </c>
      <c r="V287" s="146">
        <f t="shared" si="37"/>
        <v>0</v>
      </c>
      <c r="W287" s="147">
        <f t="shared" si="38"/>
        <v>0</v>
      </c>
      <c r="X287" s="288"/>
    </row>
    <row r="288" spans="1:24" x14ac:dyDescent="0.2">
      <c r="A288" s="218" t="s">
        <v>992</v>
      </c>
      <c r="B288" s="143" t="s">
        <v>778</v>
      </c>
      <c r="C288" s="144" t="s">
        <v>779</v>
      </c>
      <c r="D288" s="145">
        <v>1041</v>
      </c>
      <c r="E288" s="146">
        <v>675150</v>
      </c>
      <c r="F288" s="146">
        <v>0</v>
      </c>
      <c r="G288" s="147">
        <v>0</v>
      </c>
      <c r="H288" s="145">
        <v>892</v>
      </c>
      <c r="I288" s="146">
        <v>696277.59000000008</v>
      </c>
      <c r="J288" s="146">
        <v>0</v>
      </c>
      <c r="K288" s="147">
        <v>0</v>
      </c>
      <c r="L288" s="145">
        <v>567</v>
      </c>
      <c r="M288" s="146">
        <v>738769.8</v>
      </c>
      <c r="N288" s="146">
        <v>0</v>
      </c>
      <c r="O288" s="147">
        <v>0</v>
      </c>
      <c r="P288" s="145">
        <f t="shared" si="39"/>
        <v>-474</v>
      </c>
      <c r="Q288" s="146">
        <f t="shared" si="33"/>
        <v>63619.800000000047</v>
      </c>
      <c r="R288" s="146">
        <f t="shared" si="34"/>
        <v>0</v>
      </c>
      <c r="S288" s="147">
        <f t="shared" si="35"/>
        <v>0</v>
      </c>
      <c r="T288" s="145">
        <f t="shared" si="40"/>
        <v>-325</v>
      </c>
      <c r="U288" s="146">
        <f t="shared" si="36"/>
        <v>42492.209999999963</v>
      </c>
      <c r="V288" s="146">
        <f t="shared" si="37"/>
        <v>0</v>
      </c>
      <c r="W288" s="147">
        <f t="shared" si="38"/>
        <v>0</v>
      </c>
      <c r="X288" s="288"/>
    </row>
    <row r="289" spans="1:24" x14ac:dyDescent="0.2">
      <c r="A289" s="218" t="s">
        <v>992</v>
      </c>
      <c r="B289" s="143" t="s">
        <v>990</v>
      </c>
      <c r="C289" s="144" t="s">
        <v>991</v>
      </c>
      <c r="D289" s="145">
        <v>331</v>
      </c>
      <c r="E289" s="146">
        <v>285744</v>
      </c>
      <c r="F289" s="146">
        <v>0</v>
      </c>
      <c r="G289" s="147">
        <v>0</v>
      </c>
      <c r="H289" s="145"/>
      <c r="I289" s="146"/>
      <c r="J289" s="146"/>
      <c r="K289" s="147"/>
      <c r="L289" s="145"/>
      <c r="M289" s="146"/>
      <c r="N289" s="146"/>
      <c r="O289" s="147"/>
      <c r="P289" s="145">
        <f t="shared" si="39"/>
        <v>-331</v>
      </c>
      <c r="Q289" s="146">
        <f t="shared" si="33"/>
        <v>-285744</v>
      </c>
      <c r="R289" s="146">
        <f t="shared" si="34"/>
        <v>0</v>
      </c>
      <c r="S289" s="147">
        <f t="shared" si="35"/>
        <v>0</v>
      </c>
      <c r="T289" s="145">
        <f t="shared" si="40"/>
        <v>0</v>
      </c>
      <c r="U289" s="146">
        <f t="shared" si="36"/>
        <v>0</v>
      </c>
      <c r="V289" s="146">
        <f t="shared" si="37"/>
        <v>0</v>
      </c>
      <c r="W289" s="147">
        <f t="shared" si="38"/>
        <v>0</v>
      </c>
      <c r="X289" s="288"/>
    </row>
    <row r="290" spans="1:24" x14ac:dyDescent="0.2">
      <c r="A290" s="218" t="s">
        <v>992</v>
      </c>
      <c r="B290" s="143" t="s">
        <v>780</v>
      </c>
      <c r="C290" s="144" t="s">
        <v>781</v>
      </c>
      <c r="D290" s="145">
        <v>189</v>
      </c>
      <c r="E290" s="146">
        <v>177292</v>
      </c>
      <c r="F290" s="146">
        <v>0</v>
      </c>
      <c r="G290" s="147">
        <v>0</v>
      </c>
      <c r="H290" s="145">
        <v>189</v>
      </c>
      <c r="I290" s="146">
        <v>150161.85</v>
      </c>
      <c r="J290" s="146">
        <v>0</v>
      </c>
      <c r="K290" s="147">
        <v>0</v>
      </c>
      <c r="L290" s="145">
        <v>94</v>
      </c>
      <c r="M290" s="146">
        <v>156796</v>
      </c>
      <c r="N290" s="146">
        <v>0</v>
      </c>
      <c r="O290" s="147">
        <v>0</v>
      </c>
      <c r="P290" s="145">
        <f t="shared" si="39"/>
        <v>-95</v>
      </c>
      <c r="Q290" s="146">
        <f t="shared" si="33"/>
        <v>-20496</v>
      </c>
      <c r="R290" s="146">
        <f t="shared" si="34"/>
        <v>0</v>
      </c>
      <c r="S290" s="147">
        <f t="shared" si="35"/>
        <v>0</v>
      </c>
      <c r="T290" s="145">
        <f t="shared" si="40"/>
        <v>-95</v>
      </c>
      <c r="U290" s="146">
        <f t="shared" si="36"/>
        <v>6634.1499999999942</v>
      </c>
      <c r="V290" s="146">
        <f t="shared" si="37"/>
        <v>0</v>
      </c>
      <c r="W290" s="147">
        <f t="shared" si="38"/>
        <v>0</v>
      </c>
      <c r="X290" s="288"/>
    </row>
    <row r="291" spans="1:24" x14ac:dyDescent="0.2">
      <c r="A291" s="218" t="s">
        <v>992</v>
      </c>
      <c r="B291" s="143" t="s">
        <v>782</v>
      </c>
      <c r="C291" s="144" t="s">
        <v>783</v>
      </c>
      <c r="D291" s="145">
        <v>186</v>
      </c>
      <c r="E291" s="146">
        <v>108700</v>
      </c>
      <c r="F291" s="146">
        <v>0</v>
      </c>
      <c r="G291" s="147">
        <v>0</v>
      </c>
      <c r="H291" s="145">
        <v>138</v>
      </c>
      <c r="I291" s="146">
        <v>91905.39</v>
      </c>
      <c r="J291" s="146">
        <v>0</v>
      </c>
      <c r="K291" s="147">
        <v>0</v>
      </c>
      <c r="L291" s="145">
        <v>171</v>
      </c>
      <c r="M291" s="146">
        <v>128948</v>
      </c>
      <c r="N291" s="146">
        <v>0</v>
      </c>
      <c r="O291" s="147">
        <v>0</v>
      </c>
      <c r="P291" s="145">
        <f t="shared" si="39"/>
        <v>-15</v>
      </c>
      <c r="Q291" s="146">
        <f t="shared" si="33"/>
        <v>20248</v>
      </c>
      <c r="R291" s="146">
        <f t="shared" si="34"/>
        <v>0</v>
      </c>
      <c r="S291" s="147">
        <f t="shared" si="35"/>
        <v>0</v>
      </c>
      <c r="T291" s="145">
        <f t="shared" si="40"/>
        <v>33</v>
      </c>
      <c r="U291" s="146">
        <f t="shared" si="36"/>
        <v>37042.61</v>
      </c>
      <c r="V291" s="146">
        <f t="shared" si="37"/>
        <v>0</v>
      </c>
      <c r="W291" s="147">
        <f t="shared" si="38"/>
        <v>0</v>
      </c>
      <c r="X291" s="288"/>
    </row>
    <row r="292" spans="1:24" x14ac:dyDescent="0.2">
      <c r="A292" s="218" t="s">
        <v>992</v>
      </c>
      <c r="B292" s="143" t="s">
        <v>784</v>
      </c>
      <c r="C292" s="144" t="s">
        <v>785</v>
      </c>
      <c r="D292" s="145">
        <v>119</v>
      </c>
      <c r="E292" s="146">
        <v>150744</v>
      </c>
      <c r="F292" s="146">
        <v>68700</v>
      </c>
      <c r="G292" s="147">
        <v>0</v>
      </c>
      <c r="H292" s="145">
        <v>154</v>
      </c>
      <c r="I292" s="146">
        <v>144801</v>
      </c>
      <c r="J292" s="146">
        <v>33507.600000000006</v>
      </c>
      <c r="K292" s="147">
        <v>0</v>
      </c>
      <c r="L292" s="145">
        <v>89</v>
      </c>
      <c r="M292" s="146">
        <v>153479</v>
      </c>
      <c r="N292" s="146">
        <v>51999.200000000004</v>
      </c>
      <c r="O292" s="147">
        <v>0</v>
      </c>
      <c r="P292" s="145">
        <f t="shared" si="39"/>
        <v>-30</v>
      </c>
      <c r="Q292" s="146">
        <f t="shared" si="33"/>
        <v>2735</v>
      </c>
      <c r="R292" s="146">
        <f t="shared" si="34"/>
        <v>-16700.799999999996</v>
      </c>
      <c r="S292" s="147">
        <f t="shared" si="35"/>
        <v>0</v>
      </c>
      <c r="T292" s="145">
        <f t="shared" si="40"/>
        <v>-65</v>
      </c>
      <c r="U292" s="146">
        <f t="shared" si="36"/>
        <v>8678</v>
      </c>
      <c r="V292" s="146">
        <f t="shared" si="37"/>
        <v>18491.599999999999</v>
      </c>
      <c r="W292" s="147">
        <f t="shared" si="38"/>
        <v>0</v>
      </c>
      <c r="X292" s="288"/>
    </row>
    <row r="293" spans="1:24" x14ac:dyDescent="0.2">
      <c r="A293" s="218" t="s">
        <v>992</v>
      </c>
      <c r="B293" s="143" t="s">
        <v>786</v>
      </c>
      <c r="C293" s="144" t="s">
        <v>787</v>
      </c>
      <c r="D293" s="145">
        <v>13</v>
      </c>
      <c r="E293" s="146">
        <v>6040</v>
      </c>
      <c r="F293" s="146">
        <v>0</v>
      </c>
      <c r="G293" s="147">
        <v>0</v>
      </c>
      <c r="H293" s="145">
        <v>23</v>
      </c>
      <c r="I293" s="146">
        <v>11911.85</v>
      </c>
      <c r="J293" s="146">
        <v>0</v>
      </c>
      <c r="K293" s="147">
        <v>0</v>
      </c>
      <c r="L293" s="145">
        <v>16</v>
      </c>
      <c r="M293" s="146">
        <v>9808</v>
      </c>
      <c r="N293" s="146">
        <v>0</v>
      </c>
      <c r="O293" s="147">
        <v>0</v>
      </c>
      <c r="P293" s="145">
        <f t="shared" si="39"/>
        <v>3</v>
      </c>
      <c r="Q293" s="146">
        <f t="shared" si="33"/>
        <v>3768</v>
      </c>
      <c r="R293" s="146">
        <f t="shared" si="34"/>
        <v>0</v>
      </c>
      <c r="S293" s="147">
        <f t="shared" si="35"/>
        <v>0</v>
      </c>
      <c r="T293" s="145">
        <f t="shared" si="40"/>
        <v>-7</v>
      </c>
      <c r="U293" s="146">
        <f t="shared" si="36"/>
        <v>-2103.8500000000004</v>
      </c>
      <c r="V293" s="146">
        <f t="shared" si="37"/>
        <v>0</v>
      </c>
      <c r="W293" s="147">
        <f t="shared" si="38"/>
        <v>0</v>
      </c>
      <c r="X293" s="288"/>
    </row>
    <row r="294" spans="1:24" x14ac:dyDescent="0.2">
      <c r="A294" s="218" t="s">
        <v>992</v>
      </c>
      <c r="B294" s="143" t="s">
        <v>788</v>
      </c>
      <c r="C294" s="144" t="s">
        <v>789</v>
      </c>
      <c r="D294" s="145">
        <v>840</v>
      </c>
      <c r="E294" s="146">
        <v>448324</v>
      </c>
      <c r="F294" s="146">
        <v>0</v>
      </c>
      <c r="G294" s="147">
        <v>0</v>
      </c>
      <c r="H294" s="145">
        <v>854</v>
      </c>
      <c r="I294" s="146">
        <v>421116.33999999997</v>
      </c>
      <c r="J294" s="146">
        <v>0</v>
      </c>
      <c r="K294" s="147">
        <v>0</v>
      </c>
      <c r="L294" s="145">
        <v>812</v>
      </c>
      <c r="M294" s="146">
        <v>489254</v>
      </c>
      <c r="N294" s="146">
        <v>0</v>
      </c>
      <c r="O294" s="147">
        <v>0</v>
      </c>
      <c r="P294" s="145">
        <f t="shared" si="39"/>
        <v>-28</v>
      </c>
      <c r="Q294" s="146">
        <f t="shared" si="33"/>
        <v>40930</v>
      </c>
      <c r="R294" s="146">
        <f t="shared" si="34"/>
        <v>0</v>
      </c>
      <c r="S294" s="147">
        <f t="shared" si="35"/>
        <v>0</v>
      </c>
      <c r="T294" s="145">
        <f t="shared" si="40"/>
        <v>-42</v>
      </c>
      <c r="U294" s="146">
        <f t="shared" si="36"/>
        <v>68137.660000000033</v>
      </c>
      <c r="V294" s="146">
        <f t="shared" si="37"/>
        <v>0</v>
      </c>
      <c r="W294" s="147">
        <f t="shared" si="38"/>
        <v>0</v>
      </c>
      <c r="X294" s="288"/>
    </row>
    <row r="295" spans="1:24" ht="12.75" customHeight="1" x14ac:dyDescent="0.2">
      <c r="A295" s="218" t="s">
        <v>992</v>
      </c>
      <c r="B295" s="143" t="s">
        <v>790</v>
      </c>
      <c r="C295" s="144" t="s">
        <v>791</v>
      </c>
      <c r="D295" s="145">
        <v>271</v>
      </c>
      <c r="E295" s="146">
        <v>175985</v>
      </c>
      <c r="F295" s="146">
        <v>0</v>
      </c>
      <c r="G295" s="147">
        <v>57939.54</v>
      </c>
      <c r="H295" s="145">
        <v>311</v>
      </c>
      <c r="I295" s="146">
        <v>200665</v>
      </c>
      <c r="J295" s="146">
        <v>0</v>
      </c>
      <c r="K295" s="147">
        <v>51882.490000000005</v>
      </c>
      <c r="L295" s="145">
        <v>181</v>
      </c>
      <c r="M295" s="146">
        <v>199485</v>
      </c>
      <c r="N295" s="146">
        <v>0</v>
      </c>
      <c r="O295" s="147">
        <v>32096.22</v>
      </c>
      <c r="P295" s="145">
        <f t="shared" si="39"/>
        <v>-90</v>
      </c>
      <c r="Q295" s="146">
        <f t="shared" si="33"/>
        <v>23500</v>
      </c>
      <c r="R295" s="146">
        <f t="shared" si="34"/>
        <v>0</v>
      </c>
      <c r="S295" s="147">
        <f t="shared" si="35"/>
        <v>-25843.32</v>
      </c>
      <c r="T295" s="145">
        <f t="shared" si="40"/>
        <v>-130</v>
      </c>
      <c r="U295" s="146">
        <f t="shared" si="36"/>
        <v>-1180</v>
      </c>
      <c r="V295" s="146">
        <f t="shared" si="37"/>
        <v>0</v>
      </c>
      <c r="W295" s="147">
        <f t="shared" si="38"/>
        <v>-19786.270000000004</v>
      </c>
      <c r="X295" s="288"/>
    </row>
    <row r="296" spans="1:24" ht="12.75" customHeight="1" x14ac:dyDescent="0.2">
      <c r="A296" s="218" t="s">
        <v>992</v>
      </c>
      <c r="B296" s="143" t="s">
        <v>792</v>
      </c>
      <c r="C296" s="144" t="s">
        <v>793</v>
      </c>
      <c r="D296" s="145">
        <v>331</v>
      </c>
      <c r="E296" s="146">
        <v>220725.19999999998</v>
      </c>
      <c r="F296" s="146">
        <v>0</v>
      </c>
      <c r="G296" s="147">
        <v>0</v>
      </c>
      <c r="H296" s="145">
        <v>297</v>
      </c>
      <c r="I296" s="146">
        <v>177779.03000000003</v>
      </c>
      <c r="J296" s="146">
        <v>0</v>
      </c>
      <c r="K296" s="147">
        <v>0</v>
      </c>
      <c r="L296" s="145">
        <v>160</v>
      </c>
      <c r="M296" s="146">
        <v>182493</v>
      </c>
      <c r="N296" s="146">
        <v>0</v>
      </c>
      <c r="O296" s="147">
        <v>0</v>
      </c>
      <c r="P296" s="145">
        <f t="shared" si="39"/>
        <v>-171</v>
      </c>
      <c r="Q296" s="146">
        <f t="shared" si="33"/>
        <v>-38232.199999999983</v>
      </c>
      <c r="R296" s="146">
        <f t="shared" si="34"/>
        <v>0</v>
      </c>
      <c r="S296" s="147">
        <f t="shared" si="35"/>
        <v>0</v>
      </c>
      <c r="T296" s="145">
        <f t="shared" si="40"/>
        <v>-137</v>
      </c>
      <c r="U296" s="146">
        <f t="shared" si="36"/>
        <v>4713.9699999999721</v>
      </c>
      <c r="V296" s="146">
        <f t="shared" si="37"/>
        <v>0</v>
      </c>
      <c r="W296" s="147">
        <f t="shared" si="38"/>
        <v>0</v>
      </c>
      <c r="X296" s="288"/>
    </row>
    <row r="297" spans="1:24" ht="12.75" customHeight="1" x14ac:dyDescent="0.2">
      <c r="A297" s="218" t="s">
        <v>992</v>
      </c>
      <c r="B297" s="143" t="s">
        <v>794</v>
      </c>
      <c r="C297" s="144" t="s">
        <v>795</v>
      </c>
      <c r="D297" s="145">
        <v>297</v>
      </c>
      <c r="E297" s="146">
        <v>83292.200000000012</v>
      </c>
      <c r="F297" s="146">
        <v>0</v>
      </c>
      <c r="G297" s="147">
        <v>0</v>
      </c>
      <c r="H297" s="145">
        <v>289</v>
      </c>
      <c r="I297" s="146">
        <v>71189.13</v>
      </c>
      <c r="J297" s="146">
        <v>0</v>
      </c>
      <c r="K297" s="147">
        <v>0</v>
      </c>
      <c r="L297" s="145">
        <v>190</v>
      </c>
      <c r="M297" s="146">
        <v>78917.8</v>
      </c>
      <c r="N297" s="146">
        <v>0</v>
      </c>
      <c r="O297" s="147">
        <v>0</v>
      </c>
      <c r="P297" s="145">
        <f t="shared" si="39"/>
        <v>-107</v>
      </c>
      <c r="Q297" s="146">
        <f t="shared" si="33"/>
        <v>-4374.4000000000087</v>
      </c>
      <c r="R297" s="146">
        <f t="shared" si="34"/>
        <v>0</v>
      </c>
      <c r="S297" s="147">
        <f t="shared" si="35"/>
        <v>0</v>
      </c>
      <c r="T297" s="145">
        <f t="shared" si="40"/>
        <v>-99</v>
      </c>
      <c r="U297" s="146">
        <f t="shared" si="36"/>
        <v>7728.6699999999983</v>
      </c>
      <c r="V297" s="146">
        <f t="shared" si="37"/>
        <v>0</v>
      </c>
      <c r="W297" s="147">
        <f t="shared" si="38"/>
        <v>0</v>
      </c>
      <c r="X297" s="288"/>
    </row>
    <row r="298" spans="1:24" ht="12.75" customHeight="1" x14ac:dyDescent="0.2">
      <c r="A298" s="218" t="s">
        <v>992</v>
      </c>
      <c r="B298" s="143" t="s">
        <v>796</v>
      </c>
      <c r="C298" s="144" t="s">
        <v>797</v>
      </c>
      <c r="D298" s="145">
        <v>221</v>
      </c>
      <c r="E298" s="146">
        <v>336929</v>
      </c>
      <c r="F298" s="146">
        <v>0</v>
      </c>
      <c r="G298" s="147">
        <v>0</v>
      </c>
      <c r="H298" s="145">
        <v>240</v>
      </c>
      <c r="I298" s="146">
        <v>308074.87</v>
      </c>
      <c r="J298" s="146">
        <v>0</v>
      </c>
      <c r="K298" s="147">
        <v>0</v>
      </c>
      <c r="L298" s="145">
        <v>181</v>
      </c>
      <c r="M298" s="146">
        <v>357658</v>
      </c>
      <c r="N298" s="146">
        <v>0</v>
      </c>
      <c r="O298" s="147">
        <v>0</v>
      </c>
      <c r="P298" s="145">
        <f t="shared" si="39"/>
        <v>-40</v>
      </c>
      <c r="Q298" s="146">
        <f t="shared" si="33"/>
        <v>20729</v>
      </c>
      <c r="R298" s="146">
        <f t="shared" si="34"/>
        <v>0</v>
      </c>
      <c r="S298" s="147">
        <f t="shared" si="35"/>
        <v>0</v>
      </c>
      <c r="T298" s="145">
        <f t="shared" si="40"/>
        <v>-59</v>
      </c>
      <c r="U298" s="146">
        <f t="shared" si="36"/>
        <v>49583.130000000005</v>
      </c>
      <c r="V298" s="146">
        <f t="shared" si="37"/>
        <v>0</v>
      </c>
      <c r="W298" s="147">
        <f t="shared" si="38"/>
        <v>0</v>
      </c>
      <c r="X298" s="288"/>
    </row>
    <row r="299" spans="1:24" ht="12.75" customHeight="1" x14ac:dyDescent="0.2">
      <c r="A299" s="218" t="s">
        <v>992</v>
      </c>
      <c r="B299" s="143" t="s">
        <v>798</v>
      </c>
      <c r="C299" s="144" t="s">
        <v>799</v>
      </c>
      <c r="D299" s="145">
        <v>413</v>
      </c>
      <c r="E299" s="146">
        <v>416939</v>
      </c>
      <c r="F299" s="146">
        <v>0</v>
      </c>
      <c r="G299" s="147">
        <v>0</v>
      </c>
      <c r="H299" s="145">
        <v>297</v>
      </c>
      <c r="I299" s="146">
        <v>330129.07</v>
      </c>
      <c r="J299" s="146">
        <v>0</v>
      </c>
      <c r="K299" s="147">
        <v>0</v>
      </c>
      <c r="L299" s="145">
        <v>224</v>
      </c>
      <c r="M299" s="146">
        <v>350594</v>
      </c>
      <c r="N299" s="146">
        <v>0</v>
      </c>
      <c r="O299" s="147">
        <v>0</v>
      </c>
      <c r="P299" s="145">
        <f t="shared" si="39"/>
        <v>-189</v>
      </c>
      <c r="Q299" s="146">
        <f t="shared" si="33"/>
        <v>-66345</v>
      </c>
      <c r="R299" s="146">
        <f t="shared" si="34"/>
        <v>0</v>
      </c>
      <c r="S299" s="147">
        <f t="shared" si="35"/>
        <v>0</v>
      </c>
      <c r="T299" s="145">
        <f t="shared" si="40"/>
        <v>-73</v>
      </c>
      <c r="U299" s="146">
        <f t="shared" si="36"/>
        <v>20464.929999999993</v>
      </c>
      <c r="V299" s="146">
        <f t="shared" si="37"/>
        <v>0</v>
      </c>
      <c r="W299" s="147">
        <f t="shared" si="38"/>
        <v>0</v>
      </c>
      <c r="X299" s="288"/>
    </row>
    <row r="300" spans="1:24" ht="12.75" customHeight="1" x14ac:dyDescent="0.2">
      <c r="A300" s="218" t="s">
        <v>992</v>
      </c>
      <c r="B300" s="143" t="s">
        <v>800</v>
      </c>
      <c r="C300" s="144" t="s">
        <v>801</v>
      </c>
      <c r="D300" s="145">
        <v>2375</v>
      </c>
      <c r="E300" s="146">
        <v>1964529</v>
      </c>
      <c r="F300" s="146">
        <v>0</v>
      </c>
      <c r="G300" s="147">
        <v>6088284.2800000012</v>
      </c>
      <c r="H300" s="145">
        <v>2605</v>
      </c>
      <c r="I300" s="146">
        <v>1848272.83</v>
      </c>
      <c r="J300" s="146">
        <v>0</v>
      </c>
      <c r="K300" s="147">
        <v>7263703.3400000064</v>
      </c>
      <c r="L300" s="145">
        <v>2430</v>
      </c>
      <c r="M300" s="146">
        <v>2184034</v>
      </c>
      <c r="N300" s="146">
        <v>0</v>
      </c>
      <c r="O300" s="147">
        <v>7668832.9600000009</v>
      </c>
      <c r="P300" s="145">
        <f t="shared" si="39"/>
        <v>55</v>
      </c>
      <c r="Q300" s="146">
        <f t="shared" si="33"/>
        <v>219505</v>
      </c>
      <c r="R300" s="146">
        <f t="shared" si="34"/>
        <v>0</v>
      </c>
      <c r="S300" s="147">
        <f t="shared" si="35"/>
        <v>1580548.6799999997</v>
      </c>
      <c r="T300" s="145">
        <f t="shared" si="40"/>
        <v>-175</v>
      </c>
      <c r="U300" s="146">
        <f t="shared" si="36"/>
        <v>335761.16999999993</v>
      </c>
      <c r="V300" s="146">
        <f t="shared" si="37"/>
        <v>0</v>
      </c>
      <c r="W300" s="147">
        <f t="shared" si="38"/>
        <v>405129.61999999452</v>
      </c>
      <c r="X300" s="288"/>
    </row>
    <row r="301" spans="1:24" ht="12.75" customHeight="1" x14ac:dyDescent="0.2">
      <c r="A301" s="218" t="s">
        <v>992</v>
      </c>
      <c r="B301" s="143" t="s">
        <v>802</v>
      </c>
      <c r="C301" s="144" t="s">
        <v>803</v>
      </c>
      <c r="D301" s="145">
        <v>21</v>
      </c>
      <c r="E301" s="146">
        <v>71264</v>
      </c>
      <c r="F301" s="146">
        <v>0</v>
      </c>
      <c r="G301" s="147">
        <v>0</v>
      </c>
      <c r="H301" s="145">
        <v>15</v>
      </c>
      <c r="I301" s="146">
        <v>60080.03</v>
      </c>
      <c r="J301" s="146">
        <v>0</v>
      </c>
      <c r="K301" s="147">
        <v>0</v>
      </c>
      <c r="L301" s="145">
        <v>19</v>
      </c>
      <c r="M301" s="146">
        <v>61332</v>
      </c>
      <c r="N301" s="146">
        <v>0</v>
      </c>
      <c r="O301" s="147">
        <v>0</v>
      </c>
      <c r="P301" s="145">
        <f t="shared" si="39"/>
        <v>-2</v>
      </c>
      <c r="Q301" s="146">
        <f t="shared" si="33"/>
        <v>-9932</v>
      </c>
      <c r="R301" s="146">
        <f t="shared" si="34"/>
        <v>0</v>
      </c>
      <c r="S301" s="147">
        <f t="shared" si="35"/>
        <v>0</v>
      </c>
      <c r="T301" s="145">
        <f t="shared" si="40"/>
        <v>4</v>
      </c>
      <c r="U301" s="146">
        <f t="shared" si="36"/>
        <v>1251.9700000000012</v>
      </c>
      <c r="V301" s="146">
        <f t="shared" si="37"/>
        <v>0</v>
      </c>
      <c r="W301" s="147">
        <f t="shared" si="38"/>
        <v>0</v>
      </c>
      <c r="X301" s="288"/>
    </row>
    <row r="302" spans="1:24" ht="12.75" customHeight="1" x14ac:dyDescent="0.2">
      <c r="A302" s="218" t="s">
        <v>992</v>
      </c>
      <c r="B302" s="143" t="s">
        <v>804</v>
      </c>
      <c r="C302" s="144" t="s">
        <v>805</v>
      </c>
      <c r="D302" s="145">
        <v>227</v>
      </c>
      <c r="E302" s="146">
        <v>348825</v>
      </c>
      <c r="F302" s="146">
        <v>41820</v>
      </c>
      <c r="G302" s="147">
        <v>0</v>
      </c>
      <c r="H302" s="145">
        <v>195</v>
      </c>
      <c r="I302" s="146">
        <v>267759.67</v>
      </c>
      <c r="J302" s="146">
        <v>15595.6</v>
      </c>
      <c r="K302" s="147">
        <v>0</v>
      </c>
      <c r="L302" s="145">
        <v>93</v>
      </c>
      <c r="M302" s="146">
        <v>285546</v>
      </c>
      <c r="N302" s="146">
        <v>46385.599999999999</v>
      </c>
      <c r="O302" s="147">
        <v>0</v>
      </c>
      <c r="P302" s="145">
        <f t="shared" si="39"/>
        <v>-134</v>
      </c>
      <c r="Q302" s="146">
        <f t="shared" si="33"/>
        <v>-63279</v>
      </c>
      <c r="R302" s="146">
        <f t="shared" si="34"/>
        <v>4565.5999999999985</v>
      </c>
      <c r="S302" s="147">
        <f t="shared" si="35"/>
        <v>0</v>
      </c>
      <c r="T302" s="145">
        <f t="shared" si="40"/>
        <v>-102</v>
      </c>
      <c r="U302" s="146">
        <f t="shared" si="36"/>
        <v>17786.330000000016</v>
      </c>
      <c r="V302" s="146">
        <f t="shared" si="37"/>
        <v>30790</v>
      </c>
      <c r="W302" s="147">
        <f t="shared" si="38"/>
        <v>0</v>
      </c>
      <c r="X302" s="288"/>
    </row>
    <row r="303" spans="1:24" ht="12.75" customHeight="1" x14ac:dyDescent="0.2">
      <c r="A303" s="218" t="s">
        <v>992</v>
      </c>
      <c r="B303" s="143" t="s">
        <v>806</v>
      </c>
      <c r="C303" s="144" t="s">
        <v>807</v>
      </c>
      <c r="D303" s="145">
        <v>635</v>
      </c>
      <c r="E303" s="146">
        <v>993280</v>
      </c>
      <c r="F303" s="146">
        <v>0</v>
      </c>
      <c r="G303" s="147">
        <v>3691684.12</v>
      </c>
      <c r="H303" s="145">
        <v>592</v>
      </c>
      <c r="I303" s="146">
        <v>836185.97</v>
      </c>
      <c r="J303" s="146">
        <v>0</v>
      </c>
      <c r="K303" s="147">
        <v>3626026.3299999996</v>
      </c>
      <c r="L303" s="145">
        <v>500</v>
      </c>
      <c r="M303" s="146">
        <v>874486</v>
      </c>
      <c r="N303" s="146">
        <v>0</v>
      </c>
      <c r="O303" s="147">
        <v>3624658.0899999989</v>
      </c>
      <c r="P303" s="145">
        <f t="shared" si="39"/>
        <v>-135</v>
      </c>
      <c r="Q303" s="146">
        <f t="shared" si="33"/>
        <v>-118794</v>
      </c>
      <c r="R303" s="146">
        <f t="shared" si="34"/>
        <v>0</v>
      </c>
      <c r="S303" s="147">
        <f t="shared" si="35"/>
        <v>-67026.030000001192</v>
      </c>
      <c r="T303" s="145">
        <f t="shared" si="40"/>
        <v>-92</v>
      </c>
      <c r="U303" s="146">
        <f t="shared" si="36"/>
        <v>38300.030000000028</v>
      </c>
      <c r="V303" s="146">
        <f t="shared" si="37"/>
        <v>0</v>
      </c>
      <c r="W303" s="147">
        <f t="shared" si="38"/>
        <v>-1368.2400000006892</v>
      </c>
      <c r="X303" s="288"/>
    </row>
    <row r="304" spans="1:24" x14ac:dyDescent="0.2">
      <c r="A304" s="218" t="s">
        <v>992</v>
      </c>
      <c r="B304" s="143" t="s">
        <v>808</v>
      </c>
      <c r="C304" s="144" t="s">
        <v>809</v>
      </c>
      <c r="D304" s="145">
        <v>208</v>
      </c>
      <c r="E304" s="146">
        <v>172924</v>
      </c>
      <c r="F304" s="146">
        <v>0</v>
      </c>
      <c r="G304" s="147">
        <v>0</v>
      </c>
      <c r="H304" s="145">
        <v>186</v>
      </c>
      <c r="I304" s="146">
        <v>133807.34</v>
      </c>
      <c r="J304" s="146">
        <v>0</v>
      </c>
      <c r="K304" s="147">
        <v>0</v>
      </c>
      <c r="L304" s="145">
        <v>64</v>
      </c>
      <c r="M304" s="146">
        <v>137823</v>
      </c>
      <c r="N304" s="146">
        <v>0</v>
      </c>
      <c r="O304" s="147">
        <v>0</v>
      </c>
      <c r="P304" s="145">
        <f t="shared" si="39"/>
        <v>-144</v>
      </c>
      <c r="Q304" s="146">
        <f t="shared" si="33"/>
        <v>-35101</v>
      </c>
      <c r="R304" s="146">
        <f t="shared" si="34"/>
        <v>0</v>
      </c>
      <c r="S304" s="147">
        <f t="shared" si="35"/>
        <v>0</v>
      </c>
      <c r="T304" s="145">
        <f t="shared" si="40"/>
        <v>-122</v>
      </c>
      <c r="U304" s="146">
        <f t="shared" si="36"/>
        <v>4015.6600000000035</v>
      </c>
      <c r="V304" s="146">
        <f t="shared" si="37"/>
        <v>0</v>
      </c>
      <c r="W304" s="147">
        <f t="shared" si="38"/>
        <v>0</v>
      </c>
      <c r="X304" s="288"/>
    </row>
    <row r="305" spans="1:24" ht="12.75" customHeight="1" x14ac:dyDescent="0.2">
      <c r="A305" s="218" t="s">
        <v>992</v>
      </c>
      <c r="B305" s="143" t="s">
        <v>810</v>
      </c>
      <c r="C305" s="144" t="s">
        <v>811</v>
      </c>
      <c r="D305" s="145">
        <v>58</v>
      </c>
      <c r="E305" s="146">
        <v>255856</v>
      </c>
      <c r="F305" s="146">
        <v>0</v>
      </c>
      <c r="G305" s="147">
        <v>0</v>
      </c>
      <c r="H305" s="145">
        <v>102</v>
      </c>
      <c r="I305" s="146">
        <v>234360.33000000002</v>
      </c>
      <c r="J305" s="146">
        <v>0</v>
      </c>
      <c r="K305" s="147">
        <v>0</v>
      </c>
      <c r="L305" s="145">
        <v>82</v>
      </c>
      <c r="M305" s="146">
        <v>232269</v>
      </c>
      <c r="N305" s="146">
        <v>0</v>
      </c>
      <c r="O305" s="147">
        <v>0</v>
      </c>
      <c r="P305" s="145">
        <f t="shared" si="39"/>
        <v>24</v>
      </c>
      <c r="Q305" s="146">
        <f t="shared" si="33"/>
        <v>-23587</v>
      </c>
      <c r="R305" s="146">
        <f t="shared" si="34"/>
        <v>0</v>
      </c>
      <c r="S305" s="147">
        <f t="shared" si="35"/>
        <v>0</v>
      </c>
      <c r="T305" s="145">
        <f t="shared" si="40"/>
        <v>-20</v>
      </c>
      <c r="U305" s="146">
        <f t="shared" si="36"/>
        <v>-2091.3300000000163</v>
      </c>
      <c r="V305" s="146">
        <f t="shared" si="37"/>
        <v>0</v>
      </c>
      <c r="W305" s="147">
        <f t="shared" si="38"/>
        <v>0</v>
      </c>
      <c r="X305" s="288"/>
    </row>
    <row r="306" spans="1:24" ht="12.75" customHeight="1" x14ac:dyDescent="0.2">
      <c r="A306" s="218" t="s">
        <v>992</v>
      </c>
      <c r="B306" s="143" t="s">
        <v>812</v>
      </c>
      <c r="C306" s="144" t="s">
        <v>813</v>
      </c>
      <c r="D306" s="145"/>
      <c r="E306" s="146">
        <v>17380</v>
      </c>
      <c r="F306" s="146">
        <v>0</v>
      </c>
      <c r="G306" s="147">
        <v>0</v>
      </c>
      <c r="H306" s="145">
        <v>0</v>
      </c>
      <c r="I306" s="146">
        <v>11720.78</v>
      </c>
      <c r="J306" s="146">
        <v>0</v>
      </c>
      <c r="K306" s="147">
        <v>0</v>
      </c>
      <c r="L306" s="145">
        <v>0</v>
      </c>
      <c r="M306" s="146">
        <v>5562</v>
      </c>
      <c r="N306" s="146">
        <v>0</v>
      </c>
      <c r="O306" s="147">
        <v>0</v>
      </c>
      <c r="P306" s="145">
        <f t="shared" si="39"/>
        <v>0</v>
      </c>
      <c r="Q306" s="146">
        <f t="shared" si="33"/>
        <v>-11818</v>
      </c>
      <c r="R306" s="146">
        <f t="shared" si="34"/>
        <v>0</v>
      </c>
      <c r="S306" s="147">
        <f t="shared" si="35"/>
        <v>0</v>
      </c>
      <c r="T306" s="145">
        <f t="shared" si="40"/>
        <v>0</v>
      </c>
      <c r="U306" s="146">
        <f t="shared" si="36"/>
        <v>-6158.7800000000007</v>
      </c>
      <c r="V306" s="146">
        <f t="shared" si="37"/>
        <v>0</v>
      </c>
      <c r="W306" s="147">
        <f t="shared" si="38"/>
        <v>0</v>
      </c>
      <c r="X306" s="288"/>
    </row>
    <row r="307" spans="1:24" ht="12.75" customHeight="1" x14ac:dyDescent="0.2">
      <c r="A307" s="218" t="s">
        <v>992</v>
      </c>
      <c r="B307" s="143" t="s">
        <v>814</v>
      </c>
      <c r="C307" s="144" t="s">
        <v>815</v>
      </c>
      <c r="D307" s="145">
        <v>38</v>
      </c>
      <c r="E307" s="146">
        <v>30520.800000000003</v>
      </c>
      <c r="F307" s="146">
        <v>0</v>
      </c>
      <c r="G307" s="147">
        <v>0</v>
      </c>
      <c r="H307" s="145">
        <v>37</v>
      </c>
      <c r="I307" s="146">
        <v>26635.64</v>
      </c>
      <c r="J307" s="146">
        <v>0</v>
      </c>
      <c r="K307" s="147">
        <v>0</v>
      </c>
      <c r="L307" s="145">
        <v>48</v>
      </c>
      <c r="M307" s="146">
        <v>32202</v>
      </c>
      <c r="N307" s="146">
        <v>0</v>
      </c>
      <c r="O307" s="147">
        <v>0</v>
      </c>
      <c r="P307" s="145">
        <f t="shared" si="39"/>
        <v>10</v>
      </c>
      <c r="Q307" s="146">
        <f t="shared" si="33"/>
        <v>1681.1999999999971</v>
      </c>
      <c r="R307" s="146">
        <f t="shared" si="34"/>
        <v>0</v>
      </c>
      <c r="S307" s="147">
        <f t="shared" si="35"/>
        <v>0</v>
      </c>
      <c r="T307" s="145">
        <f t="shared" si="40"/>
        <v>11</v>
      </c>
      <c r="U307" s="146">
        <f t="shared" si="36"/>
        <v>5566.3600000000006</v>
      </c>
      <c r="V307" s="146">
        <f t="shared" si="37"/>
        <v>0</v>
      </c>
      <c r="W307" s="147">
        <f t="shared" si="38"/>
        <v>0</v>
      </c>
      <c r="X307" s="288"/>
    </row>
    <row r="308" spans="1:24" x14ac:dyDescent="0.2">
      <c r="A308" s="218" t="s">
        <v>992</v>
      </c>
      <c r="B308" s="143" t="s">
        <v>816</v>
      </c>
      <c r="C308" s="144" t="s">
        <v>45</v>
      </c>
      <c r="D308" s="145">
        <v>3048</v>
      </c>
      <c r="E308" s="146">
        <v>4455846.4000000004</v>
      </c>
      <c r="F308" s="146">
        <v>2708.64</v>
      </c>
      <c r="G308" s="147">
        <v>4156393.6799999988</v>
      </c>
      <c r="H308" s="145">
        <v>3003</v>
      </c>
      <c r="I308" s="146">
        <v>3980994.53</v>
      </c>
      <c r="J308" s="146">
        <v>2490</v>
      </c>
      <c r="K308" s="147">
        <v>5034987.879999999</v>
      </c>
      <c r="L308" s="145">
        <v>2769</v>
      </c>
      <c r="M308" s="146">
        <v>4546711.5999999996</v>
      </c>
      <c r="N308" s="146">
        <v>4103.28</v>
      </c>
      <c r="O308" s="147">
        <v>5994849.3600000003</v>
      </c>
      <c r="P308" s="145">
        <f t="shared" si="39"/>
        <v>-279</v>
      </c>
      <c r="Q308" s="146">
        <f t="shared" si="33"/>
        <v>90865.199999999255</v>
      </c>
      <c r="R308" s="146">
        <f t="shared" si="34"/>
        <v>1394.6399999999999</v>
      </c>
      <c r="S308" s="147">
        <f t="shared" si="35"/>
        <v>1838455.6800000016</v>
      </c>
      <c r="T308" s="145">
        <f t="shared" si="40"/>
        <v>-234</v>
      </c>
      <c r="U308" s="146">
        <f t="shared" si="36"/>
        <v>565717.06999999983</v>
      </c>
      <c r="V308" s="146">
        <f t="shared" si="37"/>
        <v>1613.2799999999997</v>
      </c>
      <c r="W308" s="147">
        <f t="shared" si="38"/>
        <v>959861.48000000138</v>
      </c>
      <c r="X308" s="288"/>
    </row>
    <row r="309" spans="1:24" ht="12.75" customHeight="1" x14ac:dyDescent="0.2">
      <c r="A309" s="218" t="s">
        <v>992</v>
      </c>
      <c r="B309" s="143" t="s">
        <v>817</v>
      </c>
      <c r="C309" s="144" t="s">
        <v>818</v>
      </c>
      <c r="D309" s="145">
        <v>83</v>
      </c>
      <c r="E309" s="146">
        <v>29670</v>
      </c>
      <c r="F309" s="146">
        <v>0</v>
      </c>
      <c r="G309" s="147">
        <v>0</v>
      </c>
      <c r="H309" s="145">
        <v>85</v>
      </c>
      <c r="I309" s="146">
        <v>27274.16</v>
      </c>
      <c r="J309" s="146">
        <v>0</v>
      </c>
      <c r="K309" s="147">
        <v>0</v>
      </c>
      <c r="L309" s="145">
        <v>44</v>
      </c>
      <c r="M309" s="146">
        <v>27282</v>
      </c>
      <c r="N309" s="146">
        <v>0</v>
      </c>
      <c r="O309" s="147">
        <v>0</v>
      </c>
      <c r="P309" s="145">
        <f t="shared" si="39"/>
        <v>-39</v>
      </c>
      <c r="Q309" s="146">
        <f t="shared" si="33"/>
        <v>-2388</v>
      </c>
      <c r="R309" s="146">
        <f t="shared" si="34"/>
        <v>0</v>
      </c>
      <c r="S309" s="147">
        <f t="shared" si="35"/>
        <v>0</v>
      </c>
      <c r="T309" s="145">
        <f t="shared" si="40"/>
        <v>-41</v>
      </c>
      <c r="U309" s="146">
        <f t="shared" si="36"/>
        <v>7.8400000000001455</v>
      </c>
      <c r="V309" s="146">
        <f t="shared" si="37"/>
        <v>0</v>
      </c>
      <c r="W309" s="147">
        <f t="shared" si="38"/>
        <v>0</v>
      </c>
      <c r="X309" s="288"/>
    </row>
    <row r="310" spans="1:24" ht="12.75" customHeight="1" x14ac:dyDescent="0.2">
      <c r="A310" s="218" t="s">
        <v>992</v>
      </c>
      <c r="B310" s="143" t="s">
        <v>819</v>
      </c>
      <c r="C310" s="144" t="s">
        <v>820</v>
      </c>
      <c r="D310" s="145">
        <v>36</v>
      </c>
      <c r="E310" s="146">
        <v>12640</v>
      </c>
      <c r="F310" s="146">
        <v>0</v>
      </c>
      <c r="G310" s="147">
        <v>0</v>
      </c>
      <c r="H310" s="145">
        <v>29</v>
      </c>
      <c r="I310" s="146">
        <v>9638.08</v>
      </c>
      <c r="J310" s="146">
        <v>0</v>
      </c>
      <c r="K310" s="147">
        <v>0</v>
      </c>
      <c r="L310" s="145">
        <v>11</v>
      </c>
      <c r="M310" s="146">
        <v>4506</v>
      </c>
      <c r="N310" s="146">
        <v>0</v>
      </c>
      <c r="O310" s="147">
        <v>0</v>
      </c>
      <c r="P310" s="145">
        <f t="shared" si="39"/>
        <v>-25</v>
      </c>
      <c r="Q310" s="146">
        <f t="shared" si="33"/>
        <v>-8134</v>
      </c>
      <c r="R310" s="146">
        <f t="shared" si="34"/>
        <v>0</v>
      </c>
      <c r="S310" s="147">
        <f t="shared" si="35"/>
        <v>0</v>
      </c>
      <c r="T310" s="145">
        <f t="shared" si="40"/>
        <v>-18</v>
      </c>
      <c r="U310" s="146">
        <f t="shared" si="36"/>
        <v>-5132.08</v>
      </c>
      <c r="V310" s="146">
        <f t="shared" si="37"/>
        <v>0</v>
      </c>
      <c r="W310" s="147">
        <f t="shared" si="38"/>
        <v>0</v>
      </c>
      <c r="X310" s="288"/>
    </row>
    <row r="311" spans="1:24" ht="12.75" customHeight="1" x14ac:dyDescent="0.2">
      <c r="A311" s="218" t="s">
        <v>992</v>
      </c>
      <c r="B311" s="143" t="s">
        <v>821</v>
      </c>
      <c r="C311" s="144" t="s">
        <v>822</v>
      </c>
      <c r="D311" s="145">
        <v>156</v>
      </c>
      <c r="E311" s="146">
        <v>61208</v>
      </c>
      <c r="F311" s="146">
        <v>0</v>
      </c>
      <c r="G311" s="147">
        <v>0</v>
      </c>
      <c r="H311" s="145">
        <v>112</v>
      </c>
      <c r="I311" s="146">
        <v>40232.14</v>
      </c>
      <c r="J311" s="146">
        <v>0</v>
      </c>
      <c r="K311" s="147">
        <v>0</v>
      </c>
      <c r="L311" s="145">
        <v>74</v>
      </c>
      <c r="M311" s="146">
        <v>43839</v>
      </c>
      <c r="N311" s="146">
        <v>0</v>
      </c>
      <c r="O311" s="147">
        <v>0</v>
      </c>
      <c r="P311" s="145">
        <f t="shared" si="39"/>
        <v>-82</v>
      </c>
      <c r="Q311" s="146">
        <f t="shared" si="33"/>
        <v>-17369</v>
      </c>
      <c r="R311" s="146">
        <f t="shared" si="34"/>
        <v>0</v>
      </c>
      <c r="S311" s="147">
        <f t="shared" si="35"/>
        <v>0</v>
      </c>
      <c r="T311" s="145">
        <f t="shared" si="40"/>
        <v>-38</v>
      </c>
      <c r="U311" s="146">
        <f t="shared" si="36"/>
        <v>3606.8600000000006</v>
      </c>
      <c r="V311" s="146">
        <f t="shared" si="37"/>
        <v>0</v>
      </c>
      <c r="W311" s="147">
        <f t="shared" si="38"/>
        <v>0</v>
      </c>
      <c r="X311" s="288"/>
    </row>
    <row r="312" spans="1:24" x14ac:dyDescent="0.2">
      <c r="A312" s="218" t="s">
        <v>992</v>
      </c>
      <c r="B312" s="143" t="s">
        <v>823</v>
      </c>
      <c r="C312" s="144" t="s">
        <v>824</v>
      </c>
      <c r="D312" s="145">
        <v>5427</v>
      </c>
      <c r="E312" s="146">
        <v>294140</v>
      </c>
      <c r="F312" s="146">
        <v>0</v>
      </c>
      <c r="G312" s="147">
        <v>0</v>
      </c>
      <c r="H312" s="145">
        <v>4939</v>
      </c>
      <c r="I312" s="146">
        <v>246163.02</v>
      </c>
      <c r="J312" s="146">
        <v>0</v>
      </c>
      <c r="K312" s="147">
        <v>0</v>
      </c>
      <c r="L312" s="145">
        <v>1432</v>
      </c>
      <c r="M312" s="146">
        <v>262683</v>
      </c>
      <c r="N312" s="146">
        <v>0</v>
      </c>
      <c r="O312" s="147">
        <v>0</v>
      </c>
      <c r="P312" s="145">
        <f t="shared" si="39"/>
        <v>-3995</v>
      </c>
      <c r="Q312" s="146">
        <f t="shared" si="33"/>
        <v>-31457</v>
      </c>
      <c r="R312" s="146">
        <f t="shared" si="34"/>
        <v>0</v>
      </c>
      <c r="S312" s="147">
        <f t="shared" si="35"/>
        <v>0</v>
      </c>
      <c r="T312" s="145">
        <f t="shared" si="40"/>
        <v>-3507</v>
      </c>
      <c r="U312" s="146">
        <f t="shared" si="36"/>
        <v>16519.98000000001</v>
      </c>
      <c r="V312" s="146">
        <f t="shared" si="37"/>
        <v>0</v>
      </c>
      <c r="W312" s="147">
        <f t="shared" si="38"/>
        <v>0</v>
      </c>
      <c r="X312" s="288"/>
    </row>
    <row r="313" spans="1:24" x14ac:dyDescent="0.2">
      <c r="A313" s="218" t="s">
        <v>992</v>
      </c>
      <c r="B313" s="143" t="s">
        <v>825</v>
      </c>
      <c r="C313" s="144" t="s">
        <v>826</v>
      </c>
      <c r="D313" s="145">
        <v>3043</v>
      </c>
      <c r="E313" s="146">
        <v>767780</v>
      </c>
      <c r="F313" s="146">
        <v>0</v>
      </c>
      <c r="G313" s="147">
        <v>0</v>
      </c>
      <c r="H313" s="145">
        <v>3211</v>
      </c>
      <c r="I313" s="146">
        <v>691854.37</v>
      </c>
      <c r="J313" s="146">
        <v>0</v>
      </c>
      <c r="K313" s="147">
        <v>0</v>
      </c>
      <c r="L313" s="145">
        <v>1409</v>
      </c>
      <c r="M313" s="146">
        <v>692562</v>
      </c>
      <c r="N313" s="146">
        <v>0</v>
      </c>
      <c r="O313" s="147">
        <v>0</v>
      </c>
      <c r="P313" s="145">
        <f t="shared" si="39"/>
        <v>-1634</v>
      </c>
      <c r="Q313" s="146">
        <f t="shared" si="33"/>
        <v>-75218</v>
      </c>
      <c r="R313" s="146">
        <f t="shared" si="34"/>
        <v>0</v>
      </c>
      <c r="S313" s="147">
        <f t="shared" si="35"/>
        <v>0</v>
      </c>
      <c r="T313" s="145">
        <f t="shared" si="40"/>
        <v>-1802</v>
      </c>
      <c r="U313" s="146">
        <f t="shared" si="36"/>
        <v>707.63000000000466</v>
      </c>
      <c r="V313" s="146">
        <f t="shared" si="37"/>
        <v>0</v>
      </c>
      <c r="W313" s="147">
        <f t="shared" si="38"/>
        <v>0</v>
      </c>
      <c r="X313" s="288"/>
    </row>
    <row r="314" spans="1:24" x14ac:dyDescent="0.2">
      <c r="A314" s="218" t="s">
        <v>992</v>
      </c>
      <c r="B314" s="143" t="s">
        <v>827</v>
      </c>
      <c r="C314" s="144" t="s">
        <v>828</v>
      </c>
      <c r="D314" s="145">
        <v>360</v>
      </c>
      <c r="E314" s="146">
        <v>127920</v>
      </c>
      <c r="F314" s="146">
        <v>0</v>
      </c>
      <c r="G314" s="147">
        <v>0</v>
      </c>
      <c r="H314" s="145">
        <v>401</v>
      </c>
      <c r="I314" s="146">
        <v>145229.6</v>
      </c>
      <c r="J314" s="146">
        <v>0</v>
      </c>
      <c r="K314" s="147">
        <v>0</v>
      </c>
      <c r="L314" s="145">
        <v>150</v>
      </c>
      <c r="M314" s="146">
        <v>156183</v>
      </c>
      <c r="N314" s="146">
        <v>0</v>
      </c>
      <c r="O314" s="147">
        <v>0</v>
      </c>
      <c r="P314" s="145">
        <f t="shared" si="39"/>
        <v>-210</v>
      </c>
      <c r="Q314" s="146">
        <f t="shared" si="33"/>
        <v>28263</v>
      </c>
      <c r="R314" s="146">
        <f t="shared" si="34"/>
        <v>0</v>
      </c>
      <c r="S314" s="147">
        <f t="shared" si="35"/>
        <v>0</v>
      </c>
      <c r="T314" s="145">
        <f t="shared" si="40"/>
        <v>-251</v>
      </c>
      <c r="U314" s="146">
        <f t="shared" si="36"/>
        <v>10953.399999999994</v>
      </c>
      <c r="V314" s="146">
        <f t="shared" si="37"/>
        <v>0</v>
      </c>
      <c r="W314" s="147">
        <f t="shared" si="38"/>
        <v>0</v>
      </c>
      <c r="X314" s="288"/>
    </row>
    <row r="315" spans="1:24" x14ac:dyDescent="0.2">
      <c r="A315" s="218" t="s">
        <v>992</v>
      </c>
      <c r="B315" s="143" t="s">
        <v>829</v>
      </c>
      <c r="C315" s="144" t="s">
        <v>830</v>
      </c>
      <c r="D315" s="145">
        <v>1764</v>
      </c>
      <c r="E315" s="146">
        <v>606852</v>
      </c>
      <c r="F315" s="146">
        <v>0</v>
      </c>
      <c r="G315" s="147">
        <v>0</v>
      </c>
      <c r="H315" s="145">
        <v>1808</v>
      </c>
      <c r="I315" s="146">
        <v>541649.1</v>
      </c>
      <c r="J315" s="146">
        <v>0</v>
      </c>
      <c r="K315" s="147">
        <v>0</v>
      </c>
      <c r="L315" s="145">
        <v>507</v>
      </c>
      <c r="M315" s="146">
        <v>550701</v>
      </c>
      <c r="N315" s="146">
        <v>0</v>
      </c>
      <c r="O315" s="147">
        <v>0</v>
      </c>
      <c r="P315" s="145">
        <f t="shared" si="39"/>
        <v>-1257</v>
      </c>
      <c r="Q315" s="146">
        <f t="shared" si="33"/>
        <v>-56151</v>
      </c>
      <c r="R315" s="146">
        <f t="shared" si="34"/>
        <v>0</v>
      </c>
      <c r="S315" s="147">
        <f t="shared" si="35"/>
        <v>0</v>
      </c>
      <c r="T315" s="145">
        <f t="shared" si="40"/>
        <v>-1301</v>
      </c>
      <c r="U315" s="146">
        <f t="shared" si="36"/>
        <v>9051.9000000000233</v>
      </c>
      <c r="V315" s="146">
        <f t="shared" si="37"/>
        <v>0</v>
      </c>
      <c r="W315" s="147">
        <f t="shared" si="38"/>
        <v>0</v>
      </c>
      <c r="X315" s="288"/>
    </row>
    <row r="316" spans="1:24" x14ac:dyDescent="0.2">
      <c r="A316" s="218" t="s">
        <v>992</v>
      </c>
      <c r="B316" s="143" t="s">
        <v>831</v>
      </c>
      <c r="C316" s="144" t="s">
        <v>832</v>
      </c>
      <c r="D316" s="145">
        <v>425</v>
      </c>
      <c r="E316" s="146">
        <v>90436</v>
      </c>
      <c r="F316" s="146">
        <v>0</v>
      </c>
      <c r="G316" s="147">
        <v>0</v>
      </c>
      <c r="H316" s="145">
        <v>325</v>
      </c>
      <c r="I316" s="146">
        <v>74626.149999999994</v>
      </c>
      <c r="J316" s="146">
        <v>0</v>
      </c>
      <c r="K316" s="147">
        <v>0</v>
      </c>
      <c r="L316" s="145">
        <v>106</v>
      </c>
      <c r="M316" s="146">
        <v>85131</v>
      </c>
      <c r="N316" s="146">
        <v>0</v>
      </c>
      <c r="O316" s="147">
        <v>0</v>
      </c>
      <c r="P316" s="145">
        <f t="shared" si="39"/>
        <v>-319</v>
      </c>
      <c r="Q316" s="146">
        <f t="shared" si="33"/>
        <v>-5305</v>
      </c>
      <c r="R316" s="146">
        <f t="shared" si="34"/>
        <v>0</v>
      </c>
      <c r="S316" s="147">
        <f t="shared" si="35"/>
        <v>0</v>
      </c>
      <c r="T316" s="145">
        <f t="shared" si="40"/>
        <v>-219</v>
      </c>
      <c r="U316" s="146">
        <f t="shared" si="36"/>
        <v>10504.850000000006</v>
      </c>
      <c r="V316" s="146">
        <f t="shared" si="37"/>
        <v>0</v>
      </c>
      <c r="W316" s="147">
        <f t="shared" si="38"/>
        <v>0</v>
      </c>
      <c r="X316" s="288"/>
    </row>
    <row r="317" spans="1:24" x14ac:dyDescent="0.2">
      <c r="A317" s="218" t="s">
        <v>992</v>
      </c>
      <c r="B317" s="143" t="s">
        <v>833</v>
      </c>
      <c r="C317" s="144" t="s">
        <v>834</v>
      </c>
      <c r="D317" s="145">
        <v>833</v>
      </c>
      <c r="E317" s="146">
        <v>283426</v>
      </c>
      <c r="F317" s="146">
        <v>0</v>
      </c>
      <c r="G317" s="147">
        <v>0</v>
      </c>
      <c r="H317" s="145">
        <v>506</v>
      </c>
      <c r="I317" s="146">
        <v>74474.09</v>
      </c>
      <c r="J317" s="146">
        <v>0</v>
      </c>
      <c r="K317" s="147">
        <v>0</v>
      </c>
      <c r="L317" s="145">
        <v>116</v>
      </c>
      <c r="M317" s="146">
        <v>164632</v>
      </c>
      <c r="N317" s="146">
        <v>0</v>
      </c>
      <c r="O317" s="147">
        <v>0</v>
      </c>
      <c r="P317" s="145">
        <f t="shared" si="39"/>
        <v>-717</v>
      </c>
      <c r="Q317" s="146">
        <f t="shared" si="33"/>
        <v>-118794</v>
      </c>
      <c r="R317" s="146">
        <f t="shared" si="34"/>
        <v>0</v>
      </c>
      <c r="S317" s="147">
        <f t="shared" si="35"/>
        <v>0</v>
      </c>
      <c r="T317" s="145">
        <f t="shared" si="40"/>
        <v>-390</v>
      </c>
      <c r="U317" s="146">
        <f t="shared" si="36"/>
        <v>90157.91</v>
      </c>
      <c r="V317" s="146">
        <f t="shared" si="37"/>
        <v>0</v>
      </c>
      <c r="W317" s="147">
        <f t="shared" si="38"/>
        <v>0</v>
      </c>
      <c r="X317" s="288"/>
    </row>
    <row r="318" spans="1:24" x14ac:dyDescent="0.2">
      <c r="A318" s="218" t="s">
        <v>992</v>
      </c>
      <c r="B318" s="143" t="s">
        <v>835</v>
      </c>
      <c r="C318" s="144" t="s">
        <v>836</v>
      </c>
      <c r="D318" s="145">
        <v>213</v>
      </c>
      <c r="E318" s="146">
        <v>76218</v>
      </c>
      <c r="F318" s="146">
        <v>0</v>
      </c>
      <c r="G318" s="147">
        <v>0</v>
      </c>
      <c r="H318" s="145">
        <v>280</v>
      </c>
      <c r="I318" s="146">
        <v>89017</v>
      </c>
      <c r="J318" s="146">
        <v>0</v>
      </c>
      <c r="K318" s="147">
        <v>0</v>
      </c>
      <c r="L318" s="145">
        <v>190</v>
      </c>
      <c r="M318" s="146">
        <v>91331</v>
      </c>
      <c r="N318" s="146">
        <v>0</v>
      </c>
      <c r="O318" s="147">
        <v>0</v>
      </c>
      <c r="P318" s="145">
        <f t="shared" si="39"/>
        <v>-23</v>
      </c>
      <c r="Q318" s="146">
        <f t="shared" si="33"/>
        <v>15113</v>
      </c>
      <c r="R318" s="146">
        <f t="shared" si="34"/>
        <v>0</v>
      </c>
      <c r="S318" s="147">
        <f t="shared" si="35"/>
        <v>0</v>
      </c>
      <c r="T318" s="145">
        <f t="shared" si="40"/>
        <v>-90</v>
      </c>
      <c r="U318" s="146">
        <f t="shared" si="36"/>
        <v>2314</v>
      </c>
      <c r="V318" s="146">
        <f t="shared" si="37"/>
        <v>0</v>
      </c>
      <c r="W318" s="147">
        <f t="shared" si="38"/>
        <v>0</v>
      </c>
      <c r="X318" s="288"/>
    </row>
    <row r="319" spans="1:24" ht="12.75" customHeight="1" x14ac:dyDescent="0.2">
      <c r="A319" s="218" t="s">
        <v>992</v>
      </c>
      <c r="B319" s="143" t="s">
        <v>837</v>
      </c>
      <c r="C319" s="144" t="s">
        <v>838</v>
      </c>
      <c r="D319" s="145">
        <v>289</v>
      </c>
      <c r="E319" s="146">
        <v>97650</v>
      </c>
      <c r="F319" s="146">
        <v>0</v>
      </c>
      <c r="G319" s="147">
        <v>0</v>
      </c>
      <c r="H319" s="145">
        <v>175</v>
      </c>
      <c r="I319" s="146">
        <v>59619</v>
      </c>
      <c r="J319" s="146">
        <v>0</v>
      </c>
      <c r="K319" s="147">
        <v>0</v>
      </c>
      <c r="L319" s="145">
        <v>92</v>
      </c>
      <c r="M319" s="146">
        <v>71207</v>
      </c>
      <c r="N319" s="146">
        <v>0</v>
      </c>
      <c r="O319" s="147">
        <v>0</v>
      </c>
      <c r="P319" s="145">
        <f t="shared" si="39"/>
        <v>-197</v>
      </c>
      <c r="Q319" s="146">
        <f t="shared" si="33"/>
        <v>-26443</v>
      </c>
      <c r="R319" s="146">
        <f t="shared" si="34"/>
        <v>0</v>
      </c>
      <c r="S319" s="147">
        <f t="shared" si="35"/>
        <v>0</v>
      </c>
      <c r="T319" s="145">
        <f t="shared" si="40"/>
        <v>-83</v>
      </c>
      <c r="U319" s="146">
        <f t="shared" si="36"/>
        <v>11588</v>
      </c>
      <c r="V319" s="146">
        <f t="shared" si="37"/>
        <v>0</v>
      </c>
      <c r="W319" s="147">
        <f t="shared" si="38"/>
        <v>0</v>
      </c>
      <c r="X319" s="288"/>
    </row>
    <row r="320" spans="1:24" x14ac:dyDescent="0.2">
      <c r="A320" s="218" t="s">
        <v>992</v>
      </c>
      <c r="B320" s="143" t="s">
        <v>839</v>
      </c>
      <c r="C320" s="144" t="s">
        <v>840</v>
      </c>
      <c r="D320" s="145"/>
      <c r="E320" s="146">
        <v>88</v>
      </c>
      <c r="F320" s="146">
        <v>0</v>
      </c>
      <c r="G320" s="147">
        <v>0</v>
      </c>
      <c r="H320" s="145">
        <v>0</v>
      </c>
      <c r="I320" s="146">
        <v>66</v>
      </c>
      <c r="J320" s="146">
        <v>0</v>
      </c>
      <c r="K320" s="147">
        <v>0</v>
      </c>
      <c r="L320" s="145">
        <v>0</v>
      </c>
      <c r="M320" s="146">
        <v>132</v>
      </c>
      <c r="N320" s="146">
        <v>0</v>
      </c>
      <c r="O320" s="147">
        <v>0</v>
      </c>
      <c r="P320" s="145">
        <f t="shared" si="39"/>
        <v>0</v>
      </c>
      <c r="Q320" s="146">
        <f t="shared" si="33"/>
        <v>44</v>
      </c>
      <c r="R320" s="146">
        <f t="shared" si="34"/>
        <v>0</v>
      </c>
      <c r="S320" s="147">
        <f t="shared" si="35"/>
        <v>0</v>
      </c>
      <c r="T320" s="145">
        <f t="shared" si="40"/>
        <v>0</v>
      </c>
      <c r="U320" s="146">
        <f t="shared" si="36"/>
        <v>66</v>
      </c>
      <c r="V320" s="146">
        <f t="shared" si="37"/>
        <v>0</v>
      </c>
      <c r="W320" s="147">
        <f t="shared" si="38"/>
        <v>0</v>
      </c>
      <c r="X320" s="288"/>
    </row>
    <row r="321" spans="1:24" ht="12.75" customHeight="1" x14ac:dyDescent="0.2">
      <c r="A321" s="218" t="s">
        <v>992</v>
      </c>
      <c r="B321" s="143" t="s">
        <v>841</v>
      </c>
      <c r="C321" s="144" t="s">
        <v>842</v>
      </c>
      <c r="D321" s="145"/>
      <c r="E321" s="146">
        <v>735215</v>
      </c>
      <c r="F321" s="146">
        <v>0</v>
      </c>
      <c r="G321" s="147">
        <v>0</v>
      </c>
      <c r="H321" s="145">
        <v>0</v>
      </c>
      <c r="I321" s="146">
        <v>652903.86</v>
      </c>
      <c r="J321" s="146">
        <v>0</v>
      </c>
      <c r="K321" s="147">
        <v>0</v>
      </c>
      <c r="L321" s="145">
        <v>0</v>
      </c>
      <c r="M321" s="146">
        <v>766723</v>
      </c>
      <c r="N321" s="146">
        <v>0</v>
      </c>
      <c r="O321" s="147">
        <v>0</v>
      </c>
      <c r="P321" s="145">
        <f t="shared" si="39"/>
        <v>0</v>
      </c>
      <c r="Q321" s="146">
        <f t="shared" si="33"/>
        <v>31508</v>
      </c>
      <c r="R321" s="146">
        <f t="shared" si="34"/>
        <v>0</v>
      </c>
      <c r="S321" s="147">
        <f t="shared" si="35"/>
        <v>0</v>
      </c>
      <c r="T321" s="145">
        <f t="shared" si="40"/>
        <v>0</v>
      </c>
      <c r="U321" s="146">
        <f t="shared" si="36"/>
        <v>113819.14000000001</v>
      </c>
      <c r="V321" s="146">
        <f t="shared" si="37"/>
        <v>0</v>
      </c>
      <c r="W321" s="147">
        <f t="shared" si="38"/>
        <v>0</v>
      </c>
      <c r="X321" s="288"/>
    </row>
    <row r="322" spans="1:24" x14ac:dyDescent="0.2">
      <c r="A322" s="218" t="s">
        <v>992</v>
      </c>
      <c r="B322" s="143" t="s">
        <v>843</v>
      </c>
      <c r="C322" s="144" t="s">
        <v>844</v>
      </c>
      <c r="D322" s="145"/>
      <c r="E322" s="146">
        <v>656640</v>
      </c>
      <c r="F322" s="146">
        <v>0</v>
      </c>
      <c r="G322" s="147">
        <v>0</v>
      </c>
      <c r="H322" s="145">
        <v>0</v>
      </c>
      <c r="I322" s="146">
        <v>645724.51</v>
      </c>
      <c r="J322" s="146">
        <v>0</v>
      </c>
      <c r="K322" s="147">
        <v>0</v>
      </c>
      <c r="L322" s="145">
        <v>0</v>
      </c>
      <c r="M322" s="146">
        <v>943500</v>
      </c>
      <c r="N322" s="146">
        <v>0</v>
      </c>
      <c r="O322" s="147">
        <v>0</v>
      </c>
      <c r="P322" s="145">
        <f t="shared" si="39"/>
        <v>0</v>
      </c>
      <c r="Q322" s="146">
        <f t="shared" si="33"/>
        <v>286860</v>
      </c>
      <c r="R322" s="146">
        <f t="shared" si="34"/>
        <v>0</v>
      </c>
      <c r="S322" s="147">
        <f t="shared" si="35"/>
        <v>0</v>
      </c>
      <c r="T322" s="145">
        <f t="shared" si="40"/>
        <v>0</v>
      </c>
      <c r="U322" s="146">
        <f t="shared" si="36"/>
        <v>297775.49</v>
      </c>
      <c r="V322" s="146">
        <f t="shared" si="37"/>
        <v>0</v>
      </c>
      <c r="W322" s="147">
        <f t="shared" si="38"/>
        <v>0</v>
      </c>
      <c r="X322" s="288"/>
    </row>
    <row r="323" spans="1:24" ht="12.75" customHeight="1" x14ac:dyDescent="0.2">
      <c r="A323" s="218" t="s">
        <v>992</v>
      </c>
      <c r="B323" s="143" t="s">
        <v>845</v>
      </c>
      <c r="C323" s="144" t="s">
        <v>846</v>
      </c>
      <c r="D323" s="145">
        <v>1379</v>
      </c>
      <c r="E323" s="146">
        <v>1948079.4</v>
      </c>
      <c r="F323" s="146">
        <v>247349.43999999983</v>
      </c>
      <c r="G323" s="147">
        <v>0</v>
      </c>
      <c r="H323" s="145">
        <v>1776</v>
      </c>
      <c r="I323" s="146">
        <v>2057271</v>
      </c>
      <c r="J323" s="146">
        <v>16941.599999999999</v>
      </c>
      <c r="K323" s="147">
        <v>0</v>
      </c>
      <c r="L323" s="145">
        <v>736</v>
      </c>
      <c r="M323" s="146">
        <v>3299525</v>
      </c>
      <c r="N323" s="146">
        <v>22009.599999999999</v>
      </c>
      <c r="O323" s="147">
        <v>0</v>
      </c>
      <c r="P323" s="145">
        <f t="shared" si="39"/>
        <v>-643</v>
      </c>
      <c r="Q323" s="146">
        <f t="shared" si="33"/>
        <v>1351445.6</v>
      </c>
      <c r="R323" s="146">
        <f t="shared" si="34"/>
        <v>-225339.83999999982</v>
      </c>
      <c r="S323" s="147">
        <f t="shared" si="35"/>
        <v>0</v>
      </c>
      <c r="T323" s="145">
        <f t="shared" si="40"/>
        <v>-1040</v>
      </c>
      <c r="U323" s="146">
        <f t="shared" si="36"/>
        <v>1242254</v>
      </c>
      <c r="V323" s="146">
        <f t="shared" si="37"/>
        <v>5068</v>
      </c>
      <c r="W323" s="147">
        <f t="shared" si="38"/>
        <v>0</v>
      </c>
      <c r="X323" s="288"/>
    </row>
    <row r="324" spans="1:24" ht="12.75" customHeight="1" x14ac:dyDescent="0.2">
      <c r="A324" s="218" t="s">
        <v>992</v>
      </c>
      <c r="B324" s="143" t="s">
        <v>847</v>
      </c>
      <c r="C324" s="144" t="s">
        <v>848</v>
      </c>
      <c r="D324" s="145">
        <v>3461</v>
      </c>
      <c r="E324" s="146">
        <v>2797989</v>
      </c>
      <c r="F324" s="146">
        <v>67243</v>
      </c>
      <c r="G324" s="147">
        <v>0</v>
      </c>
      <c r="H324" s="145">
        <v>3321</v>
      </c>
      <c r="I324" s="146">
        <v>2847852</v>
      </c>
      <c r="J324" s="146">
        <v>19413.599999999999</v>
      </c>
      <c r="K324" s="147">
        <v>0</v>
      </c>
      <c r="L324" s="145">
        <v>1469</v>
      </c>
      <c r="M324" s="146">
        <v>2547746.7999999998</v>
      </c>
      <c r="N324" s="146">
        <v>22931.599999999999</v>
      </c>
      <c r="O324" s="147">
        <v>0</v>
      </c>
      <c r="P324" s="145">
        <f t="shared" si="39"/>
        <v>-1992</v>
      </c>
      <c r="Q324" s="146">
        <f t="shared" si="33"/>
        <v>-250242.20000000019</v>
      </c>
      <c r="R324" s="146">
        <f t="shared" si="34"/>
        <v>-44311.4</v>
      </c>
      <c r="S324" s="147">
        <f t="shared" si="35"/>
        <v>0</v>
      </c>
      <c r="T324" s="145">
        <f t="shared" si="40"/>
        <v>-1852</v>
      </c>
      <c r="U324" s="146">
        <f t="shared" si="36"/>
        <v>-300105.20000000019</v>
      </c>
      <c r="V324" s="146">
        <f t="shared" si="37"/>
        <v>3518</v>
      </c>
      <c r="W324" s="147">
        <f t="shared" si="38"/>
        <v>0</v>
      </c>
      <c r="X324" s="288"/>
    </row>
    <row r="325" spans="1:24" x14ac:dyDescent="0.2">
      <c r="A325" s="218" t="s">
        <v>992</v>
      </c>
      <c r="B325" s="143" t="s">
        <v>849</v>
      </c>
      <c r="C325" s="144" t="s">
        <v>850</v>
      </c>
      <c r="D325" s="145">
        <v>11198</v>
      </c>
      <c r="E325" s="146">
        <v>11638973</v>
      </c>
      <c r="F325" s="146">
        <v>999279.20000000019</v>
      </c>
      <c r="G325" s="147">
        <v>2871470.75</v>
      </c>
      <c r="H325" s="145">
        <v>10784</v>
      </c>
      <c r="I325" s="146">
        <v>11650858.199999999</v>
      </c>
      <c r="J325" s="146">
        <v>256121.3</v>
      </c>
      <c r="K325" s="147">
        <v>3756072.9400000013</v>
      </c>
      <c r="L325" s="145">
        <v>5279</v>
      </c>
      <c r="M325" s="146">
        <v>11524048.399999999</v>
      </c>
      <c r="N325" s="146">
        <v>243464.93000000002</v>
      </c>
      <c r="O325" s="147">
        <v>3716332.83</v>
      </c>
      <c r="P325" s="145">
        <f t="shared" si="39"/>
        <v>-5919</v>
      </c>
      <c r="Q325" s="146">
        <f t="shared" si="33"/>
        <v>-114924.60000000149</v>
      </c>
      <c r="R325" s="146">
        <f t="shared" si="34"/>
        <v>-755814.27000000014</v>
      </c>
      <c r="S325" s="147">
        <f t="shared" si="35"/>
        <v>844862.08000000007</v>
      </c>
      <c r="T325" s="145">
        <f t="shared" si="40"/>
        <v>-5505</v>
      </c>
      <c r="U325" s="146">
        <f t="shared" si="36"/>
        <v>-126809.80000000075</v>
      </c>
      <c r="V325" s="146">
        <f t="shared" si="37"/>
        <v>-12656.369999999966</v>
      </c>
      <c r="W325" s="147">
        <f t="shared" si="38"/>
        <v>-39740.110000001267</v>
      </c>
      <c r="X325" s="288"/>
    </row>
    <row r="326" spans="1:24" x14ac:dyDescent="0.2">
      <c r="A326" s="218" t="s">
        <v>992</v>
      </c>
      <c r="B326" s="143" t="s">
        <v>851</v>
      </c>
      <c r="C326" s="144" t="s">
        <v>852</v>
      </c>
      <c r="D326" s="145">
        <v>1211</v>
      </c>
      <c r="E326" s="146">
        <v>670096</v>
      </c>
      <c r="F326" s="146">
        <v>0</v>
      </c>
      <c r="G326" s="147">
        <v>0</v>
      </c>
      <c r="H326" s="145">
        <v>1067</v>
      </c>
      <c r="I326" s="146">
        <v>670628</v>
      </c>
      <c r="J326" s="146">
        <v>0</v>
      </c>
      <c r="K326" s="147">
        <v>0</v>
      </c>
      <c r="L326" s="145">
        <v>475</v>
      </c>
      <c r="M326" s="146">
        <v>587853</v>
      </c>
      <c r="N326" s="146">
        <v>0</v>
      </c>
      <c r="O326" s="147">
        <v>0</v>
      </c>
      <c r="P326" s="145">
        <f t="shared" si="39"/>
        <v>-736</v>
      </c>
      <c r="Q326" s="146">
        <f t="shared" si="33"/>
        <v>-82243</v>
      </c>
      <c r="R326" s="146">
        <f t="shared" si="34"/>
        <v>0</v>
      </c>
      <c r="S326" s="147">
        <f t="shared" si="35"/>
        <v>0</v>
      </c>
      <c r="T326" s="145">
        <f t="shared" si="40"/>
        <v>-592</v>
      </c>
      <c r="U326" s="146">
        <f t="shared" si="36"/>
        <v>-82775</v>
      </c>
      <c r="V326" s="146">
        <f t="shared" si="37"/>
        <v>0</v>
      </c>
      <c r="W326" s="147">
        <f t="shared" si="38"/>
        <v>0</v>
      </c>
      <c r="X326" s="288"/>
    </row>
    <row r="327" spans="1:24" x14ac:dyDescent="0.2">
      <c r="A327" s="218" t="s">
        <v>992</v>
      </c>
      <c r="B327" s="143" t="s">
        <v>853</v>
      </c>
      <c r="C327" s="144" t="s">
        <v>854</v>
      </c>
      <c r="D327" s="145"/>
      <c r="E327" s="146">
        <v>5344</v>
      </c>
      <c r="F327" s="146">
        <v>0</v>
      </c>
      <c r="G327" s="147">
        <v>0</v>
      </c>
      <c r="H327" s="145">
        <v>0</v>
      </c>
      <c r="I327" s="146">
        <v>3419.5</v>
      </c>
      <c r="J327" s="146">
        <v>0</v>
      </c>
      <c r="K327" s="147">
        <v>0</v>
      </c>
      <c r="L327" s="145">
        <v>0</v>
      </c>
      <c r="M327" s="146">
        <v>4228</v>
      </c>
      <c r="N327" s="146">
        <v>0</v>
      </c>
      <c r="O327" s="147">
        <v>0</v>
      </c>
      <c r="P327" s="145">
        <f t="shared" si="39"/>
        <v>0</v>
      </c>
      <c r="Q327" s="146">
        <f t="shared" ref="Q327:Q387" si="41">M327-E327</f>
        <v>-1116</v>
      </c>
      <c r="R327" s="146">
        <f t="shared" ref="R327:R387" si="42">N327-F327</f>
        <v>0</v>
      </c>
      <c r="S327" s="147">
        <f t="shared" ref="S327:S387" si="43">O327-G327</f>
        <v>0</v>
      </c>
      <c r="T327" s="145">
        <f t="shared" si="40"/>
        <v>0</v>
      </c>
      <c r="U327" s="146">
        <f t="shared" ref="U327:U387" si="44">M327-I327</f>
        <v>808.5</v>
      </c>
      <c r="V327" s="146">
        <f t="shared" ref="V327:V387" si="45">N327-J327</f>
        <v>0</v>
      </c>
      <c r="W327" s="147">
        <f t="shared" ref="W327:W387" si="46">O327-K327</f>
        <v>0</v>
      </c>
      <c r="X327" s="288"/>
    </row>
    <row r="328" spans="1:24" x14ac:dyDescent="0.2">
      <c r="A328" s="218" t="s">
        <v>992</v>
      </c>
      <c r="B328" s="143" t="s">
        <v>855</v>
      </c>
      <c r="C328" s="144" t="s">
        <v>856</v>
      </c>
      <c r="D328" s="145"/>
      <c r="E328" s="146">
        <v>87532</v>
      </c>
      <c r="F328" s="146">
        <v>0</v>
      </c>
      <c r="G328" s="147">
        <v>0</v>
      </c>
      <c r="H328" s="145">
        <v>0</v>
      </c>
      <c r="I328" s="146">
        <v>75444</v>
      </c>
      <c r="J328" s="146">
        <v>0</v>
      </c>
      <c r="K328" s="147">
        <v>0</v>
      </c>
      <c r="L328" s="145">
        <v>0</v>
      </c>
      <c r="M328" s="146">
        <v>90280</v>
      </c>
      <c r="N328" s="146">
        <v>0</v>
      </c>
      <c r="O328" s="147">
        <v>0</v>
      </c>
      <c r="P328" s="145">
        <f t="shared" ref="P328:P387" si="47">L328-D328</f>
        <v>0</v>
      </c>
      <c r="Q328" s="146">
        <f t="shared" si="41"/>
        <v>2748</v>
      </c>
      <c r="R328" s="146">
        <f t="shared" si="42"/>
        <v>0</v>
      </c>
      <c r="S328" s="147">
        <f t="shared" si="43"/>
        <v>0</v>
      </c>
      <c r="T328" s="145">
        <f t="shared" ref="T328:T387" si="48">L328-H328</f>
        <v>0</v>
      </c>
      <c r="U328" s="146">
        <f t="shared" si="44"/>
        <v>14836</v>
      </c>
      <c r="V328" s="146">
        <f t="shared" si="45"/>
        <v>0</v>
      </c>
      <c r="W328" s="147">
        <f t="shared" si="46"/>
        <v>0</v>
      </c>
      <c r="X328" s="288"/>
    </row>
    <row r="329" spans="1:24" ht="12.75" customHeight="1" x14ac:dyDescent="0.2">
      <c r="A329" s="218" t="s">
        <v>992</v>
      </c>
      <c r="B329" s="143" t="s">
        <v>857</v>
      </c>
      <c r="C329" s="144" t="s">
        <v>858</v>
      </c>
      <c r="D329" s="145"/>
      <c r="E329" s="146">
        <v>43580</v>
      </c>
      <c r="F329" s="146">
        <v>0</v>
      </c>
      <c r="G329" s="147">
        <v>0</v>
      </c>
      <c r="H329" s="145">
        <v>0</v>
      </c>
      <c r="I329" s="146">
        <v>32260.25</v>
      </c>
      <c r="J329" s="146">
        <v>0</v>
      </c>
      <c r="K329" s="147">
        <v>0</v>
      </c>
      <c r="L329" s="145">
        <v>0</v>
      </c>
      <c r="M329" s="146">
        <v>34419</v>
      </c>
      <c r="N329" s="146">
        <v>0</v>
      </c>
      <c r="O329" s="147">
        <v>0</v>
      </c>
      <c r="P329" s="145">
        <f t="shared" si="47"/>
        <v>0</v>
      </c>
      <c r="Q329" s="146">
        <f t="shared" si="41"/>
        <v>-9161</v>
      </c>
      <c r="R329" s="146">
        <f t="shared" si="42"/>
        <v>0</v>
      </c>
      <c r="S329" s="147">
        <f t="shared" si="43"/>
        <v>0</v>
      </c>
      <c r="T329" s="145">
        <f t="shared" si="48"/>
        <v>0</v>
      </c>
      <c r="U329" s="146">
        <f t="shared" si="44"/>
        <v>2158.75</v>
      </c>
      <c r="V329" s="146">
        <f t="shared" si="45"/>
        <v>0</v>
      </c>
      <c r="W329" s="147">
        <f t="shared" si="46"/>
        <v>0</v>
      </c>
      <c r="X329" s="288"/>
    </row>
    <row r="330" spans="1:24" ht="12.75" customHeight="1" x14ac:dyDescent="0.2">
      <c r="A330" s="218" t="s">
        <v>992</v>
      </c>
      <c r="B330" s="143" t="s">
        <v>859</v>
      </c>
      <c r="C330" s="144" t="s">
        <v>860</v>
      </c>
      <c r="D330" s="145"/>
      <c r="E330" s="146">
        <v>38304</v>
      </c>
      <c r="F330" s="146">
        <v>0</v>
      </c>
      <c r="G330" s="147">
        <v>0</v>
      </c>
      <c r="H330" s="145">
        <v>0</v>
      </c>
      <c r="I330" s="146">
        <v>31377.68</v>
      </c>
      <c r="J330" s="146">
        <v>0</v>
      </c>
      <c r="K330" s="147">
        <v>0</v>
      </c>
      <c r="L330" s="145">
        <v>0</v>
      </c>
      <c r="M330" s="146">
        <v>40039</v>
      </c>
      <c r="N330" s="146">
        <v>0</v>
      </c>
      <c r="O330" s="147">
        <v>0</v>
      </c>
      <c r="P330" s="145">
        <f t="shared" si="47"/>
        <v>0</v>
      </c>
      <c r="Q330" s="146">
        <f t="shared" si="41"/>
        <v>1735</v>
      </c>
      <c r="R330" s="146">
        <f t="shared" si="42"/>
        <v>0</v>
      </c>
      <c r="S330" s="147">
        <f t="shared" si="43"/>
        <v>0</v>
      </c>
      <c r="T330" s="145">
        <f t="shared" si="48"/>
        <v>0</v>
      </c>
      <c r="U330" s="146">
        <f t="shared" si="44"/>
        <v>8661.32</v>
      </c>
      <c r="V330" s="146">
        <f t="shared" si="45"/>
        <v>0</v>
      </c>
      <c r="W330" s="147">
        <f t="shared" si="46"/>
        <v>0</v>
      </c>
      <c r="X330" s="288"/>
    </row>
    <row r="331" spans="1:24" ht="12.75" customHeight="1" x14ac:dyDescent="0.2">
      <c r="A331" s="218" t="s">
        <v>992</v>
      </c>
      <c r="B331" s="143" t="s">
        <v>861</v>
      </c>
      <c r="C331" s="144" t="s">
        <v>862</v>
      </c>
      <c r="D331" s="145"/>
      <c r="E331" s="146">
        <v>24654</v>
      </c>
      <c r="F331" s="146">
        <v>0</v>
      </c>
      <c r="G331" s="147">
        <v>0</v>
      </c>
      <c r="H331" s="145">
        <v>0</v>
      </c>
      <c r="I331" s="146">
        <v>21610.09</v>
      </c>
      <c r="J331" s="146">
        <v>0</v>
      </c>
      <c r="K331" s="147">
        <v>0</v>
      </c>
      <c r="L331" s="145">
        <v>0</v>
      </c>
      <c r="M331" s="146">
        <v>26175</v>
      </c>
      <c r="N331" s="146">
        <v>0</v>
      </c>
      <c r="O331" s="147">
        <v>0</v>
      </c>
      <c r="P331" s="145">
        <f t="shared" si="47"/>
        <v>0</v>
      </c>
      <c r="Q331" s="146">
        <f t="shared" si="41"/>
        <v>1521</v>
      </c>
      <c r="R331" s="146">
        <f t="shared" si="42"/>
        <v>0</v>
      </c>
      <c r="S331" s="147">
        <f t="shared" si="43"/>
        <v>0</v>
      </c>
      <c r="T331" s="145">
        <f t="shared" si="48"/>
        <v>0</v>
      </c>
      <c r="U331" s="146">
        <f t="shared" si="44"/>
        <v>4564.91</v>
      </c>
      <c r="V331" s="146">
        <f t="shared" si="45"/>
        <v>0</v>
      </c>
      <c r="W331" s="147">
        <f t="shared" si="46"/>
        <v>0</v>
      </c>
      <c r="X331" s="288"/>
    </row>
    <row r="332" spans="1:24" ht="12.75" customHeight="1" x14ac:dyDescent="0.2">
      <c r="A332" s="218" t="s">
        <v>992</v>
      </c>
      <c r="B332" s="143" t="s">
        <v>863</v>
      </c>
      <c r="C332" s="144" t="s">
        <v>864</v>
      </c>
      <c r="D332" s="145"/>
      <c r="E332" s="146">
        <v>119100</v>
      </c>
      <c r="F332" s="146">
        <v>0</v>
      </c>
      <c r="G332" s="147">
        <v>0</v>
      </c>
      <c r="H332" s="145">
        <v>0</v>
      </c>
      <c r="I332" s="146">
        <v>76692.600000000006</v>
      </c>
      <c r="J332" s="146">
        <v>0</v>
      </c>
      <c r="K332" s="147">
        <v>0</v>
      </c>
      <c r="L332" s="145">
        <v>0</v>
      </c>
      <c r="M332" s="146">
        <v>93288</v>
      </c>
      <c r="N332" s="146">
        <v>0</v>
      </c>
      <c r="O332" s="147">
        <v>0</v>
      </c>
      <c r="P332" s="145">
        <f t="shared" si="47"/>
        <v>0</v>
      </c>
      <c r="Q332" s="146">
        <f t="shared" si="41"/>
        <v>-25812</v>
      </c>
      <c r="R332" s="146">
        <f t="shared" si="42"/>
        <v>0</v>
      </c>
      <c r="S332" s="147">
        <f t="shared" si="43"/>
        <v>0</v>
      </c>
      <c r="T332" s="145">
        <f t="shared" si="48"/>
        <v>0</v>
      </c>
      <c r="U332" s="146">
        <f t="shared" si="44"/>
        <v>16595.399999999994</v>
      </c>
      <c r="V332" s="146">
        <f t="shared" si="45"/>
        <v>0</v>
      </c>
      <c r="W332" s="147">
        <f t="shared" si="46"/>
        <v>0</v>
      </c>
      <c r="X332" s="288"/>
    </row>
    <row r="333" spans="1:24" ht="12.75" customHeight="1" x14ac:dyDescent="0.2">
      <c r="A333" s="218" t="s">
        <v>992</v>
      </c>
      <c r="B333" s="143" t="s">
        <v>865</v>
      </c>
      <c r="C333" s="144" t="s">
        <v>866</v>
      </c>
      <c r="D333" s="145"/>
      <c r="E333" s="146">
        <v>3000</v>
      </c>
      <c r="F333" s="146">
        <v>0</v>
      </c>
      <c r="G333" s="147">
        <v>0</v>
      </c>
      <c r="H333" s="145">
        <v>0</v>
      </c>
      <c r="I333" s="146">
        <v>1451.76</v>
      </c>
      <c r="J333" s="146">
        <v>0</v>
      </c>
      <c r="K333" s="147">
        <v>0</v>
      </c>
      <c r="L333" s="145">
        <v>0</v>
      </c>
      <c r="M333" s="146">
        <v>2145</v>
      </c>
      <c r="N333" s="146">
        <v>0</v>
      </c>
      <c r="O333" s="147">
        <v>0</v>
      </c>
      <c r="P333" s="145">
        <f t="shared" si="47"/>
        <v>0</v>
      </c>
      <c r="Q333" s="146">
        <f t="shared" si="41"/>
        <v>-855</v>
      </c>
      <c r="R333" s="146">
        <f t="shared" si="42"/>
        <v>0</v>
      </c>
      <c r="S333" s="147">
        <f t="shared" si="43"/>
        <v>0</v>
      </c>
      <c r="T333" s="145">
        <f t="shared" si="48"/>
        <v>0</v>
      </c>
      <c r="U333" s="146">
        <f t="shared" si="44"/>
        <v>693.24</v>
      </c>
      <c r="V333" s="146">
        <f t="shared" si="45"/>
        <v>0</v>
      </c>
      <c r="W333" s="147">
        <f t="shared" si="46"/>
        <v>0</v>
      </c>
      <c r="X333" s="288"/>
    </row>
    <row r="334" spans="1:24" x14ac:dyDescent="0.2">
      <c r="A334" s="218" t="s">
        <v>992</v>
      </c>
      <c r="B334" s="143" t="s">
        <v>867</v>
      </c>
      <c r="C334" s="144" t="s">
        <v>868</v>
      </c>
      <c r="D334" s="145"/>
      <c r="E334" s="146">
        <v>3400</v>
      </c>
      <c r="F334" s="146">
        <v>0</v>
      </c>
      <c r="G334" s="147">
        <v>0</v>
      </c>
      <c r="H334" s="145">
        <v>0</v>
      </c>
      <c r="I334" s="146">
        <v>3150</v>
      </c>
      <c r="J334" s="146">
        <v>0</v>
      </c>
      <c r="K334" s="147">
        <v>0</v>
      </c>
      <c r="L334" s="145">
        <v>0</v>
      </c>
      <c r="M334" s="146">
        <v>3321</v>
      </c>
      <c r="N334" s="146">
        <v>0</v>
      </c>
      <c r="O334" s="147">
        <v>0</v>
      </c>
      <c r="P334" s="145">
        <f t="shared" si="47"/>
        <v>0</v>
      </c>
      <c r="Q334" s="146">
        <f t="shared" si="41"/>
        <v>-79</v>
      </c>
      <c r="R334" s="146">
        <f t="shared" si="42"/>
        <v>0</v>
      </c>
      <c r="S334" s="147">
        <f t="shared" si="43"/>
        <v>0</v>
      </c>
      <c r="T334" s="145">
        <f t="shared" si="48"/>
        <v>0</v>
      </c>
      <c r="U334" s="146">
        <f t="shared" si="44"/>
        <v>171</v>
      </c>
      <c r="V334" s="146">
        <f t="shared" si="45"/>
        <v>0</v>
      </c>
      <c r="W334" s="147">
        <f t="shared" si="46"/>
        <v>0</v>
      </c>
      <c r="X334" s="288"/>
    </row>
    <row r="335" spans="1:24" ht="12.75" customHeight="1" x14ac:dyDescent="0.2">
      <c r="A335" s="218" t="s">
        <v>167</v>
      </c>
      <c r="B335" s="143" t="s">
        <v>869</v>
      </c>
      <c r="C335" s="144" t="s">
        <v>870</v>
      </c>
      <c r="D335" s="145">
        <v>842</v>
      </c>
      <c r="E335" s="146">
        <v>664357</v>
      </c>
      <c r="F335" s="146">
        <v>0</v>
      </c>
      <c r="G335" s="147">
        <v>1693260.2200000002</v>
      </c>
      <c r="H335" s="145">
        <v>912</v>
      </c>
      <c r="I335" s="146">
        <v>576343</v>
      </c>
      <c r="J335" s="146">
        <v>0</v>
      </c>
      <c r="K335" s="147">
        <v>1601632.48</v>
      </c>
      <c r="L335" s="145">
        <v>691</v>
      </c>
      <c r="M335" s="146">
        <v>578913</v>
      </c>
      <c r="N335" s="146">
        <v>0</v>
      </c>
      <c r="O335" s="147">
        <v>1634211.4</v>
      </c>
      <c r="P335" s="145">
        <f t="shared" si="47"/>
        <v>-151</v>
      </c>
      <c r="Q335" s="146">
        <f t="shared" si="41"/>
        <v>-85444</v>
      </c>
      <c r="R335" s="146">
        <f t="shared" si="42"/>
        <v>0</v>
      </c>
      <c r="S335" s="147">
        <f t="shared" si="43"/>
        <v>-59048.820000000298</v>
      </c>
      <c r="T335" s="145">
        <f t="shared" si="48"/>
        <v>-221</v>
      </c>
      <c r="U335" s="146">
        <f t="shared" si="44"/>
        <v>2570</v>
      </c>
      <c r="V335" s="146">
        <f t="shared" si="45"/>
        <v>0</v>
      </c>
      <c r="W335" s="147">
        <f t="shared" si="46"/>
        <v>32578.919999999925</v>
      </c>
      <c r="X335" s="288"/>
    </row>
    <row r="336" spans="1:24" x14ac:dyDescent="0.2">
      <c r="A336" s="218" t="s">
        <v>167</v>
      </c>
      <c r="B336" s="143" t="s">
        <v>871</v>
      </c>
      <c r="C336" s="144" t="s">
        <v>872</v>
      </c>
      <c r="D336" s="145">
        <v>286</v>
      </c>
      <c r="E336" s="146">
        <v>192200</v>
      </c>
      <c r="F336" s="146">
        <v>0</v>
      </c>
      <c r="G336" s="147">
        <v>0</v>
      </c>
      <c r="H336" s="145">
        <v>272</v>
      </c>
      <c r="I336" s="146">
        <v>180162</v>
      </c>
      <c r="J336" s="146">
        <v>0</v>
      </c>
      <c r="K336" s="147">
        <v>0</v>
      </c>
      <c r="L336" s="145">
        <v>172</v>
      </c>
      <c r="M336" s="146">
        <v>190495</v>
      </c>
      <c r="N336" s="146">
        <v>0</v>
      </c>
      <c r="O336" s="147">
        <v>0</v>
      </c>
      <c r="P336" s="145">
        <f t="shared" si="47"/>
        <v>-114</v>
      </c>
      <c r="Q336" s="146">
        <f t="shared" si="41"/>
        <v>-1705</v>
      </c>
      <c r="R336" s="146">
        <f t="shared" si="42"/>
        <v>0</v>
      </c>
      <c r="S336" s="147">
        <f t="shared" si="43"/>
        <v>0</v>
      </c>
      <c r="T336" s="145">
        <f t="shared" si="48"/>
        <v>-100</v>
      </c>
      <c r="U336" s="146">
        <f t="shared" si="44"/>
        <v>10333</v>
      </c>
      <c r="V336" s="146">
        <f t="shared" si="45"/>
        <v>0</v>
      </c>
      <c r="W336" s="147">
        <f t="shared" si="46"/>
        <v>0</v>
      </c>
      <c r="X336" s="288"/>
    </row>
    <row r="337" spans="1:24" ht="12.75" customHeight="1" x14ac:dyDescent="0.2">
      <c r="A337" s="218" t="s">
        <v>167</v>
      </c>
      <c r="B337" s="276" t="s">
        <v>873</v>
      </c>
      <c r="C337" s="144" t="s">
        <v>874</v>
      </c>
      <c r="D337" s="145">
        <v>1236</v>
      </c>
      <c r="E337" s="146">
        <v>849828</v>
      </c>
      <c r="F337" s="146">
        <v>0</v>
      </c>
      <c r="G337" s="147">
        <v>0</v>
      </c>
      <c r="H337" s="145">
        <v>1346</v>
      </c>
      <c r="I337" s="146">
        <v>888669</v>
      </c>
      <c r="J337" s="146">
        <v>0</v>
      </c>
      <c r="K337" s="147">
        <v>0</v>
      </c>
      <c r="L337" s="145">
        <v>1235</v>
      </c>
      <c r="M337" s="146">
        <v>1004278</v>
      </c>
      <c r="N337" s="146">
        <v>0</v>
      </c>
      <c r="O337" s="147">
        <v>0</v>
      </c>
      <c r="P337" s="145">
        <f t="shared" si="47"/>
        <v>-1</v>
      </c>
      <c r="Q337" s="146">
        <f t="shared" si="41"/>
        <v>154450</v>
      </c>
      <c r="R337" s="146">
        <f t="shared" si="42"/>
        <v>0</v>
      </c>
      <c r="S337" s="147">
        <f t="shared" si="43"/>
        <v>0</v>
      </c>
      <c r="T337" s="145">
        <f t="shared" si="48"/>
        <v>-111</v>
      </c>
      <c r="U337" s="146">
        <f t="shared" si="44"/>
        <v>115609</v>
      </c>
      <c r="V337" s="146">
        <f t="shared" si="45"/>
        <v>0</v>
      </c>
      <c r="W337" s="147">
        <f t="shared" si="46"/>
        <v>0</v>
      </c>
      <c r="X337" s="288"/>
    </row>
    <row r="338" spans="1:24" ht="12.75" customHeight="1" x14ac:dyDescent="0.2">
      <c r="A338" s="218" t="s">
        <v>167</v>
      </c>
      <c r="B338" s="276" t="s">
        <v>875</v>
      </c>
      <c r="C338" s="144" t="s">
        <v>876</v>
      </c>
      <c r="D338" s="145">
        <v>728</v>
      </c>
      <c r="E338" s="146">
        <v>406360</v>
      </c>
      <c r="F338" s="146">
        <v>0</v>
      </c>
      <c r="G338" s="147">
        <v>0</v>
      </c>
      <c r="H338" s="145">
        <v>779</v>
      </c>
      <c r="I338" s="146">
        <v>420934</v>
      </c>
      <c r="J338" s="146">
        <v>0</v>
      </c>
      <c r="K338" s="147">
        <v>0</v>
      </c>
      <c r="L338" s="145">
        <v>606</v>
      </c>
      <c r="M338" s="146">
        <v>464072</v>
      </c>
      <c r="N338" s="146">
        <v>0</v>
      </c>
      <c r="O338" s="147">
        <v>0</v>
      </c>
      <c r="P338" s="145">
        <f t="shared" si="47"/>
        <v>-122</v>
      </c>
      <c r="Q338" s="146">
        <f t="shared" si="41"/>
        <v>57712</v>
      </c>
      <c r="R338" s="146">
        <f t="shared" si="42"/>
        <v>0</v>
      </c>
      <c r="S338" s="147">
        <f t="shared" si="43"/>
        <v>0</v>
      </c>
      <c r="T338" s="145">
        <f t="shared" si="48"/>
        <v>-173</v>
      </c>
      <c r="U338" s="146">
        <f t="shared" si="44"/>
        <v>43138</v>
      </c>
      <c r="V338" s="146">
        <f t="shared" si="45"/>
        <v>0</v>
      </c>
      <c r="W338" s="147">
        <f t="shared" si="46"/>
        <v>0</v>
      </c>
      <c r="X338" s="288"/>
    </row>
    <row r="339" spans="1:24" ht="12.75" customHeight="1" x14ac:dyDescent="0.2">
      <c r="A339" s="218" t="s">
        <v>167</v>
      </c>
      <c r="B339" s="276" t="s">
        <v>877</v>
      </c>
      <c r="C339" s="144" t="s">
        <v>878</v>
      </c>
      <c r="D339" s="145">
        <v>674</v>
      </c>
      <c r="E339" s="146">
        <v>976671</v>
      </c>
      <c r="F339" s="146">
        <v>2160</v>
      </c>
      <c r="G339" s="147">
        <v>0</v>
      </c>
      <c r="H339" s="145">
        <v>691</v>
      </c>
      <c r="I339" s="146">
        <v>883566</v>
      </c>
      <c r="J339" s="146">
        <v>1080</v>
      </c>
      <c r="K339" s="147">
        <v>0</v>
      </c>
      <c r="L339" s="145">
        <v>644</v>
      </c>
      <c r="M339" s="146">
        <v>1057283</v>
      </c>
      <c r="N339" s="146">
        <v>6218</v>
      </c>
      <c r="O339" s="147">
        <v>0</v>
      </c>
      <c r="P339" s="145">
        <f t="shared" si="47"/>
        <v>-30</v>
      </c>
      <c r="Q339" s="146">
        <f t="shared" si="41"/>
        <v>80612</v>
      </c>
      <c r="R339" s="146">
        <f t="shared" si="42"/>
        <v>4058</v>
      </c>
      <c r="S339" s="147">
        <f t="shared" si="43"/>
        <v>0</v>
      </c>
      <c r="T339" s="145">
        <f t="shared" si="48"/>
        <v>-47</v>
      </c>
      <c r="U339" s="146">
        <f t="shared" si="44"/>
        <v>173717</v>
      </c>
      <c r="V339" s="146">
        <f t="shared" si="45"/>
        <v>5138</v>
      </c>
      <c r="W339" s="147">
        <f t="shared" si="46"/>
        <v>0</v>
      </c>
      <c r="X339" s="288"/>
    </row>
    <row r="340" spans="1:24" x14ac:dyDescent="0.2">
      <c r="A340" s="218" t="s">
        <v>167</v>
      </c>
      <c r="B340" s="276" t="s">
        <v>879</v>
      </c>
      <c r="C340" s="144" t="s">
        <v>880</v>
      </c>
      <c r="D340" s="145">
        <v>950</v>
      </c>
      <c r="E340" s="146">
        <v>473647</v>
      </c>
      <c r="F340" s="146">
        <v>20220</v>
      </c>
      <c r="G340" s="147">
        <v>0</v>
      </c>
      <c r="H340" s="145">
        <v>1013</v>
      </c>
      <c r="I340" s="146">
        <v>449151</v>
      </c>
      <c r="J340" s="146">
        <v>13658</v>
      </c>
      <c r="K340" s="147">
        <v>0</v>
      </c>
      <c r="L340" s="145">
        <v>763</v>
      </c>
      <c r="M340" s="146">
        <v>460712.2</v>
      </c>
      <c r="N340" s="146">
        <v>4135.6000000000004</v>
      </c>
      <c r="O340" s="147">
        <v>0</v>
      </c>
      <c r="P340" s="145">
        <f t="shared" si="47"/>
        <v>-187</v>
      </c>
      <c r="Q340" s="146">
        <f t="shared" si="41"/>
        <v>-12934.799999999988</v>
      </c>
      <c r="R340" s="146">
        <f t="shared" si="42"/>
        <v>-16084.4</v>
      </c>
      <c r="S340" s="147">
        <f t="shared" si="43"/>
        <v>0</v>
      </c>
      <c r="T340" s="145">
        <f t="shared" si="48"/>
        <v>-250</v>
      </c>
      <c r="U340" s="146">
        <f t="shared" si="44"/>
        <v>11561.200000000012</v>
      </c>
      <c r="V340" s="146">
        <f t="shared" si="45"/>
        <v>-9522.4</v>
      </c>
      <c r="W340" s="147">
        <f t="shared" si="46"/>
        <v>0</v>
      </c>
      <c r="X340" s="288"/>
    </row>
    <row r="341" spans="1:24" x14ac:dyDescent="0.2">
      <c r="A341" s="218" t="s">
        <v>167</v>
      </c>
      <c r="B341" s="276" t="s">
        <v>881</v>
      </c>
      <c r="C341" s="144" t="s">
        <v>882</v>
      </c>
      <c r="D341" s="145">
        <v>873</v>
      </c>
      <c r="E341" s="146">
        <v>480386</v>
      </c>
      <c r="F341" s="146">
        <v>0</v>
      </c>
      <c r="G341" s="147">
        <v>0</v>
      </c>
      <c r="H341" s="145">
        <v>884</v>
      </c>
      <c r="I341" s="146">
        <v>505947</v>
      </c>
      <c r="J341" s="146">
        <v>0</v>
      </c>
      <c r="K341" s="147">
        <v>0</v>
      </c>
      <c r="L341" s="145">
        <v>607</v>
      </c>
      <c r="M341" s="146">
        <v>494556</v>
      </c>
      <c r="N341" s="146">
        <v>0</v>
      </c>
      <c r="O341" s="147">
        <v>0</v>
      </c>
      <c r="P341" s="145">
        <f t="shared" si="47"/>
        <v>-266</v>
      </c>
      <c r="Q341" s="146">
        <f t="shared" si="41"/>
        <v>14170</v>
      </c>
      <c r="R341" s="146">
        <f t="shared" si="42"/>
        <v>0</v>
      </c>
      <c r="S341" s="147">
        <f t="shared" si="43"/>
        <v>0</v>
      </c>
      <c r="T341" s="145">
        <f t="shared" si="48"/>
        <v>-277</v>
      </c>
      <c r="U341" s="146">
        <f t="shared" si="44"/>
        <v>-11391</v>
      </c>
      <c r="V341" s="146">
        <f t="shared" si="45"/>
        <v>0</v>
      </c>
      <c r="W341" s="147">
        <f t="shared" si="46"/>
        <v>0</v>
      </c>
      <c r="X341" s="288"/>
    </row>
    <row r="342" spans="1:24" x14ac:dyDescent="0.2">
      <c r="A342" s="218" t="s">
        <v>167</v>
      </c>
      <c r="B342" s="276" t="s">
        <v>883</v>
      </c>
      <c r="C342" s="144" t="s">
        <v>884</v>
      </c>
      <c r="D342" s="145">
        <v>91</v>
      </c>
      <c r="E342" s="146">
        <v>30334</v>
      </c>
      <c r="F342" s="146">
        <v>0</v>
      </c>
      <c r="G342" s="147">
        <v>0</v>
      </c>
      <c r="H342" s="145">
        <v>92</v>
      </c>
      <c r="I342" s="146">
        <v>30732</v>
      </c>
      <c r="J342" s="146">
        <v>0</v>
      </c>
      <c r="K342" s="147">
        <v>0</v>
      </c>
      <c r="L342" s="145">
        <v>35</v>
      </c>
      <c r="M342" s="146">
        <v>28017</v>
      </c>
      <c r="N342" s="146">
        <v>0</v>
      </c>
      <c r="O342" s="147">
        <v>0</v>
      </c>
      <c r="P342" s="145">
        <f t="shared" si="47"/>
        <v>-56</v>
      </c>
      <c r="Q342" s="146">
        <f t="shared" si="41"/>
        <v>-2317</v>
      </c>
      <c r="R342" s="146">
        <f t="shared" si="42"/>
        <v>0</v>
      </c>
      <c r="S342" s="147">
        <f t="shared" si="43"/>
        <v>0</v>
      </c>
      <c r="T342" s="145">
        <f t="shared" si="48"/>
        <v>-57</v>
      </c>
      <c r="U342" s="146">
        <f t="shared" si="44"/>
        <v>-2715</v>
      </c>
      <c r="V342" s="146">
        <f t="shared" si="45"/>
        <v>0</v>
      </c>
      <c r="W342" s="147">
        <f t="shared" si="46"/>
        <v>0</v>
      </c>
      <c r="X342" s="288"/>
    </row>
    <row r="343" spans="1:24" x14ac:dyDescent="0.2">
      <c r="A343" s="218" t="s">
        <v>167</v>
      </c>
      <c r="B343" s="276" t="s">
        <v>885</v>
      </c>
      <c r="C343" s="144" t="s">
        <v>886</v>
      </c>
      <c r="D343" s="145">
        <v>1317</v>
      </c>
      <c r="E343" s="146">
        <v>219088</v>
      </c>
      <c r="F343" s="146">
        <v>0</v>
      </c>
      <c r="G343" s="147">
        <v>0</v>
      </c>
      <c r="H343" s="145">
        <v>958</v>
      </c>
      <c r="I343" s="146">
        <v>169955</v>
      </c>
      <c r="J343" s="146">
        <v>0</v>
      </c>
      <c r="K343" s="147">
        <v>0</v>
      </c>
      <c r="L343" s="145">
        <v>242</v>
      </c>
      <c r="M343" s="146">
        <v>177897</v>
      </c>
      <c r="N343" s="146">
        <v>0</v>
      </c>
      <c r="O343" s="147">
        <v>0</v>
      </c>
      <c r="P343" s="145">
        <f t="shared" si="47"/>
        <v>-1075</v>
      </c>
      <c r="Q343" s="146">
        <f t="shared" si="41"/>
        <v>-41191</v>
      </c>
      <c r="R343" s="146">
        <f t="shared" si="42"/>
        <v>0</v>
      </c>
      <c r="S343" s="147">
        <f t="shared" si="43"/>
        <v>0</v>
      </c>
      <c r="T343" s="145">
        <f t="shared" si="48"/>
        <v>-716</v>
      </c>
      <c r="U343" s="146">
        <f t="shared" si="44"/>
        <v>7942</v>
      </c>
      <c r="V343" s="146">
        <f t="shared" si="45"/>
        <v>0</v>
      </c>
      <c r="W343" s="147">
        <f t="shared" si="46"/>
        <v>0</v>
      </c>
      <c r="X343" s="288"/>
    </row>
    <row r="344" spans="1:24" x14ac:dyDescent="0.2">
      <c r="A344" s="218" t="s">
        <v>167</v>
      </c>
      <c r="B344" s="276" t="s">
        <v>887</v>
      </c>
      <c r="C344" s="144" t="s">
        <v>888</v>
      </c>
      <c r="D344" s="145">
        <v>2171</v>
      </c>
      <c r="E344" s="146">
        <v>1278110</v>
      </c>
      <c r="F344" s="146">
        <v>0</v>
      </c>
      <c r="G344" s="147">
        <v>0</v>
      </c>
      <c r="H344" s="145">
        <v>2163</v>
      </c>
      <c r="I344" s="146">
        <v>1204382</v>
      </c>
      <c r="J344" s="146">
        <v>0</v>
      </c>
      <c r="K344" s="147">
        <v>0</v>
      </c>
      <c r="L344" s="145">
        <v>1960</v>
      </c>
      <c r="M344" s="146">
        <v>1389868.2</v>
      </c>
      <c r="N344" s="146">
        <v>0</v>
      </c>
      <c r="O344" s="147">
        <v>0</v>
      </c>
      <c r="P344" s="145">
        <f t="shared" si="47"/>
        <v>-211</v>
      </c>
      <c r="Q344" s="146">
        <f t="shared" si="41"/>
        <v>111758.19999999995</v>
      </c>
      <c r="R344" s="146">
        <f t="shared" si="42"/>
        <v>0</v>
      </c>
      <c r="S344" s="147">
        <f t="shared" si="43"/>
        <v>0</v>
      </c>
      <c r="T344" s="145">
        <f t="shared" si="48"/>
        <v>-203</v>
      </c>
      <c r="U344" s="146">
        <f t="shared" si="44"/>
        <v>185486.19999999995</v>
      </c>
      <c r="V344" s="146">
        <f t="shared" si="45"/>
        <v>0</v>
      </c>
      <c r="W344" s="147">
        <f t="shared" si="46"/>
        <v>0</v>
      </c>
      <c r="X344" s="288"/>
    </row>
    <row r="345" spans="1:24" ht="12.75" customHeight="1" x14ac:dyDescent="0.2">
      <c r="A345" s="218" t="s">
        <v>167</v>
      </c>
      <c r="B345" s="276" t="s">
        <v>889</v>
      </c>
      <c r="C345" s="144" t="s">
        <v>890</v>
      </c>
      <c r="D345" s="145">
        <v>854</v>
      </c>
      <c r="E345" s="146">
        <v>481780</v>
      </c>
      <c r="F345" s="146">
        <v>0</v>
      </c>
      <c r="G345" s="147">
        <v>0</v>
      </c>
      <c r="H345" s="145">
        <v>776</v>
      </c>
      <c r="I345" s="146">
        <v>438835.20000000001</v>
      </c>
      <c r="J345" s="146">
        <v>0</v>
      </c>
      <c r="K345" s="147">
        <v>0</v>
      </c>
      <c r="L345" s="145">
        <v>709</v>
      </c>
      <c r="M345" s="146">
        <v>486729</v>
      </c>
      <c r="N345" s="146">
        <v>0</v>
      </c>
      <c r="O345" s="147">
        <v>0</v>
      </c>
      <c r="P345" s="145">
        <f t="shared" si="47"/>
        <v>-145</v>
      </c>
      <c r="Q345" s="146">
        <f t="shared" si="41"/>
        <v>4949</v>
      </c>
      <c r="R345" s="146">
        <f t="shared" si="42"/>
        <v>0</v>
      </c>
      <c r="S345" s="147">
        <f t="shared" si="43"/>
        <v>0</v>
      </c>
      <c r="T345" s="145">
        <f t="shared" si="48"/>
        <v>-67</v>
      </c>
      <c r="U345" s="146">
        <f t="shared" si="44"/>
        <v>47893.799999999988</v>
      </c>
      <c r="V345" s="146">
        <f t="shared" si="45"/>
        <v>0</v>
      </c>
      <c r="W345" s="147">
        <f t="shared" si="46"/>
        <v>0</v>
      </c>
      <c r="X345" s="288"/>
    </row>
    <row r="346" spans="1:24" x14ac:dyDescent="0.2">
      <c r="A346" s="218" t="s">
        <v>167</v>
      </c>
      <c r="B346" s="276" t="s">
        <v>891</v>
      </c>
      <c r="C346" s="144" t="s">
        <v>892</v>
      </c>
      <c r="D346" s="145">
        <v>380</v>
      </c>
      <c r="E346" s="146">
        <v>271520</v>
      </c>
      <c r="F346" s="146">
        <v>0</v>
      </c>
      <c r="G346" s="147">
        <v>0</v>
      </c>
      <c r="H346" s="145">
        <v>357</v>
      </c>
      <c r="I346" s="146">
        <v>256134</v>
      </c>
      <c r="J346" s="146">
        <v>0</v>
      </c>
      <c r="K346" s="147">
        <v>0</v>
      </c>
      <c r="L346" s="145">
        <v>339</v>
      </c>
      <c r="M346" s="146">
        <v>293571.20000000001</v>
      </c>
      <c r="N346" s="146">
        <v>0</v>
      </c>
      <c r="O346" s="147">
        <v>0</v>
      </c>
      <c r="P346" s="145">
        <f t="shared" si="47"/>
        <v>-41</v>
      </c>
      <c r="Q346" s="146">
        <f t="shared" si="41"/>
        <v>22051.200000000012</v>
      </c>
      <c r="R346" s="146">
        <f t="shared" si="42"/>
        <v>0</v>
      </c>
      <c r="S346" s="147">
        <f t="shared" si="43"/>
        <v>0</v>
      </c>
      <c r="T346" s="145">
        <f t="shared" si="48"/>
        <v>-18</v>
      </c>
      <c r="U346" s="146">
        <f t="shared" si="44"/>
        <v>37437.200000000012</v>
      </c>
      <c r="V346" s="146">
        <f t="shared" si="45"/>
        <v>0</v>
      </c>
      <c r="W346" s="147">
        <f t="shared" si="46"/>
        <v>0</v>
      </c>
      <c r="X346" s="288"/>
    </row>
    <row r="347" spans="1:24" x14ac:dyDescent="0.2">
      <c r="A347" s="218" t="s">
        <v>167</v>
      </c>
      <c r="B347" s="276" t="s">
        <v>893</v>
      </c>
      <c r="C347" s="144" t="s">
        <v>894</v>
      </c>
      <c r="D347" s="145">
        <v>476</v>
      </c>
      <c r="E347" s="146">
        <v>256830</v>
      </c>
      <c r="F347" s="146">
        <v>0</v>
      </c>
      <c r="G347" s="147">
        <v>0</v>
      </c>
      <c r="H347" s="145">
        <v>491</v>
      </c>
      <c r="I347" s="146">
        <v>264932</v>
      </c>
      <c r="J347" s="146">
        <v>0</v>
      </c>
      <c r="K347" s="147">
        <v>0</v>
      </c>
      <c r="L347" s="145">
        <v>437</v>
      </c>
      <c r="M347" s="146">
        <v>283087</v>
      </c>
      <c r="N347" s="146">
        <v>0</v>
      </c>
      <c r="O347" s="147">
        <v>0</v>
      </c>
      <c r="P347" s="145">
        <f t="shared" si="47"/>
        <v>-39</v>
      </c>
      <c r="Q347" s="146">
        <f t="shared" si="41"/>
        <v>26257</v>
      </c>
      <c r="R347" s="146">
        <f t="shared" si="42"/>
        <v>0</v>
      </c>
      <c r="S347" s="147">
        <f t="shared" si="43"/>
        <v>0</v>
      </c>
      <c r="T347" s="145">
        <f t="shared" si="48"/>
        <v>-54</v>
      </c>
      <c r="U347" s="146">
        <f t="shared" si="44"/>
        <v>18155</v>
      </c>
      <c r="V347" s="146">
        <f t="shared" si="45"/>
        <v>0</v>
      </c>
      <c r="W347" s="147">
        <f t="shared" si="46"/>
        <v>0</v>
      </c>
      <c r="X347" s="288"/>
    </row>
    <row r="348" spans="1:24" x14ac:dyDescent="0.2">
      <c r="A348" s="218" t="s">
        <v>175</v>
      </c>
      <c r="B348" s="276" t="s">
        <v>895</v>
      </c>
      <c r="C348" s="144" t="s">
        <v>179</v>
      </c>
      <c r="D348" s="145">
        <v>585</v>
      </c>
      <c r="E348" s="146">
        <v>329714</v>
      </c>
      <c r="F348" s="146">
        <v>0</v>
      </c>
      <c r="G348" s="147">
        <v>0</v>
      </c>
      <c r="H348" s="145">
        <v>607</v>
      </c>
      <c r="I348" s="146">
        <v>320219</v>
      </c>
      <c r="J348" s="146">
        <v>0</v>
      </c>
      <c r="K348" s="147">
        <v>0</v>
      </c>
      <c r="L348" s="145">
        <v>577</v>
      </c>
      <c r="M348" s="146">
        <v>363750</v>
      </c>
      <c r="N348" s="146">
        <v>0</v>
      </c>
      <c r="O348" s="147">
        <v>0</v>
      </c>
      <c r="P348" s="145">
        <f t="shared" si="47"/>
        <v>-8</v>
      </c>
      <c r="Q348" s="146">
        <f t="shared" si="41"/>
        <v>34036</v>
      </c>
      <c r="R348" s="146">
        <f t="shared" si="42"/>
        <v>0</v>
      </c>
      <c r="S348" s="147">
        <f t="shared" si="43"/>
        <v>0</v>
      </c>
      <c r="T348" s="145">
        <f t="shared" si="48"/>
        <v>-30</v>
      </c>
      <c r="U348" s="146">
        <f t="shared" si="44"/>
        <v>43531</v>
      </c>
      <c r="V348" s="146">
        <f t="shared" si="45"/>
        <v>0</v>
      </c>
      <c r="W348" s="147">
        <f t="shared" si="46"/>
        <v>0</v>
      </c>
      <c r="X348" s="288"/>
    </row>
    <row r="349" spans="1:24" x14ac:dyDescent="0.2">
      <c r="A349" s="218" t="s">
        <v>175</v>
      </c>
      <c r="B349" s="276" t="s">
        <v>896</v>
      </c>
      <c r="C349" s="144" t="s">
        <v>897</v>
      </c>
      <c r="D349" s="145">
        <v>2423</v>
      </c>
      <c r="E349" s="146">
        <v>1725863.4</v>
      </c>
      <c r="F349" s="146">
        <v>0</v>
      </c>
      <c r="G349" s="147">
        <v>208.44</v>
      </c>
      <c r="H349" s="145">
        <v>2377</v>
      </c>
      <c r="I349" s="146">
        <v>1660708.5999999999</v>
      </c>
      <c r="J349" s="146">
        <v>0</v>
      </c>
      <c r="K349" s="147">
        <v>758.33</v>
      </c>
      <c r="L349" s="145">
        <v>1823.5</v>
      </c>
      <c r="M349" s="146">
        <v>1719088.9999999998</v>
      </c>
      <c r="N349" s="146">
        <v>0</v>
      </c>
      <c r="O349" s="147">
        <v>0</v>
      </c>
      <c r="P349" s="145">
        <f t="shared" si="47"/>
        <v>-599.5</v>
      </c>
      <c r="Q349" s="146">
        <f t="shared" si="41"/>
        <v>-6774.4000000001397</v>
      </c>
      <c r="R349" s="146">
        <f t="shared" si="42"/>
        <v>0</v>
      </c>
      <c r="S349" s="147">
        <f t="shared" si="43"/>
        <v>-208.44</v>
      </c>
      <c r="T349" s="145">
        <f t="shared" si="48"/>
        <v>-553.5</v>
      </c>
      <c r="U349" s="146">
        <f t="shared" si="44"/>
        <v>58380.399999999907</v>
      </c>
      <c r="V349" s="146">
        <f t="shared" si="45"/>
        <v>0</v>
      </c>
      <c r="W349" s="147">
        <f t="shared" si="46"/>
        <v>-758.33</v>
      </c>
      <c r="X349" s="288"/>
    </row>
    <row r="350" spans="1:24" x14ac:dyDescent="0.2">
      <c r="A350" s="218" t="s">
        <v>175</v>
      </c>
      <c r="B350" s="276" t="s">
        <v>898</v>
      </c>
      <c r="C350" s="144" t="s">
        <v>899</v>
      </c>
      <c r="D350" s="145">
        <v>300</v>
      </c>
      <c r="E350" s="146">
        <v>163330</v>
      </c>
      <c r="F350" s="146">
        <v>0</v>
      </c>
      <c r="G350" s="147">
        <v>0</v>
      </c>
      <c r="H350" s="145">
        <v>253</v>
      </c>
      <c r="I350" s="146">
        <v>134579</v>
      </c>
      <c r="J350" s="146">
        <v>0</v>
      </c>
      <c r="K350" s="147">
        <v>0</v>
      </c>
      <c r="L350" s="145">
        <v>175</v>
      </c>
      <c r="M350" s="146">
        <v>133575</v>
      </c>
      <c r="N350" s="146">
        <v>0</v>
      </c>
      <c r="O350" s="147">
        <v>0</v>
      </c>
      <c r="P350" s="145">
        <f t="shared" si="47"/>
        <v>-125</v>
      </c>
      <c r="Q350" s="146">
        <f t="shared" si="41"/>
        <v>-29755</v>
      </c>
      <c r="R350" s="146">
        <f t="shared" si="42"/>
        <v>0</v>
      </c>
      <c r="S350" s="147">
        <f t="shared" si="43"/>
        <v>0</v>
      </c>
      <c r="T350" s="145">
        <f t="shared" si="48"/>
        <v>-78</v>
      </c>
      <c r="U350" s="146">
        <f t="shared" si="44"/>
        <v>-1004</v>
      </c>
      <c r="V350" s="146">
        <f t="shared" si="45"/>
        <v>0</v>
      </c>
      <c r="W350" s="147">
        <f t="shared" si="46"/>
        <v>0</v>
      </c>
      <c r="X350" s="288"/>
    </row>
    <row r="351" spans="1:24" x14ac:dyDescent="0.2">
      <c r="A351" s="218" t="s">
        <v>175</v>
      </c>
      <c r="B351" s="276" t="s">
        <v>900</v>
      </c>
      <c r="C351" s="144" t="s">
        <v>901</v>
      </c>
      <c r="D351" s="145">
        <v>1199</v>
      </c>
      <c r="E351" s="146">
        <v>395670</v>
      </c>
      <c r="F351" s="146">
        <v>0</v>
      </c>
      <c r="G351" s="147">
        <v>0</v>
      </c>
      <c r="H351" s="145">
        <v>1136</v>
      </c>
      <c r="I351" s="146">
        <v>335211</v>
      </c>
      <c r="J351" s="146">
        <v>0</v>
      </c>
      <c r="K351" s="147">
        <v>0</v>
      </c>
      <c r="L351" s="145">
        <v>411</v>
      </c>
      <c r="M351" s="146">
        <v>355848</v>
      </c>
      <c r="N351" s="146">
        <v>0</v>
      </c>
      <c r="O351" s="147">
        <v>0</v>
      </c>
      <c r="P351" s="145">
        <f t="shared" si="47"/>
        <v>-788</v>
      </c>
      <c r="Q351" s="146">
        <f t="shared" si="41"/>
        <v>-39822</v>
      </c>
      <c r="R351" s="146">
        <f t="shared" si="42"/>
        <v>0</v>
      </c>
      <c r="S351" s="147">
        <f t="shared" si="43"/>
        <v>0</v>
      </c>
      <c r="T351" s="145">
        <f t="shared" si="48"/>
        <v>-725</v>
      </c>
      <c r="U351" s="146">
        <f t="shared" si="44"/>
        <v>20637</v>
      </c>
      <c r="V351" s="146">
        <f t="shared" si="45"/>
        <v>0</v>
      </c>
      <c r="W351" s="147">
        <f t="shared" si="46"/>
        <v>0</v>
      </c>
      <c r="X351" s="288"/>
    </row>
    <row r="352" spans="1:24" x14ac:dyDescent="0.2">
      <c r="A352" s="218" t="s">
        <v>175</v>
      </c>
      <c r="B352" s="143" t="s">
        <v>902</v>
      </c>
      <c r="C352" s="144" t="s">
        <v>903</v>
      </c>
      <c r="D352" s="145">
        <v>793</v>
      </c>
      <c r="E352" s="146">
        <v>444265</v>
      </c>
      <c r="F352" s="146">
        <v>0</v>
      </c>
      <c r="G352" s="147">
        <v>0</v>
      </c>
      <c r="H352" s="145">
        <v>430</v>
      </c>
      <c r="I352" s="146">
        <v>140812</v>
      </c>
      <c r="J352" s="146">
        <v>0</v>
      </c>
      <c r="K352" s="147">
        <v>0</v>
      </c>
      <c r="L352" s="145">
        <v>174</v>
      </c>
      <c r="M352" s="146">
        <v>329915</v>
      </c>
      <c r="N352" s="146">
        <v>0</v>
      </c>
      <c r="O352" s="147">
        <v>0</v>
      </c>
      <c r="P352" s="145">
        <f t="shared" si="47"/>
        <v>-619</v>
      </c>
      <c r="Q352" s="146">
        <f t="shared" si="41"/>
        <v>-114350</v>
      </c>
      <c r="R352" s="146">
        <f t="shared" si="42"/>
        <v>0</v>
      </c>
      <c r="S352" s="147">
        <f t="shared" si="43"/>
        <v>0</v>
      </c>
      <c r="T352" s="145">
        <f t="shared" si="48"/>
        <v>-256</v>
      </c>
      <c r="U352" s="146">
        <f t="shared" si="44"/>
        <v>189103</v>
      </c>
      <c r="V352" s="146">
        <f t="shared" si="45"/>
        <v>0</v>
      </c>
      <c r="W352" s="147">
        <f t="shared" si="46"/>
        <v>0</v>
      </c>
      <c r="X352" s="288"/>
    </row>
    <row r="353" spans="1:24" x14ac:dyDescent="0.2">
      <c r="A353" s="218" t="s">
        <v>175</v>
      </c>
      <c r="B353" s="143" t="s">
        <v>904</v>
      </c>
      <c r="C353" s="144" t="s">
        <v>905</v>
      </c>
      <c r="D353" s="145"/>
      <c r="E353" s="146">
        <v>103650</v>
      </c>
      <c r="F353" s="146">
        <v>0</v>
      </c>
      <c r="G353" s="147">
        <v>0</v>
      </c>
      <c r="H353" s="145">
        <v>0</v>
      </c>
      <c r="I353" s="146">
        <v>86648</v>
      </c>
      <c r="J353" s="146">
        <v>0</v>
      </c>
      <c r="K353" s="147">
        <v>0</v>
      </c>
      <c r="L353" s="145">
        <v>0</v>
      </c>
      <c r="M353" s="146">
        <v>85815</v>
      </c>
      <c r="N353" s="146">
        <v>0</v>
      </c>
      <c r="O353" s="147">
        <v>0</v>
      </c>
      <c r="P353" s="145">
        <f t="shared" si="47"/>
        <v>0</v>
      </c>
      <c r="Q353" s="146">
        <f t="shared" si="41"/>
        <v>-17835</v>
      </c>
      <c r="R353" s="146">
        <f t="shared" si="42"/>
        <v>0</v>
      </c>
      <c r="S353" s="147">
        <f t="shared" si="43"/>
        <v>0</v>
      </c>
      <c r="T353" s="145">
        <f t="shared" si="48"/>
        <v>0</v>
      </c>
      <c r="U353" s="146">
        <f t="shared" si="44"/>
        <v>-833</v>
      </c>
      <c r="V353" s="146">
        <f t="shared" si="45"/>
        <v>0</v>
      </c>
      <c r="W353" s="147">
        <f t="shared" si="46"/>
        <v>0</v>
      </c>
      <c r="X353" s="288"/>
    </row>
    <row r="354" spans="1:24" x14ac:dyDescent="0.2">
      <c r="A354" s="218" t="s">
        <v>175</v>
      </c>
      <c r="B354" s="143" t="s">
        <v>906</v>
      </c>
      <c r="C354" s="144" t="s">
        <v>907</v>
      </c>
      <c r="D354" s="145"/>
      <c r="E354" s="146">
        <v>194190</v>
      </c>
      <c r="F354" s="146">
        <v>0</v>
      </c>
      <c r="G354" s="147">
        <v>0</v>
      </c>
      <c r="H354" s="145">
        <v>0</v>
      </c>
      <c r="I354" s="146">
        <v>160892</v>
      </c>
      <c r="J354" s="146">
        <v>0</v>
      </c>
      <c r="K354" s="147">
        <v>0</v>
      </c>
      <c r="L354" s="145">
        <v>0</v>
      </c>
      <c r="M354" s="146">
        <v>164118</v>
      </c>
      <c r="N354" s="146">
        <v>0</v>
      </c>
      <c r="O354" s="147">
        <v>0</v>
      </c>
      <c r="P354" s="145">
        <f t="shared" si="47"/>
        <v>0</v>
      </c>
      <c r="Q354" s="146">
        <f t="shared" si="41"/>
        <v>-30072</v>
      </c>
      <c r="R354" s="146">
        <f t="shared" si="42"/>
        <v>0</v>
      </c>
      <c r="S354" s="147">
        <f t="shared" si="43"/>
        <v>0</v>
      </c>
      <c r="T354" s="145">
        <f t="shared" si="48"/>
        <v>0</v>
      </c>
      <c r="U354" s="146">
        <f t="shared" si="44"/>
        <v>3226</v>
      </c>
      <c r="V354" s="146">
        <f t="shared" si="45"/>
        <v>0</v>
      </c>
      <c r="W354" s="147">
        <f t="shared" si="46"/>
        <v>0</v>
      </c>
      <c r="X354" s="288"/>
    </row>
    <row r="355" spans="1:24" x14ac:dyDescent="0.2">
      <c r="A355" s="218" t="s">
        <v>175</v>
      </c>
      <c r="B355" s="143" t="s">
        <v>908</v>
      </c>
      <c r="C355" s="144" t="s">
        <v>909</v>
      </c>
      <c r="D355" s="145">
        <v>6537</v>
      </c>
      <c r="E355" s="146">
        <v>5488706.7999999998</v>
      </c>
      <c r="F355" s="146">
        <v>172528.67999999993</v>
      </c>
      <c r="G355" s="147">
        <v>42201.130000000005</v>
      </c>
      <c r="H355" s="145">
        <v>6998</v>
      </c>
      <c r="I355" s="146">
        <v>5280373.4000000004</v>
      </c>
      <c r="J355" s="146">
        <v>67323.33</v>
      </c>
      <c r="K355" s="147">
        <v>59873.56</v>
      </c>
      <c r="L355" s="145">
        <v>5234.5</v>
      </c>
      <c r="M355" s="146">
        <v>5700717.7999999998</v>
      </c>
      <c r="N355" s="146">
        <v>80340</v>
      </c>
      <c r="O355" s="147">
        <v>46501.619999999995</v>
      </c>
      <c r="P355" s="145">
        <f t="shared" si="47"/>
        <v>-1302.5</v>
      </c>
      <c r="Q355" s="146">
        <f t="shared" si="41"/>
        <v>212011</v>
      </c>
      <c r="R355" s="146">
        <f t="shared" si="42"/>
        <v>-92188.679999999935</v>
      </c>
      <c r="S355" s="147">
        <f t="shared" si="43"/>
        <v>4300.4899999999907</v>
      </c>
      <c r="T355" s="145">
        <f t="shared" si="48"/>
        <v>-1763.5</v>
      </c>
      <c r="U355" s="146">
        <f t="shared" si="44"/>
        <v>420344.39999999944</v>
      </c>
      <c r="V355" s="146">
        <f t="shared" si="45"/>
        <v>13016.669999999998</v>
      </c>
      <c r="W355" s="147">
        <f t="shared" si="46"/>
        <v>-13371.940000000002</v>
      </c>
      <c r="X355" s="288"/>
    </row>
    <row r="356" spans="1:24" x14ac:dyDescent="0.2">
      <c r="A356" s="218" t="s">
        <v>175</v>
      </c>
      <c r="B356" s="143" t="s">
        <v>910</v>
      </c>
      <c r="C356" s="144" t="s">
        <v>911</v>
      </c>
      <c r="D356" s="145">
        <v>672</v>
      </c>
      <c r="E356" s="146">
        <v>420380</v>
      </c>
      <c r="F356" s="146">
        <v>0</v>
      </c>
      <c r="G356" s="147">
        <v>0</v>
      </c>
      <c r="H356" s="145">
        <v>564</v>
      </c>
      <c r="I356" s="146">
        <v>413819</v>
      </c>
      <c r="J356" s="146">
        <v>0</v>
      </c>
      <c r="K356" s="147">
        <v>0</v>
      </c>
      <c r="L356" s="145">
        <v>535</v>
      </c>
      <c r="M356" s="146">
        <v>402588.2</v>
      </c>
      <c r="N356" s="146">
        <v>0</v>
      </c>
      <c r="O356" s="147">
        <v>0</v>
      </c>
      <c r="P356" s="145">
        <f t="shared" si="47"/>
        <v>-137</v>
      </c>
      <c r="Q356" s="146">
        <f t="shared" si="41"/>
        <v>-17791.799999999988</v>
      </c>
      <c r="R356" s="146">
        <f t="shared" si="42"/>
        <v>0</v>
      </c>
      <c r="S356" s="147">
        <f t="shared" si="43"/>
        <v>0</v>
      </c>
      <c r="T356" s="145">
        <f t="shared" si="48"/>
        <v>-29</v>
      </c>
      <c r="U356" s="146">
        <f t="shared" si="44"/>
        <v>-11230.799999999988</v>
      </c>
      <c r="V356" s="146">
        <f t="shared" si="45"/>
        <v>0</v>
      </c>
      <c r="W356" s="147">
        <f t="shared" si="46"/>
        <v>0</v>
      </c>
      <c r="X356" s="288"/>
    </row>
    <row r="357" spans="1:24" ht="12.75" customHeight="1" x14ac:dyDescent="0.2">
      <c r="A357" s="218" t="s">
        <v>175</v>
      </c>
      <c r="B357" s="143" t="s">
        <v>912</v>
      </c>
      <c r="C357" s="144" t="s">
        <v>913</v>
      </c>
      <c r="D357" s="145">
        <v>3910</v>
      </c>
      <c r="E357" s="146">
        <v>4075314</v>
      </c>
      <c r="F357" s="146">
        <v>679545.57</v>
      </c>
      <c r="G357" s="147">
        <v>0</v>
      </c>
      <c r="H357" s="145">
        <v>3814</v>
      </c>
      <c r="I357" s="146">
        <v>3612600.2</v>
      </c>
      <c r="J357" s="146">
        <v>147034.56</v>
      </c>
      <c r="K357" s="147">
        <v>0</v>
      </c>
      <c r="L357" s="145">
        <v>2533</v>
      </c>
      <c r="M357" s="146">
        <v>3671100</v>
      </c>
      <c r="N357" s="146">
        <v>216042.99999999997</v>
      </c>
      <c r="O357" s="147">
        <v>0</v>
      </c>
      <c r="P357" s="145">
        <f t="shared" si="47"/>
        <v>-1377</v>
      </c>
      <c r="Q357" s="146">
        <f t="shared" si="41"/>
        <v>-404214</v>
      </c>
      <c r="R357" s="146">
        <f t="shared" si="42"/>
        <v>-463502.56999999995</v>
      </c>
      <c r="S357" s="147">
        <f t="shared" si="43"/>
        <v>0</v>
      </c>
      <c r="T357" s="145">
        <f t="shared" si="48"/>
        <v>-1281</v>
      </c>
      <c r="U357" s="146">
        <f t="shared" si="44"/>
        <v>58499.799999999814</v>
      </c>
      <c r="V357" s="146">
        <f t="shared" si="45"/>
        <v>69008.439999999973</v>
      </c>
      <c r="W357" s="147">
        <f t="shared" si="46"/>
        <v>0</v>
      </c>
      <c r="X357" s="288"/>
    </row>
    <row r="358" spans="1:24" x14ac:dyDescent="0.2">
      <c r="A358" s="218" t="s">
        <v>175</v>
      </c>
      <c r="B358" s="143" t="s">
        <v>914</v>
      </c>
      <c r="C358" s="144" t="s">
        <v>915</v>
      </c>
      <c r="D358" s="145">
        <v>1724</v>
      </c>
      <c r="E358" s="146">
        <v>1499585</v>
      </c>
      <c r="F358" s="146">
        <v>132406.94</v>
      </c>
      <c r="G358" s="147">
        <v>0</v>
      </c>
      <c r="H358" s="145">
        <v>1600</v>
      </c>
      <c r="I358" s="146">
        <v>756472.2</v>
      </c>
      <c r="J358" s="146">
        <v>45285.2</v>
      </c>
      <c r="K358" s="147">
        <v>0</v>
      </c>
      <c r="L358" s="145">
        <v>973</v>
      </c>
      <c r="M358" s="146">
        <v>1515734.8</v>
      </c>
      <c r="N358" s="146">
        <v>55638.8</v>
      </c>
      <c r="O358" s="147">
        <v>0</v>
      </c>
      <c r="P358" s="145">
        <f t="shared" si="47"/>
        <v>-751</v>
      </c>
      <c r="Q358" s="146">
        <f t="shared" si="41"/>
        <v>16149.800000000047</v>
      </c>
      <c r="R358" s="146">
        <f t="shared" si="42"/>
        <v>-76768.14</v>
      </c>
      <c r="S358" s="147">
        <f t="shared" si="43"/>
        <v>0</v>
      </c>
      <c r="T358" s="145">
        <f t="shared" si="48"/>
        <v>-627</v>
      </c>
      <c r="U358" s="146">
        <f t="shared" si="44"/>
        <v>759262.60000000009</v>
      </c>
      <c r="V358" s="146">
        <f t="shared" si="45"/>
        <v>10353.600000000006</v>
      </c>
      <c r="W358" s="147">
        <f t="shared" si="46"/>
        <v>0</v>
      </c>
      <c r="X358" s="288"/>
    </row>
    <row r="359" spans="1:24" x14ac:dyDescent="0.2">
      <c r="A359" s="218" t="s">
        <v>175</v>
      </c>
      <c r="B359" s="143" t="s">
        <v>916</v>
      </c>
      <c r="C359" s="144" t="s">
        <v>205</v>
      </c>
      <c r="D359" s="145">
        <v>227</v>
      </c>
      <c r="E359" s="146">
        <v>125730</v>
      </c>
      <c r="F359" s="146">
        <v>0</v>
      </c>
      <c r="G359" s="147">
        <v>0</v>
      </c>
      <c r="H359" s="145">
        <v>223</v>
      </c>
      <c r="I359" s="146">
        <v>126699</v>
      </c>
      <c r="J359" s="146">
        <v>0</v>
      </c>
      <c r="K359" s="147">
        <v>0</v>
      </c>
      <c r="L359" s="145">
        <v>129</v>
      </c>
      <c r="M359" s="146">
        <v>124410</v>
      </c>
      <c r="N359" s="146">
        <v>0</v>
      </c>
      <c r="O359" s="147">
        <v>0</v>
      </c>
      <c r="P359" s="145">
        <f t="shared" si="47"/>
        <v>-98</v>
      </c>
      <c r="Q359" s="146">
        <f t="shared" si="41"/>
        <v>-1320</v>
      </c>
      <c r="R359" s="146">
        <f t="shared" si="42"/>
        <v>0</v>
      </c>
      <c r="S359" s="147">
        <f t="shared" si="43"/>
        <v>0</v>
      </c>
      <c r="T359" s="145">
        <f t="shared" si="48"/>
        <v>-94</v>
      </c>
      <c r="U359" s="146">
        <f t="shared" si="44"/>
        <v>-2289</v>
      </c>
      <c r="V359" s="146">
        <f t="shared" si="45"/>
        <v>0</v>
      </c>
      <c r="W359" s="147">
        <f t="shared" si="46"/>
        <v>0</v>
      </c>
      <c r="X359" s="288"/>
    </row>
    <row r="360" spans="1:24" ht="12.75" customHeight="1" x14ac:dyDescent="0.2">
      <c r="A360" s="218" t="s">
        <v>175</v>
      </c>
      <c r="B360" s="143" t="s">
        <v>917</v>
      </c>
      <c r="C360" s="144" t="s">
        <v>224</v>
      </c>
      <c r="D360" s="145">
        <v>1605</v>
      </c>
      <c r="E360" s="146">
        <v>1944089</v>
      </c>
      <c r="F360" s="146">
        <v>0</v>
      </c>
      <c r="G360" s="147">
        <v>3917854.0199999986</v>
      </c>
      <c r="H360" s="145">
        <v>1440</v>
      </c>
      <c r="I360" s="146">
        <v>1714157</v>
      </c>
      <c r="J360" s="146">
        <v>0</v>
      </c>
      <c r="K360" s="147">
        <v>4552671.99</v>
      </c>
      <c r="L360" s="145">
        <v>1297</v>
      </c>
      <c r="M360" s="146">
        <v>1787786</v>
      </c>
      <c r="N360" s="146">
        <v>0</v>
      </c>
      <c r="O360" s="147">
        <v>5195040.3999999994</v>
      </c>
      <c r="P360" s="145">
        <f t="shared" si="47"/>
        <v>-308</v>
      </c>
      <c r="Q360" s="146">
        <f t="shared" si="41"/>
        <v>-156303</v>
      </c>
      <c r="R360" s="146">
        <f t="shared" si="42"/>
        <v>0</v>
      </c>
      <c r="S360" s="147">
        <f t="shared" si="43"/>
        <v>1277186.3800000008</v>
      </c>
      <c r="T360" s="145">
        <f t="shared" si="48"/>
        <v>-143</v>
      </c>
      <c r="U360" s="146">
        <f t="shared" si="44"/>
        <v>73629</v>
      </c>
      <c r="V360" s="146">
        <f t="shared" si="45"/>
        <v>0</v>
      </c>
      <c r="W360" s="147">
        <f t="shared" si="46"/>
        <v>642368.40999999922</v>
      </c>
      <c r="X360" s="288"/>
    </row>
    <row r="361" spans="1:24" ht="12.75" customHeight="1" x14ac:dyDescent="0.2">
      <c r="A361" s="218" t="s">
        <v>175</v>
      </c>
      <c r="B361" s="143" t="s">
        <v>918</v>
      </c>
      <c r="C361" s="144" t="s">
        <v>919</v>
      </c>
      <c r="D361" s="145"/>
      <c r="E361" s="146">
        <v>376316</v>
      </c>
      <c r="F361" s="146">
        <v>0</v>
      </c>
      <c r="G361" s="147">
        <v>0</v>
      </c>
      <c r="H361" s="145">
        <v>0</v>
      </c>
      <c r="I361" s="146">
        <v>334118</v>
      </c>
      <c r="J361" s="146">
        <v>0</v>
      </c>
      <c r="K361" s="147">
        <v>0</v>
      </c>
      <c r="L361" s="145">
        <v>0</v>
      </c>
      <c r="M361" s="146">
        <v>369636</v>
      </c>
      <c r="N361" s="146">
        <v>0</v>
      </c>
      <c r="O361" s="147">
        <v>0</v>
      </c>
      <c r="P361" s="145">
        <f t="shared" si="47"/>
        <v>0</v>
      </c>
      <c r="Q361" s="146">
        <f t="shared" si="41"/>
        <v>-6680</v>
      </c>
      <c r="R361" s="146">
        <f t="shared" si="42"/>
        <v>0</v>
      </c>
      <c r="S361" s="147">
        <f t="shared" si="43"/>
        <v>0</v>
      </c>
      <c r="T361" s="145">
        <f t="shared" si="48"/>
        <v>0</v>
      </c>
      <c r="U361" s="146">
        <f t="shared" si="44"/>
        <v>35518</v>
      </c>
      <c r="V361" s="146">
        <f t="shared" si="45"/>
        <v>0</v>
      </c>
      <c r="W361" s="147">
        <f t="shared" si="46"/>
        <v>0</v>
      </c>
      <c r="X361" s="288"/>
    </row>
    <row r="362" spans="1:24" ht="12.75" customHeight="1" x14ac:dyDescent="0.2">
      <c r="A362" s="218" t="s">
        <v>175</v>
      </c>
      <c r="B362" s="143" t="s">
        <v>920</v>
      </c>
      <c r="C362" s="144" t="s">
        <v>176</v>
      </c>
      <c r="D362" s="145">
        <v>968</v>
      </c>
      <c r="E362" s="146">
        <v>549763</v>
      </c>
      <c r="F362" s="146">
        <v>0</v>
      </c>
      <c r="G362" s="147">
        <v>0</v>
      </c>
      <c r="H362" s="145">
        <v>969</v>
      </c>
      <c r="I362" s="146">
        <v>591721</v>
      </c>
      <c r="J362" s="146">
        <v>0</v>
      </c>
      <c r="K362" s="147">
        <v>0</v>
      </c>
      <c r="L362" s="145">
        <v>697</v>
      </c>
      <c r="M362" s="146">
        <v>599862</v>
      </c>
      <c r="N362" s="146">
        <v>0</v>
      </c>
      <c r="O362" s="147">
        <v>0</v>
      </c>
      <c r="P362" s="145">
        <f t="shared" si="47"/>
        <v>-271</v>
      </c>
      <c r="Q362" s="146">
        <f t="shared" si="41"/>
        <v>50099</v>
      </c>
      <c r="R362" s="146">
        <f t="shared" si="42"/>
        <v>0</v>
      </c>
      <c r="S362" s="147">
        <f t="shared" si="43"/>
        <v>0</v>
      </c>
      <c r="T362" s="145">
        <f t="shared" si="48"/>
        <v>-272</v>
      </c>
      <c r="U362" s="146">
        <f t="shared" si="44"/>
        <v>8141</v>
      </c>
      <c r="V362" s="146">
        <f t="shared" si="45"/>
        <v>0</v>
      </c>
      <c r="W362" s="147">
        <f t="shared" si="46"/>
        <v>0</v>
      </c>
      <c r="X362" s="288"/>
    </row>
    <row r="363" spans="1:24" ht="12.75" customHeight="1" x14ac:dyDescent="0.2">
      <c r="A363" s="218" t="s">
        <v>180</v>
      </c>
      <c r="B363" s="143" t="s">
        <v>921</v>
      </c>
      <c r="C363" s="144" t="s">
        <v>922</v>
      </c>
      <c r="D363" s="145">
        <v>1130</v>
      </c>
      <c r="E363" s="146">
        <v>628300</v>
      </c>
      <c r="F363" s="146">
        <v>0</v>
      </c>
      <c r="G363" s="147">
        <v>0</v>
      </c>
      <c r="H363" s="145">
        <v>1052</v>
      </c>
      <c r="I363" s="146">
        <v>463554</v>
      </c>
      <c r="J363" s="146">
        <v>0</v>
      </c>
      <c r="K363" s="147">
        <v>0</v>
      </c>
      <c r="L363" s="145">
        <v>760</v>
      </c>
      <c r="M363" s="146">
        <v>594999</v>
      </c>
      <c r="N363" s="146">
        <v>0</v>
      </c>
      <c r="O363" s="147">
        <v>0</v>
      </c>
      <c r="P363" s="145">
        <f t="shared" si="47"/>
        <v>-370</v>
      </c>
      <c r="Q363" s="146">
        <f t="shared" si="41"/>
        <v>-33301</v>
      </c>
      <c r="R363" s="146">
        <f t="shared" si="42"/>
        <v>0</v>
      </c>
      <c r="S363" s="147">
        <f t="shared" si="43"/>
        <v>0</v>
      </c>
      <c r="T363" s="145">
        <f t="shared" si="48"/>
        <v>-292</v>
      </c>
      <c r="U363" s="146">
        <f t="shared" si="44"/>
        <v>131445</v>
      </c>
      <c r="V363" s="146">
        <f t="shared" si="45"/>
        <v>0</v>
      </c>
      <c r="W363" s="147">
        <f t="shared" si="46"/>
        <v>0</v>
      </c>
      <c r="X363" s="288"/>
    </row>
    <row r="364" spans="1:24" ht="12.75" customHeight="1" x14ac:dyDescent="0.2">
      <c r="A364" s="218" t="s">
        <v>180</v>
      </c>
      <c r="B364" s="143" t="s">
        <v>923</v>
      </c>
      <c r="C364" s="144" t="s">
        <v>924</v>
      </c>
      <c r="D364" s="145">
        <v>881</v>
      </c>
      <c r="E364" s="146">
        <v>645524</v>
      </c>
      <c r="F364" s="146">
        <v>16080</v>
      </c>
      <c r="G364" s="147">
        <v>0</v>
      </c>
      <c r="H364" s="145">
        <v>889</v>
      </c>
      <c r="I364" s="146">
        <v>697513</v>
      </c>
      <c r="J364" s="146">
        <v>10987.2</v>
      </c>
      <c r="K364" s="147">
        <v>0</v>
      </c>
      <c r="L364" s="145">
        <v>736</v>
      </c>
      <c r="M364" s="146">
        <v>611951</v>
      </c>
      <c r="N364" s="146">
        <v>14844.800000000001</v>
      </c>
      <c r="O364" s="147">
        <v>0</v>
      </c>
      <c r="P364" s="145">
        <f t="shared" si="47"/>
        <v>-145</v>
      </c>
      <c r="Q364" s="146">
        <f t="shared" si="41"/>
        <v>-33573</v>
      </c>
      <c r="R364" s="146">
        <f t="shared" si="42"/>
        <v>-1235.1999999999989</v>
      </c>
      <c r="S364" s="147">
        <f t="shared" si="43"/>
        <v>0</v>
      </c>
      <c r="T364" s="145">
        <f t="shared" si="48"/>
        <v>-153</v>
      </c>
      <c r="U364" s="146">
        <f t="shared" si="44"/>
        <v>-85562</v>
      </c>
      <c r="V364" s="146">
        <f t="shared" si="45"/>
        <v>3857.6000000000004</v>
      </c>
      <c r="W364" s="147">
        <f t="shared" si="46"/>
        <v>0</v>
      </c>
      <c r="X364" s="288"/>
    </row>
    <row r="365" spans="1:24" ht="12.75" customHeight="1" x14ac:dyDescent="0.2">
      <c r="A365" s="218" t="s">
        <v>180</v>
      </c>
      <c r="B365" s="143" t="s">
        <v>925</v>
      </c>
      <c r="C365" s="144" t="s">
        <v>926</v>
      </c>
      <c r="D365" s="145">
        <v>3227</v>
      </c>
      <c r="E365" s="146">
        <v>2821772</v>
      </c>
      <c r="F365" s="146">
        <v>42986</v>
      </c>
      <c r="G365" s="147">
        <v>0</v>
      </c>
      <c r="H365" s="145">
        <v>3761</v>
      </c>
      <c r="I365" s="146">
        <v>2821443</v>
      </c>
      <c r="J365" s="146">
        <v>34324</v>
      </c>
      <c r="K365" s="147">
        <v>0</v>
      </c>
      <c r="L365" s="145">
        <v>2132</v>
      </c>
      <c r="M365" s="146">
        <v>2777262.5999999996</v>
      </c>
      <c r="N365" s="146">
        <v>28761.599999999999</v>
      </c>
      <c r="O365" s="147">
        <v>0</v>
      </c>
      <c r="P365" s="145">
        <f t="shared" si="47"/>
        <v>-1095</v>
      </c>
      <c r="Q365" s="146">
        <f t="shared" si="41"/>
        <v>-44509.400000000373</v>
      </c>
      <c r="R365" s="146">
        <f t="shared" si="42"/>
        <v>-14224.400000000001</v>
      </c>
      <c r="S365" s="147">
        <f t="shared" si="43"/>
        <v>0</v>
      </c>
      <c r="T365" s="145">
        <f t="shared" si="48"/>
        <v>-1629</v>
      </c>
      <c r="U365" s="146">
        <f t="shared" si="44"/>
        <v>-44180.400000000373</v>
      </c>
      <c r="V365" s="146">
        <f t="shared" si="45"/>
        <v>-5562.4000000000015</v>
      </c>
      <c r="W365" s="147">
        <f t="shared" si="46"/>
        <v>0</v>
      </c>
      <c r="X365" s="288"/>
    </row>
    <row r="366" spans="1:24" ht="12.75" customHeight="1" x14ac:dyDescent="0.2">
      <c r="A366" s="218" t="s">
        <v>180</v>
      </c>
      <c r="B366" s="143" t="s">
        <v>927</v>
      </c>
      <c r="C366" s="144" t="s">
        <v>928</v>
      </c>
      <c r="D366" s="145">
        <v>270</v>
      </c>
      <c r="E366" s="146">
        <v>282634</v>
      </c>
      <c r="F366" s="146">
        <v>0</v>
      </c>
      <c r="G366" s="147">
        <v>0</v>
      </c>
      <c r="H366" s="145">
        <v>283</v>
      </c>
      <c r="I366" s="146">
        <v>281475</v>
      </c>
      <c r="J366" s="146">
        <v>0</v>
      </c>
      <c r="K366" s="147">
        <v>0</v>
      </c>
      <c r="L366" s="145">
        <v>130</v>
      </c>
      <c r="M366" s="146">
        <v>240936</v>
      </c>
      <c r="N366" s="146">
        <v>0</v>
      </c>
      <c r="O366" s="147">
        <v>0</v>
      </c>
      <c r="P366" s="145">
        <f t="shared" si="47"/>
        <v>-140</v>
      </c>
      <c r="Q366" s="146">
        <f t="shared" si="41"/>
        <v>-41698</v>
      </c>
      <c r="R366" s="146">
        <f t="shared" si="42"/>
        <v>0</v>
      </c>
      <c r="S366" s="147">
        <f t="shared" si="43"/>
        <v>0</v>
      </c>
      <c r="T366" s="145">
        <f t="shared" si="48"/>
        <v>-153</v>
      </c>
      <c r="U366" s="146">
        <f t="shared" si="44"/>
        <v>-40539</v>
      </c>
      <c r="V366" s="146">
        <f t="shared" si="45"/>
        <v>0</v>
      </c>
      <c r="W366" s="147">
        <f t="shared" si="46"/>
        <v>0</v>
      </c>
      <c r="X366" s="288"/>
    </row>
    <row r="367" spans="1:24" ht="12.75" customHeight="1" x14ac:dyDescent="0.2">
      <c r="A367" s="218" t="s">
        <v>183</v>
      </c>
      <c r="B367" s="143" t="s">
        <v>929</v>
      </c>
      <c r="C367" s="144" t="s">
        <v>930</v>
      </c>
      <c r="D367" s="145">
        <v>1183</v>
      </c>
      <c r="E367" s="146">
        <v>679183</v>
      </c>
      <c r="F367" s="146">
        <v>0</v>
      </c>
      <c r="G367" s="147">
        <v>0</v>
      </c>
      <c r="H367" s="145">
        <v>1114</v>
      </c>
      <c r="I367" s="146">
        <v>637926.6</v>
      </c>
      <c r="J367" s="146">
        <v>0</v>
      </c>
      <c r="K367" s="147">
        <v>0</v>
      </c>
      <c r="L367" s="145">
        <v>710</v>
      </c>
      <c r="M367" s="146">
        <v>624039.19999999995</v>
      </c>
      <c r="N367" s="146">
        <v>0</v>
      </c>
      <c r="O367" s="147">
        <v>0</v>
      </c>
      <c r="P367" s="145">
        <f t="shared" si="47"/>
        <v>-473</v>
      </c>
      <c r="Q367" s="146">
        <f t="shared" si="41"/>
        <v>-55143.800000000047</v>
      </c>
      <c r="R367" s="146">
        <f t="shared" si="42"/>
        <v>0</v>
      </c>
      <c r="S367" s="147">
        <f t="shared" si="43"/>
        <v>0</v>
      </c>
      <c r="T367" s="145">
        <f t="shared" si="48"/>
        <v>-404</v>
      </c>
      <c r="U367" s="146">
        <f t="shared" si="44"/>
        <v>-13887.400000000023</v>
      </c>
      <c r="V367" s="146">
        <f t="shared" si="45"/>
        <v>0</v>
      </c>
      <c r="W367" s="147">
        <f t="shared" si="46"/>
        <v>0</v>
      </c>
      <c r="X367" s="288"/>
    </row>
    <row r="368" spans="1:24" ht="12.75" customHeight="1" x14ac:dyDescent="0.2">
      <c r="A368" s="218" t="s">
        <v>183</v>
      </c>
      <c r="B368" s="143" t="s">
        <v>931</v>
      </c>
      <c r="C368" s="144" t="s">
        <v>218</v>
      </c>
      <c r="D368" s="145">
        <v>493</v>
      </c>
      <c r="E368" s="146">
        <v>117120</v>
      </c>
      <c r="F368" s="146">
        <v>0</v>
      </c>
      <c r="G368" s="147">
        <v>0</v>
      </c>
      <c r="H368" s="145">
        <v>516</v>
      </c>
      <c r="I368" s="146">
        <v>102141</v>
      </c>
      <c r="J368" s="146">
        <v>0</v>
      </c>
      <c r="K368" s="147">
        <v>0</v>
      </c>
      <c r="L368" s="145">
        <v>248</v>
      </c>
      <c r="M368" s="146">
        <v>103422</v>
      </c>
      <c r="N368" s="146">
        <v>0</v>
      </c>
      <c r="O368" s="147">
        <v>0</v>
      </c>
      <c r="P368" s="145">
        <f t="shared" si="47"/>
        <v>-245</v>
      </c>
      <c r="Q368" s="146">
        <f t="shared" si="41"/>
        <v>-13698</v>
      </c>
      <c r="R368" s="146">
        <f t="shared" si="42"/>
        <v>0</v>
      </c>
      <c r="S368" s="147">
        <f t="shared" si="43"/>
        <v>0</v>
      </c>
      <c r="T368" s="145">
        <f t="shared" si="48"/>
        <v>-268</v>
      </c>
      <c r="U368" s="146">
        <f t="shared" si="44"/>
        <v>1281</v>
      </c>
      <c r="V368" s="146">
        <f t="shared" si="45"/>
        <v>0</v>
      </c>
      <c r="W368" s="147">
        <f t="shared" si="46"/>
        <v>0</v>
      </c>
      <c r="X368" s="288"/>
    </row>
    <row r="369" spans="1:24" ht="12.75" customHeight="1" x14ac:dyDescent="0.2">
      <c r="A369" s="218" t="s">
        <v>183</v>
      </c>
      <c r="B369" s="143" t="s">
        <v>932</v>
      </c>
      <c r="C369" s="144" t="s">
        <v>933</v>
      </c>
      <c r="D369" s="145"/>
      <c r="E369" s="146"/>
      <c r="F369" s="146"/>
      <c r="G369" s="147"/>
      <c r="H369" s="145"/>
      <c r="I369" s="146"/>
      <c r="J369" s="146"/>
      <c r="K369" s="147"/>
      <c r="L369" s="145">
        <v>27</v>
      </c>
      <c r="M369" s="146">
        <v>20160</v>
      </c>
      <c r="N369" s="146">
        <v>0</v>
      </c>
      <c r="O369" s="147">
        <v>0</v>
      </c>
      <c r="P369" s="145">
        <f t="shared" si="47"/>
        <v>27</v>
      </c>
      <c r="Q369" s="146">
        <f t="shared" si="41"/>
        <v>20160</v>
      </c>
      <c r="R369" s="146">
        <f t="shared" si="42"/>
        <v>0</v>
      </c>
      <c r="S369" s="147">
        <f t="shared" si="43"/>
        <v>0</v>
      </c>
      <c r="T369" s="145">
        <f t="shared" si="48"/>
        <v>27</v>
      </c>
      <c r="U369" s="146">
        <f t="shared" si="44"/>
        <v>20160</v>
      </c>
      <c r="V369" s="146">
        <f t="shared" si="45"/>
        <v>0</v>
      </c>
      <c r="W369" s="147">
        <f t="shared" si="46"/>
        <v>0</v>
      </c>
      <c r="X369" s="288"/>
    </row>
    <row r="370" spans="1:24" ht="12.75" customHeight="1" x14ac:dyDescent="0.2">
      <c r="A370" s="218" t="s">
        <v>183</v>
      </c>
      <c r="B370" s="143" t="s">
        <v>934</v>
      </c>
      <c r="C370" s="144" t="s">
        <v>935</v>
      </c>
      <c r="D370" s="145">
        <v>2362</v>
      </c>
      <c r="E370" s="146">
        <v>1561410</v>
      </c>
      <c r="F370" s="146">
        <v>0</v>
      </c>
      <c r="G370" s="147">
        <v>0</v>
      </c>
      <c r="H370" s="145">
        <v>2415</v>
      </c>
      <c r="I370" s="146">
        <v>1542352</v>
      </c>
      <c r="J370" s="146">
        <v>0</v>
      </c>
      <c r="K370" s="147">
        <v>0</v>
      </c>
      <c r="L370" s="145">
        <v>2247</v>
      </c>
      <c r="M370" s="146">
        <v>1789803</v>
      </c>
      <c r="N370" s="146">
        <v>0</v>
      </c>
      <c r="O370" s="147">
        <v>0</v>
      </c>
      <c r="P370" s="145">
        <f t="shared" si="47"/>
        <v>-115</v>
      </c>
      <c r="Q370" s="146">
        <f t="shared" si="41"/>
        <v>228393</v>
      </c>
      <c r="R370" s="146">
        <f t="shared" si="42"/>
        <v>0</v>
      </c>
      <c r="S370" s="147">
        <f t="shared" si="43"/>
        <v>0</v>
      </c>
      <c r="T370" s="145">
        <f t="shared" si="48"/>
        <v>-168</v>
      </c>
      <c r="U370" s="146">
        <f t="shared" si="44"/>
        <v>247451</v>
      </c>
      <c r="V370" s="146">
        <f t="shared" si="45"/>
        <v>0</v>
      </c>
      <c r="W370" s="147">
        <f t="shared" si="46"/>
        <v>0</v>
      </c>
      <c r="X370" s="288"/>
    </row>
    <row r="371" spans="1:24" ht="12.75" customHeight="1" x14ac:dyDescent="0.2">
      <c r="A371" s="218" t="s">
        <v>183</v>
      </c>
      <c r="B371" s="143" t="s">
        <v>936</v>
      </c>
      <c r="C371" s="144" t="s">
        <v>208</v>
      </c>
      <c r="D371" s="145">
        <v>56</v>
      </c>
      <c r="E371" s="146">
        <v>32480</v>
      </c>
      <c r="F371" s="146">
        <v>0</v>
      </c>
      <c r="G371" s="147">
        <v>0</v>
      </c>
      <c r="H371" s="145">
        <v>53</v>
      </c>
      <c r="I371" s="146">
        <v>35218</v>
      </c>
      <c r="J371" s="146">
        <v>0</v>
      </c>
      <c r="K371" s="147">
        <v>0</v>
      </c>
      <c r="L371" s="145">
        <v>52</v>
      </c>
      <c r="M371" s="146">
        <v>35204</v>
      </c>
      <c r="N371" s="146">
        <v>0</v>
      </c>
      <c r="O371" s="147">
        <v>0</v>
      </c>
      <c r="P371" s="145">
        <f t="shared" si="47"/>
        <v>-4</v>
      </c>
      <c r="Q371" s="146">
        <f t="shared" si="41"/>
        <v>2724</v>
      </c>
      <c r="R371" s="146">
        <f t="shared" si="42"/>
        <v>0</v>
      </c>
      <c r="S371" s="147">
        <f t="shared" si="43"/>
        <v>0</v>
      </c>
      <c r="T371" s="145">
        <f t="shared" si="48"/>
        <v>-1</v>
      </c>
      <c r="U371" s="146">
        <f t="shared" si="44"/>
        <v>-14</v>
      </c>
      <c r="V371" s="146">
        <f t="shared" si="45"/>
        <v>0</v>
      </c>
      <c r="W371" s="147">
        <f t="shared" si="46"/>
        <v>0</v>
      </c>
      <c r="X371" s="288"/>
    </row>
    <row r="372" spans="1:24" ht="12.75" customHeight="1" x14ac:dyDescent="0.2">
      <c r="A372" s="218" t="s">
        <v>183</v>
      </c>
      <c r="B372" s="143" t="s">
        <v>937</v>
      </c>
      <c r="C372" s="144" t="s">
        <v>938</v>
      </c>
      <c r="D372" s="145">
        <v>1333</v>
      </c>
      <c r="E372" s="146">
        <v>727080</v>
      </c>
      <c r="F372" s="146">
        <v>0</v>
      </c>
      <c r="G372" s="147">
        <v>0</v>
      </c>
      <c r="H372" s="145">
        <v>1267.5</v>
      </c>
      <c r="I372" s="146">
        <v>703064</v>
      </c>
      <c r="J372" s="146">
        <v>0</v>
      </c>
      <c r="K372" s="147">
        <v>0</v>
      </c>
      <c r="L372" s="145">
        <v>758</v>
      </c>
      <c r="M372" s="146">
        <v>701808</v>
      </c>
      <c r="N372" s="146">
        <v>0</v>
      </c>
      <c r="O372" s="147">
        <v>0</v>
      </c>
      <c r="P372" s="145">
        <f t="shared" si="47"/>
        <v>-575</v>
      </c>
      <c r="Q372" s="146">
        <f t="shared" si="41"/>
        <v>-25272</v>
      </c>
      <c r="R372" s="146">
        <f t="shared" si="42"/>
        <v>0</v>
      </c>
      <c r="S372" s="147">
        <f t="shared" si="43"/>
        <v>0</v>
      </c>
      <c r="T372" s="145">
        <f t="shared" si="48"/>
        <v>-509.5</v>
      </c>
      <c r="U372" s="146">
        <f t="shared" si="44"/>
        <v>-1256</v>
      </c>
      <c r="V372" s="146">
        <f t="shared" si="45"/>
        <v>0</v>
      </c>
      <c r="W372" s="147">
        <f t="shared" si="46"/>
        <v>0</v>
      </c>
      <c r="X372" s="288"/>
    </row>
    <row r="373" spans="1:24" ht="12.75" customHeight="1" x14ac:dyDescent="0.2">
      <c r="A373" s="218" t="s">
        <v>183</v>
      </c>
      <c r="B373" s="143" t="s">
        <v>939</v>
      </c>
      <c r="C373" s="144" t="s">
        <v>940</v>
      </c>
      <c r="D373" s="145"/>
      <c r="E373" s="146">
        <v>87240</v>
      </c>
      <c r="F373" s="146">
        <v>0</v>
      </c>
      <c r="G373" s="147">
        <v>0</v>
      </c>
      <c r="H373" s="145">
        <v>0</v>
      </c>
      <c r="I373" s="146">
        <v>65012</v>
      </c>
      <c r="J373" s="146">
        <v>0</v>
      </c>
      <c r="K373" s="147">
        <v>0</v>
      </c>
      <c r="L373" s="145">
        <v>0</v>
      </c>
      <c r="M373" s="146">
        <v>72189</v>
      </c>
      <c r="N373" s="146">
        <v>0</v>
      </c>
      <c r="O373" s="147">
        <v>0</v>
      </c>
      <c r="P373" s="145">
        <f t="shared" si="47"/>
        <v>0</v>
      </c>
      <c r="Q373" s="146">
        <f t="shared" si="41"/>
        <v>-15051</v>
      </c>
      <c r="R373" s="146">
        <f t="shared" si="42"/>
        <v>0</v>
      </c>
      <c r="S373" s="147">
        <f t="shared" si="43"/>
        <v>0</v>
      </c>
      <c r="T373" s="145">
        <f t="shared" si="48"/>
        <v>0</v>
      </c>
      <c r="U373" s="146">
        <f t="shared" si="44"/>
        <v>7177</v>
      </c>
      <c r="V373" s="146">
        <f t="shared" si="45"/>
        <v>0</v>
      </c>
      <c r="W373" s="147">
        <f t="shared" si="46"/>
        <v>0</v>
      </c>
      <c r="X373" s="288"/>
    </row>
    <row r="374" spans="1:24" ht="12.75" customHeight="1" x14ac:dyDescent="0.2">
      <c r="A374" s="218" t="s">
        <v>183</v>
      </c>
      <c r="B374" s="143" t="s">
        <v>941</v>
      </c>
      <c r="C374" s="144" t="s">
        <v>942</v>
      </c>
      <c r="D374" s="145">
        <v>5317</v>
      </c>
      <c r="E374" s="146">
        <v>5030200</v>
      </c>
      <c r="F374" s="146">
        <v>275700.03999999969</v>
      </c>
      <c r="G374" s="147">
        <v>0</v>
      </c>
      <c r="H374" s="145">
        <v>5232</v>
      </c>
      <c r="I374" s="146">
        <v>4596360.2</v>
      </c>
      <c r="J374" s="146">
        <v>16648.800000000003</v>
      </c>
      <c r="K374" s="147">
        <v>0</v>
      </c>
      <c r="L374" s="145">
        <v>3837</v>
      </c>
      <c r="M374" s="146">
        <v>4635640.8</v>
      </c>
      <c r="N374" s="146">
        <v>10718.850000000002</v>
      </c>
      <c r="O374" s="147">
        <v>0</v>
      </c>
      <c r="P374" s="145">
        <f t="shared" si="47"/>
        <v>-1480</v>
      </c>
      <c r="Q374" s="146">
        <f t="shared" si="41"/>
        <v>-394559.20000000019</v>
      </c>
      <c r="R374" s="146">
        <f t="shared" si="42"/>
        <v>-264981.18999999971</v>
      </c>
      <c r="S374" s="147">
        <f t="shared" si="43"/>
        <v>0</v>
      </c>
      <c r="T374" s="145">
        <f t="shared" si="48"/>
        <v>-1395</v>
      </c>
      <c r="U374" s="146">
        <f t="shared" si="44"/>
        <v>39280.599999999627</v>
      </c>
      <c r="V374" s="146">
        <f t="shared" si="45"/>
        <v>-5929.9500000000007</v>
      </c>
      <c r="W374" s="147">
        <f t="shared" si="46"/>
        <v>0</v>
      </c>
      <c r="X374" s="288"/>
    </row>
    <row r="375" spans="1:24" ht="12.75" customHeight="1" x14ac:dyDescent="0.2">
      <c r="A375" s="218" t="s">
        <v>183</v>
      </c>
      <c r="B375" s="143" t="s">
        <v>943</v>
      </c>
      <c r="C375" s="144" t="s">
        <v>944</v>
      </c>
      <c r="D375" s="145">
        <v>564</v>
      </c>
      <c r="E375" s="146">
        <v>430483</v>
      </c>
      <c r="F375" s="146">
        <v>0</v>
      </c>
      <c r="G375" s="147">
        <v>0</v>
      </c>
      <c r="H375" s="145">
        <v>500</v>
      </c>
      <c r="I375" s="146">
        <v>401449</v>
      </c>
      <c r="J375" s="146">
        <v>0</v>
      </c>
      <c r="K375" s="147">
        <v>0</v>
      </c>
      <c r="L375" s="145">
        <v>485</v>
      </c>
      <c r="M375" s="146">
        <v>396388</v>
      </c>
      <c r="N375" s="146">
        <v>0</v>
      </c>
      <c r="O375" s="147">
        <v>0</v>
      </c>
      <c r="P375" s="145">
        <f t="shared" si="47"/>
        <v>-79</v>
      </c>
      <c r="Q375" s="146">
        <f t="shared" si="41"/>
        <v>-34095</v>
      </c>
      <c r="R375" s="146">
        <f t="shared" si="42"/>
        <v>0</v>
      </c>
      <c r="S375" s="147">
        <f t="shared" si="43"/>
        <v>0</v>
      </c>
      <c r="T375" s="145">
        <f t="shared" si="48"/>
        <v>-15</v>
      </c>
      <c r="U375" s="146">
        <f t="shared" si="44"/>
        <v>-5061</v>
      </c>
      <c r="V375" s="146">
        <f t="shared" si="45"/>
        <v>0</v>
      </c>
      <c r="W375" s="147">
        <f t="shared" si="46"/>
        <v>0</v>
      </c>
      <c r="X375" s="288"/>
    </row>
    <row r="376" spans="1:24" ht="12.75" customHeight="1" x14ac:dyDescent="0.2">
      <c r="A376" s="218" t="s">
        <v>183</v>
      </c>
      <c r="B376" s="143" t="s">
        <v>945</v>
      </c>
      <c r="C376" s="144" t="s">
        <v>206</v>
      </c>
      <c r="D376" s="145">
        <v>453</v>
      </c>
      <c r="E376" s="146">
        <v>231446</v>
      </c>
      <c r="F376" s="146">
        <v>0</v>
      </c>
      <c r="G376" s="147">
        <v>0</v>
      </c>
      <c r="H376" s="145">
        <v>426</v>
      </c>
      <c r="I376" s="146">
        <v>224338</v>
      </c>
      <c r="J376" s="146">
        <v>0</v>
      </c>
      <c r="K376" s="147">
        <v>0</v>
      </c>
      <c r="L376" s="145">
        <v>335</v>
      </c>
      <c r="M376" s="146">
        <v>240215.4</v>
      </c>
      <c r="N376" s="146">
        <v>0</v>
      </c>
      <c r="O376" s="147">
        <v>0</v>
      </c>
      <c r="P376" s="145">
        <f t="shared" si="47"/>
        <v>-118</v>
      </c>
      <c r="Q376" s="146">
        <f t="shared" si="41"/>
        <v>8769.3999999999942</v>
      </c>
      <c r="R376" s="146">
        <f t="shared" si="42"/>
        <v>0</v>
      </c>
      <c r="S376" s="147">
        <f t="shared" si="43"/>
        <v>0</v>
      </c>
      <c r="T376" s="145">
        <f t="shared" si="48"/>
        <v>-91</v>
      </c>
      <c r="U376" s="146">
        <f t="shared" si="44"/>
        <v>15877.399999999994</v>
      </c>
      <c r="V376" s="146">
        <f t="shared" si="45"/>
        <v>0</v>
      </c>
      <c r="W376" s="147">
        <f t="shared" si="46"/>
        <v>0</v>
      </c>
      <c r="X376" s="288"/>
    </row>
    <row r="377" spans="1:24" ht="12.75" customHeight="1" x14ac:dyDescent="0.2">
      <c r="A377" s="218" t="s">
        <v>183</v>
      </c>
      <c r="B377" s="143" t="s">
        <v>946</v>
      </c>
      <c r="C377" s="144" t="s">
        <v>207</v>
      </c>
      <c r="D377" s="145">
        <v>561</v>
      </c>
      <c r="E377" s="146">
        <v>457913</v>
      </c>
      <c r="F377" s="146">
        <v>0</v>
      </c>
      <c r="G377" s="147">
        <v>1583083.6299999997</v>
      </c>
      <c r="H377" s="145">
        <v>520</v>
      </c>
      <c r="I377" s="146">
        <v>396127.6</v>
      </c>
      <c r="J377" s="146">
        <v>0</v>
      </c>
      <c r="K377" s="147">
        <v>1457486.9299999997</v>
      </c>
      <c r="L377" s="145">
        <v>438</v>
      </c>
      <c r="M377" s="146">
        <v>413081.59999999998</v>
      </c>
      <c r="N377" s="146">
        <v>0</v>
      </c>
      <c r="O377" s="147">
        <v>1751893.1000000008</v>
      </c>
      <c r="P377" s="145">
        <f t="shared" si="47"/>
        <v>-123</v>
      </c>
      <c r="Q377" s="146">
        <f t="shared" si="41"/>
        <v>-44831.400000000023</v>
      </c>
      <c r="R377" s="146">
        <f t="shared" si="42"/>
        <v>0</v>
      </c>
      <c r="S377" s="147">
        <f t="shared" si="43"/>
        <v>168809.47000000114</v>
      </c>
      <c r="T377" s="145">
        <f t="shared" si="48"/>
        <v>-82</v>
      </c>
      <c r="U377" s="146">
        <f t="shared" si="44"/>
        <v>16954</v>
      </c>
      <c r="V377" s="146">
        <f t="shared" si="45"/>
        <v>0</v>
      </c>
      <c r="W377" s="147">
        <f t="shared" si="46"/>
        <v>294406.17000000109</v>
      </c>
      <c r="X377" s="288"/>
    </row>
    <row r="378" spans="1:24" ht="12.75" customHeight="1" x14ac:dyDescent="0.2">
      <c r="A378" s="218" t="s">
        <v>187</v>
      </c>
      <c r="B378" s="143" t="s">
        <v>947</v>
      </c>
      <c r="C378" s="144" t="s">
        <v>948</v>
      </c>
      <c r="D378" s="145">
        <v>486</v>
      </c>
      <c r="E378" s="146">
        <v>238642</v>
      </c>
      <c r="F378" s="146">
        <v>0</v>
      </c>
      <c r="G378" s="147">
        <v>0</v>
      </c>
      <c r="H378" s="145">
        <v>435</v>
      </c>
      <c r="I378" s="146">
        <v>211251</v>
      </c>
      <c r="J378" s="146">
        <v>0</v>
      </c>
      <c r="K378" s="147">
        <v>0</v>
      </c>
      <c r="L378" s="145">
        <v>196</v>
      </c>
      <c r="M378" s="146">
        <v>210996</v>
      </c>
      <c r="N378" s="146">
        <v>0</v>
      </c>
      <c r="O378" s="147">
        <v>0</v>
      </c>
      <c r="P378" s="145">
        <f t="shared" si="47"/>
        <v>-290</v>
      </c>
      <c r="Q378" s="146">
        <f t="shared" si="41"/>
        <v>-27646</v>
      </c>
      <c r="R378" s="146">
        <f t="shared" si="42"/>
        <v>0</v>
      </c>
      <c r="S378" s="147">
        <f t="shared" si="43"/>
        <v>0</v>
      </c>
      <c r="T378" s="145">
        <f t="shared" si="48"/>
        <v>-239</v>
      </c>
      <c r="U378" s="146">
        <f t="shared" si="44"/>
        <v>-255</v>
      </c>
      <c r="V378" s="146">
        <f t="shared" si="45"/>
        <v>0</v>
      </c>
      <c r="W378" s="147">
        <f t="shared" si="46"/>
        <v>0</v>
      </c>
      <c r="X378" s="288"/>
    </row>
    <row r="379" spans="1:24" ht="12.75" hidden="1" customHeight="1" x14ac:dyDescent="0.2">
      <c r="A379" s="218" t="s">
        <v>187</v>
      </c>
      <c r="B379" s="143" t="s">
        <v>949</v>
      </c>
      <c r="C379" s="144" t="s">
        <v>950</v>
      </c>
      <c r="D379" s="145"/>
      <c r="E379" s="146">
        <v>39523</v>
      </c>
      <c r="F379" s="146">
        <v>0</v>
      </c>
      <c r="G379" s="147">
        <v>0</v>
      </c>
      <c r="H379" s="145">
        <v>0</v>
      </c>
      <c r="I379" s="146">
        <v>2546</v>
      </c>
      <c r="J379" s="146">
        <v>0</v>
      </c>
      <c r="K379" s="147">
        <v>0</v>
      </c>
      <c r="L379" s="145">
        <v>0</v>
      </c>
      <c r="M379" s="146">
        <v>0</v>
      </c>
      <c r="N379" s="146">
        <v>0</v>
      </c>
      <c r="O379" s="147">
        <v>0</v>
      </c>
      <c r="P379" s="145">
        <f t="shared" si="47"/>
        <v>0</v>
      </c>
      <c r="Q379" s="146">
        <f t="shared" si="41"/>
        <v>-39523</v>
      </c>
      <c r="R379" s="146">
        <f t="shared" si="42"/>
        <v>0</v>
      </c>
      <c r="S379" s="147">
        <f t="shared" si="43"/>
        <v>0</v>
      </c>
      <c r="T379" s="145">
        <f t="shared" si="48"/>
        <v>0</v>
      </c>
      <c r="U379" s="146">
        <f t="shared" si="44"/>
        <v>-2546</v>
      </c>
      <c r="V379" s="146">
        <f t="shared" si="45"/>
        <v>0</v>
      </c>
      <c r="W379" s="147">
        <f t="shared" si="46"/>
        <v>0</v>
      </c>
      <c r="X379" s="288"/>
    </row>
    <row r="380" spans="1:24" ht="12.75" customHeight="1" x14ac:dyDescent="0.2">
      <c r="A380" s="218" t="s">
        <v>187</v>
      </c>
      <c r="B380" s="143" t="s">
        <v>951</v>
      </c>
      <c r="C380" s="144" t="s">
        <v>952</v>
      </c>
      <c r="D380" s="145">
        <v>5126</v>
      </c>
      <c r="E380" s="146">
        <v>3930854</v>
      </c>
      <c r="F380" s="146">
        <v>43778</v>
      </c>
      <c r="G380" s="147">
        <v>0</v>
      </c>
      <c r="H380" s="145">
        <v>5079</v>
      </c>
      <c r="I380" s="146">
        <v>3755448.8</v>
      </c>
      <c r="J380" s="146">
        <v>25162.400000000001</v>
      </c>
      <c r="K380" s="147">
        <v>0</v>
      </c>
      <c r="L380" s="145">
        <v>3423</v>
      </c>
      <c r="M380" s="146">
        <v>3993195.1999999997</v>
      </c>
      <c r="N380" s="146">
        <v>17414.800000000003</v>
      </c>
      <c r="O380" s="147">
        <v>0</v>
      </c>
      <c r="P380" s="145">
        <f t="shared" si="47"/>
        <v>-1703</v>
      </c>
      <c r="Q380" s="146">
        <f t="shared" si="41"/>
        <v>62341.199999999721</v>
      </c>
      <c r="R380" s="146">
        <f t="shared" si="42"/>
        <v>-26363.199999999997</v>
      </c>
      <c r="S380" s="147">
        <f t="shared" si="43"/>
        <v>0</v>
      </c>
      <c r="T380" s="145">
        <f t="shared" si="48"/>
        <v>-1656</v>
      </c>
      <c r="U380" s="146">
        <f t="shared" si="44"/>
        <v>237746.39999999991</v>
      </c>
      <c r="V380" s="146">
        <f t="shared" si="45"/>
        <v>-7747.5999999999985</v>
      </c>
      <c r="W380" s="147">
        <f t="shared" si="46"/>
        <v>0</v>
      </c>
      <c r="X380" s="288"/>
    </row>
    <row r="381" spans="1:24" ht="12.75" customHeight="1" x14ac:dyDescent="0.2">
      <c r="A381" s="218" t="s">
        <v>187</v>
      </c>
      <c r="B381" s="143" t="s">
        <v>953</v>
      </c>
      <c r="C381" s="144" t="s">
        <v>954</v>
      </c>
      <c r="D381" s="145">
        <v>386</v>
      </c>
      <c r="E381" s="146">
        <v>836902</v>
      </c>
      <c r="F381" s="146">
        <v>217996.0299999998</v>
      </c>
      <c r="G381" s="147">
        <v>0</v>
      </c>
      <c r="H381" s="145">
        <v>416</v>
      </c>
      <c r="I381" s="146">
        <v>810389</v>
      </c>
      <c r="J381" s="146">
        <v>0</v>
      </c>
      <c r="K381" s="147">
        <v>0</v>
      </c>
      <c r="L381" s="145">
        <v>292</v>
      </c>
      <c r="M381" s="146">
        <v>832012</v>
      </c>
      <c r="N381" s="146">
        <v>360</v>
      </c>
      <c r="O381" s="147">
        <v>0</v>
      </c>
      <c r="P381" s="145">
        <f t="shared" si="47"/>
        <v>-94</v>
      </c>
      <c r="Q381" s="146">
        <f t="shared" si="41"/>
        <v>-4890</v>
      </c>
      <c r="R381" s="146">
        <f t="shared" si="42"/>
        <v>-217636.0299999998</v>
      </c>
      <c r="S381" s="147">
        <f t="shared" si="43"/>
        <v>0</v>
      </c>
      <c r="T381" s="145">
        <f t="shared" si="48"/>
        <v>-124</v>
      </c>
      <c r="U381" s="146">
        <f t="shared" si="44"/>
        <v>21623</v>
      </c>
      <c r="V381" s="146">
        <f t="shared" si="45"/>
        <v>360</v>
      </c>
      <c r="W381" s="147">
        <f t="shared" si="46"/>
        <v>0</v>
      </c>
      <c r="X381" s="288"/>
    </row>
    <row r="382" spans="1:24" ht="12.75" customHeight="1" x14ac:dyDescent="0.2">
      <c r="A382" s="218" t="s">
        <v>187</v>
      </c>
      <c r="B382" s="143" t="s">
        <v>955</v>
      </c>
      <c r="C382" s="144" t="s">
        <v>956</v>
      </c>
      <c r="D382" s="145">
        <v>1986</v>
      </c>
      <c r="E382" s="146">
        <v>2490627.6</v>
      </c>
      <c r="F382" s="146">
        <v>4512</v>
      </c>
      <c r="G382" s="147">
        <v>2341097.9700000007</v>
      </c>
      <c r="H382" s="145">
        <v>2080</v>
      </c>
      <c r="I382" s="146">
        <v>2323740</v>
      </c>
      <c r="J382" s="146">
        <v>0</v>
      </c>
      <c r="K382" s="147">
        <v>2535022.2000000002</v>
      </c>
      <c r="L382" s="145">
        <v>1837</v>
      </c>
      <c r="M382" s="146">
        <v>2500429</v>
      </c>
      <c r="N382" s="146">
        <v>0</v>
      </c>
      <c r="O382" s="147">
        <v>2545061.5499999998</v>
      </c>
      <c r="P382" s="145">
        <f t="shared" si="47"/>
        <v>-149</v>
      </c>
      <c r="Q382" s="146">
        <f t="shared" si="41"/>
        <v>9801.3999999999069</v>
      </c>
      <c r="R382" s="146">
        <f t="shared" si="42"/>
        <v>-4512</v>
      </c>
      <c r="S382" s="147">
        <f t="shared" si="43"/>
        <v>203963.57999999914</v>
      </c>
      <c r="T382" s="145">
        <f t="shared" si="48"/>
        <v>-243</v>
      </c>
      <c r="U382" s="146">
        <f t="shared" si="44"/>
        <v>176689</v>
      </c>
      <c r="V382" s="146">
        <f t="shared" si="45"/>
        <v>0</v>
      </c>
      <c r="W382" s="147">
        <f t="shared" si="46"/>
        <v>10039.349999999627</v>
      </c>
      <c r="X382" s="288"/>
    </row>
    <row r="383" spans="1:24" ht="12.75" customHeight="1" x14ac:dyDescent="0.2">
      <c r="A383" s="218" t="s">
        <v>187</v>
      </c>
      <c r="B383" s="143" t="s">
        <v>957</v>
      </c>
      <c r="C383" s="144" t="s">
        <v>958</v>
      </c>
      <c r="D383" s="145"/>
      <c r="E383" s="146">
        <v>149961</v>
      </c>
      <c r="F383" s="146">
        <v>0</v>
      </c>
      <c r="G383" s="147">
        <v>0</v>
      </c>
      <c r="H383" s="145">
        <v>0</v>
      </c>
      <c r="I383" s="146">
        <v>213493</v>
      </c>
      <c r="J383" s="146">
        <v>0</v>
      </c>
      <c r="K383" s="147">
        <v>0</v>
      </c>
      <c r="L383" s="145">
        <v>0</v>
      </c>
      <c r="M383" s="146">
        <v>249560</v>
      </c>
      <c r="N383" s="146">
        <v>0</v>
      </c>
      <c r="O383" s="147">
        <v>0</v>
      </c>
      <c r="P383" s="145">
        <f t="shared" si="47"/>
        <v>0</v>
      </c>
      <c r="Q383" s="146">
        <f t="shared" si="41"/>
        <v>99599</v>
      </c>
      <c r="R383" s="146">
        <f t="shared" si="42"/>
        <v>0</v>
      </c>
      <c r="S383" s="147">
        <f t="shared" si="43"/>
        <v>0</v>
      </c>
      <c r="T383" s="145">
        <f t="shared" si="48"/>
        <v>0</v>
      </c>
      <c r="U383" s="146">
        <f t="shared" si="44"/>
        <v>36067</v>
      </c>
      <c r="V383" s="146">
        <f t="shared" si="45"/>
        <v>0</v>
      </c>
      <c r="W383" s="147">
        <f t="shared" si="46"/>
        <v>0</v>
      </c>
      <c r="X383" s="288"/>
    </row>
    <row r="384" spans="1:24" ht="12.75" customHeight="1" x14ac:dyDescent="0.2">
      <c r="A384" s="218" t="s">
        <v>189</v>
      </c>
      <c r="B384" s="143" t="s">
        <v>959</v>
      </c>
      <c r="C384" s="144" t="s">
        <v>470</v>
      </c>
      <c r="D384" s="145">
        <v>439</v>
      </c>
      <c r="E384" s="146">
        <v>313298</v>
      </c>
      <c r="F384" s="146">
        <v>0</v>
      </c>
      <c r="G384" s="147">
        <v>0</v>
      </c>
      <c r="H384" s="145">
        <v>415</v>
      </c>
      <c r="I384" s="146">
        <v>288731</v>
      </c>
      <c r="J384" s="146">
        <v>0</v>
      </c>
      <c r="K384" s="147">
        <v>0</v>
      </c>
      <c r="L384" s="145">
        <v>283</v>
      </c>
      <c r="M384" s="146">
        <v>312141</v>
      </c>
      <c r="N384" s="146">
        <v>0</v>
      </c>
      <c r="O384" s="147">
        <v>0</v>
      </c>
      <c r="P384" s="145">
        <f t="shared" si="47"/>
        <v>-156</v>
      </c>
      <c r="Q384" s="146">
        <f t="shared" si="41"/>
        <v>-1157</v>
      </c>
      <c r="R384" s="146">
        <f t="shared" si="42"/>
        <v>0</v>
      </c>
      <c r="S384" s="147">
        <f t="shared" si="43"/>
        <v>0</v>
      </c>
      <c r="T384" s="145">
        <f t="shared" si="48"/>
        <v>-132</v>
      </c>
      <c r="U384" s="146">
        <f t="shared" si="44"/>
        <v>23410</v>
      </c>
      <c r="V384" s="146">
        <f t="shared" si="45"/>
        <v>0</v>
      </c>
      <c r="W384" s="147">
        <f t="shared" si="46"/>
        <v>0</v>
      </c>
      <c r="X384" s="288"/>
    </row>
    <row r="385" spans="1:24" ht="12.75" customHeight="1" x14ac:dyDescent="0.2">
      <c r="A385" s="218" t="s">
        <v>189</v>
      </c>
      <c r="B385" s="143" t="s">
        <v>960</v>
      </c>
      <c r="C385" s="144" t="s">
        <v>961</v>
      </c>
      <c r="D385" s="145">
        <v>2789</v>
      </c>
      <c r="E385" s="146">
        <v>2478490.2000000002</v>
      </c>
      <c r="F385" s="146">
        <v>19638</v>
      </c>
      <c r="G385" s="147">
        <v>0</v>
      </c>
      <c r="H385" s="145">
        <v>2667</v>
      </c>
      <c r="I385" s="146">
        <v>2315446.7999999998</v>
      </c>
      <c r="J385" s="146">
        <v>21527.599999999999</v>
      </c>
      <c r="K385" s="147">
        <v>0</v>
      </c>
      <c r="L385" s="145">
        <v>1763.5</v>
      </c>
      <c r="M385" s="146">
        <v>2467486</v>
      </c>
      <c r="N385" s="146">
        <v>26203.199999999997</v>
      </c>
      <c r="O385" s="147">
        <v>0</v>
      </c>
      <c r="P385" s="145">
        <f t="shared" si="47"/>
        <v>-1025.5</v>
      </c>
      <c r="Q385" s="146">
        <f t="shared" si="41"/>
        <v>-11004.200000000186</v>
      </c>
      <c r="R385" s="146">
        <f t="shared" si="42"/>
        <v>6565.1999999999971</v>
      </c>
      <c r="S385" s="147">
        <f t="shared" si="43"/>
        <v>0</v>
      </c>
      <c r="T385" s="145">
        <f t="shared" si="48"/>
        <v>-903.5</v>
      </c>
      <c r="U385" s="146">
        <f t="shared" si="44"/>
        <v>152039.20000000019</v>
      </c>
      <c r="V385" s="146">
        <f t="shared" si="45"/>
        <v>4675.5999999999985</v>
      </c>
      <c r="W385" s="147">
        <f t="shared" si="46"/>
        <v>0</v>
      </c>
      <c r="X385" s="288"/>
    </row>
    <row r="386" spans="1:24" ht="12.75" customHeight="1" x14ac:dyDescent="0.2">
      <c r="A386" s="218" t="s">
        <v>189</v>
      </c>
      <c r="B386" s="143" t="s">
        <v>962</v>
      </c>
      <c r="C386" s="144" t="s">
        <v>963</v>
      </c>
      <c r="D386" s="145">
        <v>602</v>
      </c>
      <c r="E386" s="146">
        <v>385328</v>
      </c>
      <c r="F386" s="146">
        <v>0</v>
      </c>
      <c r="G386" s="147">
        <v>0</v>
      </c>
      <c r="H386" s="145">
        <v>713</v>
      </c>
      <c r="I386" s="146">
        <v>354743</v>
      </c>
      <c r="J386" s="146">
        <v>0</v>
      </c>
      <c r="K386" s="147">
        <v>0</v>
      </c>
      <c r="L386" s="145">
        <v>621</v>
      </c>
      <c r="M386" s="146">
        <v>406899</v>
      </c>
      <c r="N386" s="146">
        <v>0</v>
      </c>
      <c r="O386" s="147">
        <v>0</v>
      </c>
      <c r="P386" s="145">
        <f t="shared" si="47"/>
        <v>19</v>
      </c>
      <c r="Q386" s="146">
        <f t="shared" si="41"/>
        <v>21571</v>
      </c>
      <c r="R386" s="146">
        <f t="shared" si="42"/>
        <v>0</v>
      </c>
      <c r="S386" s="147">
        <f t="shared" si="43"/>
        <v>0</v>
      </c>
      <c r="T386" s="145">
        <f t="shared" si="48"/>
        <v>-92</v>
      </c>
      <c r="U386" s="146">
        <f t="shared" si="44"/>
        <v>52156</v>
      </c>
      <c r="V386" s="146">
        <f t="shared" si="45"/>
        <v>0</v>
      </c>
      <c r="W386" s="147">
        <f t="shared" si="46"/>
        <v>0</v>
      </c>
      <c r="X386" s="288"/>
    </row>
    <row r="387" spans="1:24" ht="12.75" customHeight="1" thickBot="1" x14ac:dyDescent="0.25">
      <c r="A387" s="279" t="s">
        <v>189</v>
      </c>
      <c r="B387" s="280" t="s">
        <v>964</v>
      </c>
      <c r="C387" s="281" t="s">
        <v>965</v>
      </c>
      <c r="D387" s="282">
        <v>760</v>
      </c>
      <c r="E387" s="283">
        <v>1440228</v>
      </c>
      <c r="F387" s="283">
        <v>359479.62999999983</v>
      </c>
      <c r="G387" s="284">
        <v>0</v>
      </c>
      <c r="H387" s="282">
        <v>757</v>
      </c>
      <c r="I387" s="283">
        <v>1108037</v>
      </c>
      <c r="J387" s="283">
        <v>0</v>
      </c>
      <c r="K387" s="284">
        <v>0</v>
      </c>
      <c r="L387" s="282">
        <v>547</v>
      </c>
      <c r="M387" s="283">
        <v>1175163</v>
      </c>
      <c r="N387" s="283">
        <v>0</v>
      </c>
      <c r="O387" s="284">
        <v>0</v>
      </c>
      <c r="P387" s="282">
        <f t="shared" si="47"/>
        <v>-213</v>
      </c>
      <c r="Q387" s="283">
        <f t="shared" si="41"/>
        <v>-265065</v>
      </c>
      <c r="R387" s="283">
        <f t="shared" si="42"/>
        <v>-359479.62999999983</v>
      </c>
      <c r="S387" s="284">
        <f t="shared" si="43"/>
        <v>0</v>
      </c>
      <c r="T387" s="282">
        <f t="shared" si="48"/>
        <v>-210</v>
      </c>
      <c r="U387" s="283">
        <f t="shared" si="44"/>
        <v>67126</v>
      </c>
      <c r="V387" s="283">
        <f t="shared" si="45"/>
        <v>0</v>
      </c>
      <c r="W387" s="284">
        <f t="shared" si="46"/>
        <v>0</v>
      </c>
      <c r="X387" s="288"/>
    </row>
  </sheetData>
  <sheetProtection algorithmName="SHA-512" hashValue="oB3vDYcmgvuNPeKSO036oGiMxRfeLVbAlwkc6+pgeyNKz8t9a9FsddM6iV6Jopb4+f7UixcmxqhxTdUYBeLFAw==" saltValue="ofbXbzZ+ilVcurlEW58tUA==" spinCount="100000" sheet="1" objects="1" scenarios="1"/>
  <mergeCells count="30">
    <mergeCell ref="E4:E5"/>
    <mergeCell ref="F4:F5"/>
    <mergeCell ref="G4:G5"/>
    <mergeCell ref="D3:G3"/>
    <mergeCell ref="H3:K3"/>
    <mergeCell ref="A2:W2"/>
    <mergeCell ref="A1:W1"/>
    <mergeCell ref="H4:H5"/>
    <mergeCell ref="I4:I5"/>
    <mergeCell ref="J4:J5"/>
    <mergeCell ref="K4:K5"/>
    <mergeCell ref="L4:L5"/>
    <mergeCell ref="M4:M5"/>
    <mergeCell ref="N4:N5"/>
    <mergeCell ref="O4:O5"/>
    <mergeCell ref="T4:T5"/>
    <mergeCell ref="A3:A5"/>
    <mergeCell ref="B3:B5"/>
    <mergeCell ref="C3:C5"/>
    <mergeCell ref="D4:D5"/>
    <mergeCell ref="L3:O3"/>
    <mergeCell ref="T3:W3"/>
    <mergeCell ref="P4:P5"/>
    <mergeCell ref="Q4:Q5"/>
    <mergeCell ref="R4:R5"/>
    <mergeCell ref="S4:S5"/>
    <mergeCell ref="P3:S3"/>
    <mergeCell ref="U4:U5"/>
    <mergeCell ref="V4:V5"/>
    <mergeCell ref="W4:W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48" fitToHeight="6" orientation="landscape" horizontalDpi="300" verticalDpi="300" r:id="rId1"/>
  <headerFooter>
    <oddFooter>&amp;R&amp;P/&amp;N</oddFooter>
  </headerFooter>
  <rowBreaks count="6" manualBreakCount="6">
    <brk id="36" max="23" man="1"/>
    <brk id="72" max="23" man="1"/>
    <brk id="116" max="23" man="1"/>
    <brk id="165" max="23" man="1"/>
    <brk id="214" max="23" man="1"/>
    <brk id="31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държавни ЛЗПБ Q2</vt:lpstr>
      <vt:lpstr>общински ЛЗПБ Q2</vt:lpstr>
      <vt:lpstr>НЗОК Q2</vt:lpstr>
      <vt:lpstr>'общински ЛЗПБ Q2'!_FilterDatabase</vt:lpstr>
      <vt:lpstr>'държавни ЛЗПБ Q2'!Print_Area</vt:lpstr>
      <vt:lpstr>'НЗОК Q2'!Print_Area</vt:lpstr>
      <vt:lpstr>'общински ЛЗПБ Q2'!Print_Area</vt:lpstr>
      <vt:lpstr>'НЗОК Q2'!Print_Titles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Vasileva</dc:creator>
  <cp:lastModifiedBy>Cvetelina Todorova</cp:lastModifiedBy>
  <cp:lastPrinted>2020-08-28T08:57:43Z</cp:lastPrinted>
  <dcterms:created xsi:type="dcterms:W3CDTF">2020-02-13T09:19:22Z</dcterms:created>
  <dcterms:modified xsi:type="dcterms:W3CDTF">2020-08-28T12:15:16Z</dcterms:modified>
</cp:coreProperties>
</file>